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filterPrivacy="1" codeName="ThisWorkbook" defaultThemeVersion="124226"/>
  <xr:revisionPtr revIDLastSave="0" documentId="13_ncr:1_{8DCDD4CF-5BA1-4763-8ECD-4369AFE15246}" xr6:coauthVersionLast="47" xr6:coauthVersionMax="47" xr10:uidLastSave="{00000000-0000-0000-0000-000000000000}"/>
  <workbookProtection workbookAlgorithmName="SHA-512" workbookHashValue="p+chhG5pRKc0VquHQ1VFdp08sTgZStBVqPkBfqN2alExLTsCv14fmF9ZLROhknBwsBZSjgTihNz40RU02sAyWw==" workbookSaltValue="55CoTrQeJpPoBFvRQeMTEA==" workbookSpinCount="100000" lockStructure="1"/>
  <bookViews>
    <workbookView xWindow="-120" yWindow="-120" windowWidth="38640" windowHeight="21240" tabRatio="719" activeTab="4" xr2:uid="{00000000-000D-0000-FFFF-FFFF00000000}"/>
  </bookViews>
  <sheets>
    <sheet name="Basisdaten" sheetId="1" r:id="rId1"/>
    <sheet name="HilfstabelleSD" sheetId="3" state="hidden" r:id="rId2"/>
    <sheet name="HilfstabelleB" sheetId="2" state="hidden" r:id="rId3"/>
    <sheet name="Datenquelle" sheetId="4" state="hidden" r:id="rId4"/>
    <sheet name="Kennzahlenbogen_(KB)" sheetId="5" r:id="rId5"/>
    <sheet name="Berechnung1" sheetId="11" state="hidden" r:id="rId6"/>
    <sheet name="HilfstabelleKB" sheetId="7" state="hidden" r:id="rId7"/>
    <sheet name="Datendefizite_KB" sheetId="8" state="hidden" r:id="rId8"/>
    <sheet name="Hilfstabelle DatendefKB" sheetId="13" state="hidden" r:id="rId9"/>
  </sheets>
  <definedNames>
    <definedName name="_xlnm.Print_Area" localSheetId="0">Basisdaten!$A$1:$I$52</definedName>
    <definedName name="_xlnm.Print_Area" localSheetId="7">OFFSET(Datendefizite_KB!$A$1,0,0,SUMPRODUCT((Datendefizite_KB!$A$14:$A$34&lt;&gt;"")+0)+13,11)</definedName>
    <definedName name="_xlnm.Print_Area" localSheetId="4">'Kennzahlenbogen_(KB)'!$A$1:$P$87</definedName>
    <definedName name="_xlnm.Print_Titles" localSheetId="7">Datendefizite_KB!$12:$13</definedName>
    <definedName name="_xlnm.Print_Titles" localSheetId="8">'Hilfstabelle DatendefKB'!$1:$1</definedName>
    <definedName name="_xlnm.Print_Titles" localSheetId="4">'Kennzahlenbogen_(KB)'!$7:$8</definedName>
    <definedName name="_xlnm.Print_Titles">'Kennzahlenbogen_(KB)'!$7:$8</definedName>
    <definedName name="KrebsregisterZusammenarbeit">Datenquelle!$B$96:$B$101</definedName>
    <definedName name="myCategory">Datenquelle!$A$67:$S$67</definedName>
    <definedName name="myItem">OFFSET(myItemList,0,0,COUNTA(myItemList),1)</definedName>
    <definedName name="myItemList">INDEX(Datenquelle!$A$68:$S$88,0,MATCH(Datenquelle!$D$105,Datenquelle!$A$67:$S$67,0))</definedName>
    <definedName name="OncoBox">Datenquelle!$B$91:$B$92</definedName>
    <definedName name="Tumordokumentation">Datenquelle!$B$1:$B$51</definedName>
    <definedName name="Zentrum">Datenquelle!$A$108:$A$108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4" i="5" l="1"/>
  <c r="S43" i="5" l="1"/>
  <c r="S10" i="5"/>
  <c r="B12" i="2"/>
  <c r="B11" i="2"/>
  <c r="B10" i="2"/>
  <c r="B6" i="2"/>
  <c r="B5" i="2"/>
  <c r="M39" i="1"/>
  <c r="M31" i="1"/>
  <c r="B13" i="7" l="1"/>
  <c r="P12" i="5" l="1"/>
  <c r="M30" i="11" s="1"/>
  <c r="O37" i="5" l="1"/>
  <c r="O38" i="5" l="1"/>
  <c r="P36" i="5" s="1"/>
  <c r="M54" i="11" s="1"/>
  <c r="G13" i="7"/>
  <c r="F13" i="7"/>
  <c r="O30" i="11" l="1"/>
  <c r="H13" i="7" s="1"/>
  <c r="M28" i="11"/>
  <c r="M29" i="11"/>
  <c r="L30" i="11"/>
  <c r="N30" i="11" l="1"/>
  <c r="E13" i="7" s="1"/>
  <c r="A3" i="13"/>
  <c r="E6" i="3"/>
  <c r="K3" i="13" l="1"/>
  <c r="G3" i="13"/>
  <c r="J3" i="13"/>
  <c r="F3" i="13"/>
  <c r="M3" i="13"/>
  <c r="E3" i="13"/>
  <c r="L3" i="13"/>
  <c r="I3" i="13"/>
  <c r="D3" i="13"/>
  <c r="C3" i="13"/>
  <c r="H3" i="13"/>
  <c r="S37" i="5"/>
  <c r="G12" i="7" l="1"/>
  <c r="G14" i="7"/>
  <c r="G15" i="7"/>
  <c r="G16" i="7"/>
  <c r="G17" i="7"/>
  <c r="G18" i="7"/>
  <c r="G19" i="7"/>
  <c r="G20" i="7"/>
  <c r="G21" i="7"/>
  <c r="G22" i="7"/>
  <c r="G23" i="7"/>
  <c r="G24" i="7"/>
  <c r="G25" i="7"/>
  <c r="G26" i="7"/>
  <c r="G27" i="7"/>
  <c r="G28" i="7"/>
  <c r="G29" i="7"/>
  <c r="G30" i="7"/>
  <c r="G31" i="7"/>
  <c r="G32" i="7"/>
  <c r="G33" i="7"/>
  <c r="F33" i="7"/>
  <c r="F32" i="7"/>
  <c r="F31" i="7"/>
  <c r="F30" i="7"/>
  <c r="F29" i="7"/>
  <c r="F28" i="7"/>
  <c r="F27" i="7"/>
  <c r="F26" i="7"/>
  <c r="F25" i="7"/>
  <c r="F24" i="7"/>
  <c r="F23" i="7"/>
  <c r="F22" i="7"/>
  <c r="F21" i="7"/>
  <c r="F20" i="7"/>
  <c r="C33" i="7"/>
  <c r="C32" i="7"/>
  <c r="C31" i="7"/>
  <c r="C30" i="7"/>
  <c r="C24" i="7"/>
  <c r="B33" i="7"/>
  <c r="B32" i="7"/>
  <c r="B31" i="7"/>
  <c r="B30" i="7"/>
  <c r="B29" i="7"/>
  <c r="B28" i="7"/>
  <c r="B27" i="7"/>
  <c r="B26" i="7"/>
  <c r="B25" i="7"/>
  <c r="B24" i="7"/>
  <c r="B22" i="7"/>
  <c r="B21" i="7"/>
  <c r="B20" i="7"/>
  <c r="E39" i="1"/>
  <c r="E31" i="1"/>
  <c r="O47" i="5"/>
  <c r="S22" i="5" l="1"/>
  <c r="O22" i="5" s="1"/>
  <c r="P45" i="5"/>
  <c r="M63" i="11" s="1"/>
  <c r="N63" i="11" s="1"/>
  <c r="D24" i="7"/>
  <c r="S46" i="5"/>
  <c r="S70" i="5"/>
  <c r="S67" i="5"/>
  <c r="S64" i="5"/>
  <c r="O81" i="11"/>
  <c r="H30" i="7" s="1"/>
  <c r="O84" i="11"/>
  <c r="H31" i="7" s="1"/>
  <c r="O87" i="11"/>
  <c r="H32" i="7" s="1"/>
  <c r="O90" i="11"/>
  <c r="H33" i="7" s="1"/>
  <c r="O51" i="11"/>
  <c r="O54" i="11"/>
  <c r="O57" i="11"/>
  <c r="O60" i="11"/>
  <c r="L63" i="11"/>
  <c r="O63" i="11"/>
  <c r="O66" i="11"/>
  <c r="H25" i="7" s="1"/>
  <c r="O69" i="11"/>
  <c r="H26" i="7" s="1"/>
  <c r="O72" i="11"/>
  <c r="H27" i="7" s="1"/>
  <c r="O75" i="11"/>
  <c r="H28" i="7" s="1"/>
  <c r="O78" i="11"/>
  <c r="H29" i="7" s="1"/>
  <c r="O48" i="11"/>
  <c r="O61" i="5"/>
  <c r="S55" i="5"/>
  <c r="O55" i="5" s="1"/>
  <c r="C27" i="7" s="1"/>
  <c r="S52" i="5"/>
  <c r="O52" i="5" s="1"/>
  <c r="C26" i="7" s="1"/>
  <c r="S49" i="5"/>
  <c r="O49" i="5" s="1"/>
  <c r="C25" i="7" s="1"/>
  <c r="O40" i="5"/>
  <c r="C22" i="7" s="1"/>
  <c r="O74" i="5"/>
  <c r="O71" i="5"/>
  <c r="O68" i="5"/>
  <c r="O65" i="5"/>
  <c r="C29" i="7" l="1"/>
  <c r="O62" i="5"/>
  <c r="P60" i="5" s="1"/>
  <c r="A13" i="13"/>
  <c r="G13" i="13" s="1"/>
  <c r="P63" i="5"/>
  <c r="M81" i="11" s="1"/>
  <c r="N81" i="11" s="1"/>
  <c r="E30" i="7" s="1"/>
  <c r="D30" i="7"/>
  <c r="P66" i="5"/>
  <c r="M84" i="11" s="1"/>
  <c r="N84" i="11" s="1"/>
  <c r="E31" i="7" s="1"/>
  <c r="D31" i="7"/>
  <c r="P69" i="5"/>
  <c r="M87" i="11" s="1"/>
  <c r="N87" i="11" s="1"/>
  <c r="E32" i="7" s="1"/>
  <c r="D32" i="7"/>
  <c r="P72" i="5"/>
  <c r="M90" i="11" s="1"/>
  <c r="D33" i="7"/>
  <c r="O9" i="5"/>
  <c r="L90" i="11"/>
  <c r="O41" i="5"/>
  <c r="C21" i="7"/>
  <c r="D21" i="7"/>
  <c r="O35" i="5"/>
  <c r="C20" i="7"/>
  <c r="L87" i="11"/>
  <c r="L84" i="11"/>
  <c r="L81" i="11"/>
  <c r="B9" i="2"/>
  <c r="D8" i="2"/>
  <c r="C8" i="2"/>
  <c r="B7" i="2"/>
  <c r="B4" i="2"/>
  <c r="D3" i="2"/>
  <c r="C3" i="2"/>
  <c r="B2" i="2"/>
  <c r="L78" i="11" l="1"/>
  <c r="D29" i="7"/>
  <c r="O25" i="5"/>
  <c r="O26" i="5" s="1"/>
  <c r="P24" i="5" s="1"/>
  <c r="M42" i="11" s="1"/>
  <c r="O16" i="5"/>
  <c r="M13" i="13"/>
  <c r="L13" i="13"/>
  <c r="F13" i="13"/>
  <c r="J13" i="13"/>
  <c r="C13" i="13"/>
  <c r="E13" i="13"/>
  <c r="L27" i="11"/>
  <c r="D13" i="13"/>
  <c r="H13" i="13"/>
  <c r="K13" i="13"/>
  <c r="I13" i="13"/>
  <c r="O31" i="5"/>
  <c r="A19" i="13"/>
  <c r="G19" i="13" s="1"/>
  <c r="A20" i="13"/>
  <c r="C20" i="13" s="1"/>
  <c r="A21" i="13"/>
  <c r="D22" i="7"/>
  <c r="P39" i="5"/>
  <c r="D20" i="7"/>
  <c r="P33" i="5"/>
  <c r="N90" i="11"/>
  <c r="E33" i="7" s="1"/>
  <c r="A22" i="13"/>
  <c r="J22" i="13" s="1"/>
  <c r="M78" i="11"/>
  <c r="N78" i="11" s="1"/>
  <c r="E29" i="7" s="1"/>
  <c r="A18" i="13"/>
  <c r="L57" i="11"/>
  <c r="L51" i="11"/>
  <c r="B8" i="2"/>
  <c r="O42" i="5"/>
  <c r="B3" i="2"/>
  <c r="O58" i="5"/>
  <c r="O59" i="5" s="1"/>
  <c r="A2" i="5"/>
  <c r="P57" i="5" l="1"/>
  <c r="D28" i="7"/>
  <c r="L75" i="11"/>
  <c r="O28" i="5"/>
  <c r="O29" i="5" s="1"/>
  <c r="D18" i="7" s="1"/>
  <c r="K19" i="13"/>
  <c r="L19" i="13"/>
  <c r="I19" i="13"/>
  <c r="E19" i="13"/>
  <c r="C19" i="13"/>
  <c r="J19" i="13"/>
  <c r="H19" i="13"/>
  <c r="D20" i="13"/>
  <c r="J20" i="13"/>
  <c r="C21" i="13"/>
  <c r="J21" i="13"/>
  <c r="M19" i="13"/>
  <c r="F19" i="13"/>
  <c r="D19" i="13"/>
  <c r="L20" i="13"/>
  <c r="M20" i="13"/>
  <c r="F20" i="13"/>
  <c r="G20" i="13"/>
  <c r="K20" i="13"/>
  <c r="I20" i="13"/>
  <c r="E20" i="13"/>
  <c r="H20" i="13"/>
  <c r="G21" i="13"/>
  <c r="I21" i="13"/>
  <c r="E21" i="13"/>
  <c r="K21" i="13"/>
  <c r="L21" i="13"/>
  <c r="H21" i="13"/>
  <c r="F21" i="13"/>
  <c r="M21" i="13"/>
  <c r="D21" i="13"/>
  <c r="M57" i="11"/>
  <c r="N57" i="11" s="1"/>
  <c r="M51" i="11"/>
  <c r="N51" i="11" s="1"/>
  <c r="A11" i="13"/>
  <c r="A9" i="13"/>
  <c r="J9" i="13" s="1"/>
  <c r="C22" i="13"/>
  <c r="E22" i="13"/>
  <c r="D22" i="13"/>
  <c r="K22" i="13"/>
  <c r="F22" i="13"/>
  <c r="G22" i="13"/>
  <c r="I22" i="13"/>
  <c r="M22" i="13"/>
  <c r="L22" i="13"/>
  <c r="H22" i="13"/>
  <c r="C28" i="7"/>
  <c r="C18" i="13"/>
  <c r="M18" i="13"/>
  <c r="J18" i="13"/>
  <c r="K18" i="13"/>
  <c r="I18" i="13"/>
  <c r="L18" i="13"/>
  <c r="F18" i="13"/>
  <c r="G18" i="13"/>
  <c r="E18" i="13"/>
  <c r="H18" i="13"/>
  <c r="D18" i="13"/>
  <c r="P42" i="5"/>
  <c r="L60" i="11"/>
  <c r="B23" i="7"/>
  <c r="C16" i="7"/>
  <c r="J8" i="8"/>
  <c r="C8" i="8"/>
  <c r="F19" i="7"/>
  <c r="B19" i="7"/>
  <c r="F18" i="7"/>
  <c r="B18" i="7"/>
  <c r="F17" i="7"/>
  <c r="C17" i="7"/>
  <c r="B17" i="7"/>
  <c r="F16" i="7"/>
  <c r="B16" i="7"/>
  <c r="F15" i="7"/>
  <c r="C15" i="7"/>
  <c r="B15" i="7"/>
  <c r="F14" i="7"/>
  <c r="B14" i="7"/>
  <c r="F12" i="7"/>
  <c r="B3" i="7"/>
  <c r="B2" i="7"/>
  <c r="H24" i="7"/>
  <c r="H23" i="7"/>
  <c r="H22" i="7"/>
  <c r="H21" i="7"/>
  <c r="H20" i="7"/>
  <c r="H19" i="7"/>
  <c r="O45" i="11"/>
  <c r="H18" i="7" s="1"/>
  <c r="M44" i="11"/>
  <c r="M43" i="11"/>
  <c r="O42" i="11"/>
  <c r="H17" i="7" s="1"/>
  <c r="O39" i="11"/>
  <c r="H16" i="7" s="1"/>
  <c r="O36" i="11"/>
  <c r="H15" i="7" s="1"/>
  <c r="O33" i="11"/>
  <c r="H14" i="7" s="1"/>
  <c r="O27" i="11"/>
  <c r="H12" i="7" s="1"/>
  <c r="O56" i="5"/>
  <c r="P54" i="5" s="1"/>
  <c r="O50" i="5"/>
  <c r="P48" i="5" s="1"/>
  <c r="L54" i="11"/>
  <c r="C19" i="7"/>
  <c r="L42" i="11"/>
  <c r="O23" i="5"/>
  <c r="L39" i="11" s="1"/>
  <c r="O20" i="5"/>
  <c r="P18" i="5" s="1"/>
  <c r="M36" i="11" s="1"/>
  <c r="C14" i="7"/>
  <c r="B12" i="7"/>
  <c r="C5" i="5"/>
  <c r="A105" i="4"/>
  <c r="F105" i="4" s="1"/>
  <c r="I16" i="1" s="1"/>
  <c r="B3" i="3" s="1"/>
  <c r="D6" i="3"/>
  <c r="C6" i="3"/>
  <c r="B6" i="3"/>
  <c r="B2" i="3"/>
  <c r="B1" i="3"/>
  <c r="C18" i="7" l="1"/>
  <c r="M75" i="11"/>
  <c r="N75" i="11" s="1"/>
  <c r="E28" i="7" s="1"/>
  <c r="A17" i="13"/>
  <c r="F11" i="13"/>
  <c r="H11" i="13"/>
  <c r="E11" i="13"/>
  <c r="C11" i="13"/>
  <c r="D11" i="13"/>
  <c r="K11" i="13"/>
  <c r="I11" i="13"/>
  <c r="J11" i="13"/>
  <c r="G11" i="13"/>
  <c r="L11" i="13"/>
  <c r="M11" i="13"/>
  <c r="C9" i="13"/>
  <c r="F9" i="13"/>
  <c r="D9" i="13"/>
  <c r="K9" i="13"/>
  <c r="G9" i="13"/>
  <c r="I9" i="13"/>
  <c r="E9" i="13"/>
  <c r="L9" i="13"/>
  <c r="M9" i="13"/>
  <c r="H9" i="13"/>
  <c r="L72" i="11"/>
  <c r="D27" i="7"/>
  <c r="L66" i="11"/>
  <c r="D25" i="7"/>
  <c r="O53" i="5"/>
  <c r="P51" i="5" s="1"/>
  <c r="O17" i="5"/>
  <c r="L33" i="11" s="1"/>
  <c r="O32" i="5"/>
  <c r="C105" i="4"/>
  <c r="E3" i="4"/>
  <c r="F3" i="4" s="1"/>
  <c r="B105" i="4"/>
  <c r="F5" i="5" s="1"/>
  <c r="D105" i="4"/>
  <c r="A6" i="3" s="1"/>
  <c r="P21" i="5"/>
  <c r="P9" i="5"/>
  <c r="M27" i="11" s="1"/>
  <c r="D15" i="7"/>
  <c r="L36" i="11"/>
  <c r="M72" i="11"/>
  <c r="N72" i="11" s="1"/>
  <c r="E27" i="7" s="1"/>
  <c r="P27" i="5"/>
  <c r="L45" i="11"/>
  <c r="D17" i="7"/>
  <c r="D16" i="7"/>
  <c r="M60" i="11"/>
  <c r="N60" i="11" s="1"/>
  <c r="D17" i="13" l="1"/>
  <c r="C17" i="13"/>
  <c r="F17" i="13"/>
  <c r="H17" i="13"/>
  <c r="J17" i="13"/>
  <c r="M17" i="13"/>
  <c r="G17" i="13"/>
  <c r="L17" i="13"/>
  <c r="K17" i="13"/>
  <c r="E17" i="13"/>
  <c r="I17" i="13"/>
  <c r="N42" i="11"/>
  <c r="E17" i="7" s="1"/>
  <c r="D19" i="7"/>
  <c r="L48" i="11"/>
  <c r="L69" i="11"/>
  <c r="D26" i="7"/>
  <c r="N54" i="11"/>
  <c r="E21" i="7" s="1"/>
  <c r="A14" i="13"/>
  <c r="I14" i="13" s="1"/>
  <c r="M66" i="11"/>
  <c r="N66" i="11" s="1"/>
  <c r="E25" i="7" s="1"/>
  <c r="E20" i="7"/>
  <c r="A10" i="13"/>
  <c r="P30" i="5"/>
  <c r="P15" i="5"/>
  <c r="A4" i="13" s="1"/>
  <c r="K4" i="13" s="1"/>
  <c r="D14" i="7"/>
  <c r="E22" i="7"/>
  <c r="C6" i="8"/>
  <c r="A2" i="13"/>
  <c r="N27" i="11"/>
  <c r="E12" i="7" s="1"/>
  <c r="M39" i="11"/>
  <c r="N39" i="11" s="1"/>
  <c r="E16" i="7" s="1"/>
  <c r="A6" i="13"/>
  <c r="E24" i="7"/>
  <c r="A16" i="13"/>
  <c r="A12" i="13"/>
  <c r="M45" i="11"/>
  <c r="N45" i="11" s="1"/>
  <c r="E18" i="7" s="1"/>
  <c r="A7" i="13"/>
  <c r="N36" i="11"/>
  <c r="E15" i="7" s="1"/>
  <c r="A5" i="13"/>
  <c r="J5" i="13" s="1"/>
  <c r="C6" i="11" l="1"/>
  <c r="C9" i="11" s="1"/>
  <c r="E77" i="5" s="1"/>
  <c r="E6" i="11"/>
  <c r="E10" i="11" s="1"/>
  <c r="G6" i="11"/>
  <c r="F6" i="11"/>
  <c r="D6" i="11"/>
  <c r="D9" i="11" s="1"/>
  <c r="H6" i="11"/>
  <c r="L14" i="13"/>
  <c r="M14" i="13"/>
  <c r="F14" i="13"/>
  <c r="E23" i="7"/>
  <c r="M69" i="11"/>
  <c r="N69" i="11" s="1"/>
  <c r="E26" i="7" s="1"/>
  <c r="E14" i="13"/>
  <c r="C14" i="13"/>
  <c r="H14" i="13"/>
  <c r="G14" i="13"/>
  <c r="K14" i="13"/>
  <c r="J14" i="13"/>
  <c r="D14" i="13"/>
  <c r="A8" i="13"/>
  <c r="H8" i="13" s="1"/>
  <c r="M48" i="11"/>
  <c r="N48" i="11" s="1"/>
  <c r="E19" i="7" s="1"/>
  <c r="L10" i="13"/>
  <c r="J10" i="13"/>
  <c r="A15" i="13"/>
  <c r="H15" i="13" s="1"/>
  <c r="L4" i="13"/>
  <c r="D10" i="13"/>
  <c r="I10" i="13"/>
  <c r="G10" i="13"/>
  <c r="K10" i="13"/>
  <c r="M10" i="13"/>
  <c r="F10" i="13"/>
  <c r="H10" i="13"/>
  <c r="C10" i="13"/>
  <c r="E10" i="13"/>
  <c r="D4" i="13"/>
  <c r="M4" i="13"/>
  <c r="C4" i="13"/>
  <c r="H4" i="13"/>
  <c r="J4" i="13"/>
  <c r="E4" i="13"/>
  <c r="F4" i="13"/>
  <c r="M33" i="11"/>
  <c r="N33" i="11" s="1"/>
  <c r="E14" i="7" s="1"/>
  <c r="G4" i="13"/>
  <c r="I4" i="13"/>
  <c r="L6" i="13"/>
  <c r="J6" i="13"/>
  <c r="G6" i="13"/>
  <c r="H6" i="13"/>
  <c r="D6" i="13"/>
  <c r="M6" i="13"/>
  <c r="K6" i="13"/>
  <c r="F6" i="13"/>
  <c r="C6" i="13"/>
  <c r="I6" i="13"/>
  <c r="E6" i="13"/>
  <c r="J2" i="13"/>
  <c r="E2" i="13"/>
  <c r="L2" i="13"/>
  <c r="K2" i="13"/>
  <c r="H2" i="13"/>
  <c r="I2" i="13"/>
  <c r="D2" i="13"/>
  <c r="F2" i="13"/>
  <c r="G2" i="13"/>
  <c r="M2" i="13"/>
  <c r="C2" i="13"/>
  <c r="M5" i="13"/>
  <c r="I5" i="13"/>
  <c r="E5" i="13"/>
  <c r="L5" i="13"/>
  <c r="H5" i="13"/>
  <c r="D5" i="13"/>
  <c r="K5" i="13"/>
  <c r="G5" i="13"/>
  <c r="C5" i="13"/>
  <c r="F5" i="13"/>
  <c r="M7" i="13"/>
  <c r="I7" i="13"/>
  <c r="E7" i="13"/>
  <c r="L7" i="13"/>
  <c r="H7" i="13"/>
  <c r="D7" i="13"/>
  <c r="K7" i="13"/>
  <c r="G7" i="13"/>
  <c r="C7" i="13"/>
  <c r="F7" i="13"/>
  <c r="J7" i="13"/>
  <c r="M12" i="13"/>
  <c r="I12" i="13"/>
  <c r="E12" i="13"/>
  <c r="L12" i="13"/>
  <c r="H12" i="13"/>
  <c r="D12" i="13"/>
  <c r="K12" i="13"/>
  <c r="G12" i="13"/>
  <c r="C12" i="13"/>
  <c r="J12" i="13"/>
  <c r="F12" i="13"/>
  <c r="M16" i="13"/>
  <c r="I16" i="13"/>
  <c r="E16" i="13"/>
  <c r="L16" i="13"/>
  <c r="H16" i="13"/>
  <c r="D16" i="13"/>
  <c r="K16" i="13"/>
  <c r="G16" i="13"/>
  <c r="C16" i="13"/>
  <c r="J16" i="13"/>
  <c r="F16" i="13"/>
  <c r="T8" i="13" a="1"/>
  <c r="T16" i="13" a="1"/>
  <c r="T12" i="13" a="1"/>
  <c r="T22" i="13" a="1"/>
  <c r="T20" i="13" a="1"/>
  <c r="T21" i="13" a="1"/>
  <c r="T10" i="13" a="1"/>
  <c r="T15" i="13" a="1"/>
  <c r="T6" i="13" a="1"/>
  <c r="T9" i="13" a="1"/>
  <c r="T5" i="13" a="1"/>
  <c r="T4" i="13" a="1"/>
  <c r="T14" i="13" a="1"/>
  <c r="T17" i="13" a="1"/>
  <c r="T7" i="13" a="1"/>
  <c r="T3" i="13" a="1"/>
  <c r="T19" i="13" a="1"/>
  <c r="T11" i="13" a="1"/>
  <c r="T18" i="13" a="1"/>
  <c r="T13" i="13" a="1"/>
  <c r="T8" i="13" l="1"/>
  <c r="T18" i="13"/>
  <c r="T9" i="13"/>
  <c r="F21" i="8" s="1"/>
  <c r="T19" i="13"/>
  <c r="T10" i="13"/>
  <c r="T5" i="13"/>
  <c r="T16" i="13"/>
  <c r="T4" i="13"/>
  <c r="T22" i="13"/>
  <c r="F34" i="8" s="1"/>
  <c r="T15" i="13"/>
  <c r="T20" i="13"/>
  <c r="T6" i="13"/>
  <c r="T3" i="13"/>
  <c r="F15" i="8" s="1"/>
  <c r="T12" i="13"/>
  <c r="T7" i="13"/>
  <c r="T13" i="13"/>
  <c r="T14" i="13"/>
  <c r="T17" i="13"/>
  <c r="T11" i="13"/>
  <c r="T21" i="13"/>
  <c r="E7" i="11"/>
  <c r="F79" i="5" s="1"/>
  <c r="E9" i="11"/>
  <c r="E11" i="11"/>
  <c r="D10" i="11"/>
  <c r="J8" i="13"/>
  <c r="M8" i="13"/>
  <c r="G8" i="13"/>
  <c r="E8" i="13"/>
  <c r="F8" i="13"/>
  <c r="D8" i="13"/>
  <c r="I8" i="13"/>
  <c r="C8" i="13"/>
  <c r="K8" i="13"/>
  <c r="L8" i="13"/>
  <c r="D7" i="11"/>
  <c r="H10" i="11"/>
  <c r="H9" i="11"/>
  <c r="G10" i="11"/>
  <c r="G7" i="11"/>
  <c r="G8" i="11" s="1"/>
  <c r="K6" i="11"/>
  <c r="I15" i="13"/>
  <c r="M15" i="13"/>
  <c r="G15" i="13"/>
  <c r="K15" i="13"/>
  <c r="L15" i="13"/>
  <c r="E15" i="13"/>
  <c r="J15" i="13"/>
  <c r="F15" i="13"/>
  <c r="C15" i="13"/>
  <c r="D15" i="13"/>
  <c r="G9" i="11"/>
  <c r="E80" i="5" s="1"/>
  <c r="F9" i="11"/>
  <c r="E81" i="5" s="1"/>
  <c r="I6" i="11"/>
  <c r="W17" i="13" a="1"/>
  <c r="O22" i="13" a="1"/>
  <c r="U11" i="13" a="1"/>
  <c r="Y3" i="13" a="1"/>
  <c r="V20" i="13" a="1"/>
  <c r="R17" i="13" a="1"/>
  <c r="R18" i="13" a="1"/>
  <c r="W6" i="13" a="1"/>
  <c r="P10" i="13" a="1"/>
  <c r="U16" i="13" a="1"/>
  <c r="O13" i="13" a="1"/>
  <c r="X12" i="13" a="1"/>
  <c r="Y20" i="13" a="1"/>
  <c r="W14" i="13" a="1"/>
  <c r="Q20" i="13" a="1"/>
  <c r="X15" i="13" a="1"/>
  <c r="V2" i="13" a="1"/>
  <c r="X14" i="13" a="1"/>
  <c r="O15" i="13" a="1"/>
  <c r="Q21" i="13" a="1"/>
  <c r="Q7" i="13" a="1"/>
  <c r="W21" i="13" a="1"/>
  <c r="R12" i="13" a="1"/>
  <c r="W11" i="13" a="1"/>
  <c r="V3" i="13" a="1"/>
  <c r="U13" i="13" a="1"/>
  <c r="X5" i="13" a="1"/>
  <c r="Q16" i="13" a="1"/>
  <c r="Y9" i="13" a="1"/>
  <c r="Q14" i="13" a="1"/>
  <c r="R14" i="13" a="1"/>
  <c r="R4" i="13" a="1"/>
  <c r="V21" i="13" a="1"/>
  <c r="U21" i="13" a="1"/>
  <c r="V14" i="13" a="1"/>
  <c r="R7" i="13" a="1"/>
  <c r="W15" i="13" a="1"/>
  <c r="X22" i="13" a="1"/>
  <c r="S17" i="13" a="1"/>
  <c r="O9" i="13" a="1"/>
  <c r="W20" i="13" a="1"/>
  <c r="Y21" i="13" a="1"/>
  <c r="S6" i="13" a="1"/>
  <c r="W13" i="13" a="1"/>
  <c r="P4" i="13" a="1"/>
  <c r="R22" i="13" a="1"/>
  <c r="S16" i="13" a="1"/>
  <c r="U4" i="13" a="1"/>
  <c r="V9" i="13" a="1"/>
  <c r="W19" i="13" a="1"/>
  <c r="W10" i="13" a="1"/>
  <c r="O4" i="13" a="1"/>
  <c r="Y16" i="13" a="1"/>
  <c r="O16" i="13" a="1"/>
  <c r="S21" i="13" a="1"/>
  <c r="W16" i="13" a="1"/>
  <c r="R19" i="13" a="1"/>
  <c r="R13" i="13" a="1"/>
  <c r="Q18" i="13" a="1"/>
  <c r="Y6" i="13" a="1"/>
  <c r="W22" i="13" a="1"/>
  <c r="X7" i="13" a="1"/>
  <c r="V5" i="13" a="1"/>
  <c r="V22" i="13" a="1"/>
  <c r="U19" i="13" a="1"/>
  <c r="O14" i="13" a="1"/>
  <c r="U8" i="13" a="1"/>
  <c r="U7" i="13" a="1"/>
  <c r="Q15" i="13" a="1"/>
  <c r="P12" i="13" a="1"/>
  <c r="X4" i="13" a="1"/>
  <c r="P8" i="13" a="1"/>
  <c r="Y22" i="13" a="1"/>
  <c r="U12" i="13" a="1"/>
  <c r="X3" i="13" a="1"/>
  <c r="Q22" i="13" a="1"/>
  <c r="W7" i="13" a="1"/>
  <c r="V7" i="13" a="1"/>
  <c r="W9" i="13" a="1"/>
  <c r="Y13" i="13" a="1"/>
  <c r="T2" i="13" a="1"/>
  <c r="P11" i="13" a="1"/>
  <c r="Q9" i="13" a="1"/>
  <c r="R6" i="13" a="1"/>
  <c r="X13" i="13" a="1"/>
  <c r="S5" i="13" a="1"/>
  <c r="O20" i="13" a="1"/>
  <c r="Q13" i="13" a="1"/>
  <c r="V10" i="13" a="1"/>
  <c r="W4" i="13" a="1"/>
  <c r="Y12" i="13" a="1"/>
  <c r="U22" i="13" a="1"/>
  <c r="X20" i="13" a="1"/>
  <c r="R16" i="13" a="1"/>
  <c r="S4" i="13" a="1"/>
  <c r="P21" i="13" a="1"/>
  <c r="P17" i="13" a="1"/>
  <c r="Y5" i="13" a="1"/>
  <c r="P6" i="13" a="1"/>
  <c r="Y4" i="13" a="1"/>
  <c r="U5" i="13" a="1"/>
  <c r="P16" i="13" a="1"/>
  <c r="V17" i="13" a="1"/>
  <c r="S22" i="13" a="1"/>
  <c r="Y7" i="13" a="1"/>
  <c r="Q12" i="13" a="1"/>
  <c r="S19" i="13" a="1"/>
  <c r="Q8" i="13" a="1"/>
  <c r="O3" i="13" a="1"/>
  <c r="P7" i="13" a="1"/>
  <c r="S10" i="13" a="1"/>
  <c r="S2" i="13" a="1"/>
  <c r="V18" i="13" a="1"/>
  <c r="Q17" i="13" a="1"/>
  <c r="P14" i="13" a="1"/>
  <c r="Y11" i="13" a="1"/>
  <c r="X10" i="13" a="1"/>
  <c r="O7" i="13" a="1"/>
  <c r="U18" i="13" a="1"/>
  <c r="S13" i="13" a="1"/>
  <c r="W3" i="13" a="1"/>
  <c r="X16" i="13" a="1"/>
  <c r="R8" i="13" a="1"/>
  <c r="R15" i="13" a="1"/>
  <c r="S12" i="13" a="1"/>
  <c r="S18" i="13" a="1"/>
  <c r="O12" i="13" a="1"/>
  <c r="O19" i="13" a="1"/>
  <c r="V12" i="13" a="1"/>
  <c r="S11" i="13" a="1"/>
  <c r="R10" i="13" a="1"/>
  <c r="Y15" i="13" a="1"/>
  <c r="U10" i="13" a="1"/>
  <c r="P18" i="13" a="1"/>
  <c r="R5" i="13" a="1"/>
  <c r="V16" i="13" a="1"/>
  <c r="O10" i="13" a="1"/>
  <c r="V11" i="13" a="1"/>
  <c r="S15" i="13" a="1"/>
  <c r="Q11" i="13" a="1"/>
  <c r="Q5" i="13" a="1"/>
  <c r="R9" i="13" a="1"/>
  <c r="U15" i="13" a="1"/>
  <c r="Q19" i="13" a="1"/>
  <c r="Y19" i="13" a="1"/>
  <c r="U3" i="13" a="1"/>
  <c r="O8" i="13" a="1"/>
  <c r="X8" i="13" a="1"/>
  <c r="P19" i="13" a="1"/>
  <c r="O11" i="13" a="1"/>
  <c r="V4" i="13" a="1"/>
  <c r="X21" i="13" a="1"/>
  <c r="V8" i="13" a="1"/>
  <c r="P22" i="13" a="1"/>
  <c r="P5" i="13" a="1"/>
  <c r="V6" i="13" a="1"/>
  <c r="O17" i="13" a="1"/>
  <c r="W18" i="13" a="1"/>
  <c r="S7" i="13" a="1"/>
  <c r="U20" i="13" a="1"/>
  <c r="Y10" i="13" a="1"/>
  <c r="U6" i="13" a="1"/>
  <c r="R11" i="13" a="1"/>
  <c r="Q4" i="13" a="1"/>
  <c r="O6" i="13" a="1"/>
  <c r="V13" i="13" a="1"/>
  <c r="V15" i="13" a="1"/>
  <c r="V19" i="13" a="1"/>
  <c r="X18" i="13" a="1"/>
  <c r="P9" i="13" a="1"/>
  <c r="P20" i="13" a="1"/>
  <c r="Q6" i="13" a="1"/>
  <c r="Q3" i="13" a="1"/>
  <c r="U9" i="13" a="1"/>
  <c r="R20" i="13" a="1"/>
  <c r="X19" i="13" a="1"/>
  <c r="X17" i="13" a="1"/>
  <c r="P13" i="13" a="1"/>
  <c r="S14" i="13" a="1"/>
  <c r="S20" i="13" a="1"/>
  <c r="S3" i="13" a="1"/>
  <c r="O21" i="13" a="1"/>
  <c r="S8" i="13" a="1"/>
  <c r="P3" i="13" a="1"/>
  <c r="O2" i="13" a="1"/>
  <c r="R21" i="13" a="1"/>
  <c r="Y18" i="13" a="1"/>
  <c r="Q10" i="13" a="1"/>
  <c r="O18" i="13" a="1"/>
  <c r="Y17" i="13" a="1"/>
  <c r="X11" i="13" a="1"/>
  <c r="S9" i="13" a="1"/>
  <c r="X6" i="13" a="1"/>
  <c r="Y14" i="13" a="1"/>
  <c r="Y8" i="13" a="1"/>
  <c r="X9" i="13" a="1"/>
  <c r="P15" i="13" a="1"/>
  <c r="W5" i="13" a="1"/>
  <c r="U17" i="13" a="1"/>
  <c r="W8" i="13" a="1"/>
  <c r="O5" i="13" a="1"/>
  <c r="U14" i="13" a="1"/>
  <c r="R3" i="13" a="1"/>
  <c r="W12" i="13" a="1"/>
  <c r="I7" i="11" l="1"/>
  <c r="I10" i="11"/>
  <c r="O9" i="13"/>
  <c r="O6" i="13"/>
  <c r="O18" i="13"/>
  <c r="O17" i="13"/>
  <c r="O11" i="13"/>
  <c r="O16" i="13"/>
  <c r="O22" i="13"/>
  <c r="O12" i="13"/>
  <c r="O10" i="13"/>
  <c r="O19" i="13"/>
  <c r="O7" i="13"/>
  <c r="O20" i="13"/>
  <c r="O8" i="13"/>
  <c r="O21" i="13"/>
  <c r="O15" i="13"/>
  <c r="O5" i="13"/>
  <c r="O14" i="13"/>
  <c r="O4" i="13"/>
  <c r="O13" i="13"/>
  <c r="O3" i="13"/>
  <c r="U21" i="13"/>
  <c r="G33" i="8" s="1"/>
  <c r="U12" i="13"/>
  <c r="U11" i="13"/>
  <c r="G23" i="8" s="1"/>
  <c r="U14" i="13"/>
  <c r="U19" i="13"/>
  <c r="U22" i="13"/>
  <c r="G34" i="8" s="1"/>
  <c r="U3" i="13"/>
  <c r="G15" i="8" s="1"/>
  <c r="U15" i="13"/>
  <c r="U6" i="13"/>
  <c r="U20" i="13"/>
  <c r="G32" i="8" s="1"/>
  <c r="U13" i="13"/>
  <c r="U4" i="13"/>
  <c r="U16" i="13"/>
  <c r="U10" i="13"/>
  <c r="U5" i="13"/>
  <c r="U9" i="13"/>
  <c r="U18" i="13"/>
  <c r="U8" i="13"/>
  <c r="U17" i="13"/>
  <c r="G29" i="8" s="1"/>
  <c r="U7" i="13"/>
  <c r="Y20" i="13"/>
  <c r="Y22" i="13"/>
  <c r="Y7" i="13"/>
  <c r="Y16" i="13"/>
  <c r="Y10" i="13"/>
  <c r="Y9" i="13"/>
  <c r="Y8" i="13"/>
  <c r="Y21" i="13"/>
  <c r="Y11" i="13"/>
  <c r="Y17" i="13"/>
  <c r="Y12" i="13"/>
  <c r="Y18" i="13"/>
  <c r="Y6" i="13"/>
  <c r="Y19" i="13"/>
  <c r="Y15" i="13"/>
  <c r="Y5" i="13"/>
  <c r="Y14" i="13"/>
  <c r="Y4" i="13"/>
  <c r="Y13" i="13"/>
  <c r="Y3" i="13"/>
  <c r="X20" i="13"/>
  <c r="X22" i="13"/>
  <c r="X19" i="13"/>
  <c r="X7" i="13"/>
  <c r="X9" i="13"/>
  <c r="X3" i="13"/>
  <c r="X10" i="13"/>
  <c r="X13" i="13"/>
  <c r="X8" i="13"/>
  <c r="X21" i="13"/>
  <c r="X11" i="13"/>
  <c r="X17" i="13"/>
  <c r="X12" i="13"/>
  <c r="X18" i="13"/>
  <c r="J30" i="8" s="1"/>
  <c r="X16" i="13"/>
  <c r="X6" i="13"/>
  <c r="X15" i="13"/>
  <c r="X5" i="13"/>
  <c r="X14" i="13"/>
  <c r="X4" i="13"/>
  <c r="W14" i="13"/>
  <c r="W4" i="13"/>
  <c r="W22" i="13"/>
  <c r="W19" i="13"/>
  <c r="W21" i="13"/>
  <c r="W9" i="13"/>
  <c r="W3" i="13"/>
  <c r="W20" i="13"/>
  <c r="W10" i="13"/>
  <c r="W13" i="13"/>
  <c r="W8" i="13"/>
  <c r="W18" i="13"/>
  <c r="W11" i="13"/>
  <c r="W12" i="13"/>
  <c r="W17" i="13"/>
  <c r="W7" i="13"/>
  <c r="W16" i="13"/>
  <c r="W6" i="13"/>
  <c r="W15" i="13"/>
  <c r="W5" i="13"/>
  <c r="P16" i="13"/>
  <c r="P15" i="13"/>
  <c r="P6" i="13"/>
  <c r="P18" i="13"/>
  <c r="P11" i="13"/>
  <c r="P19" i="13"/>
  <c r="P7" i="13"/>
  <c r="P10" i="13"/>
  <c r="P5" i="13"/>
  <c r="P17" i="13"/>
  <c r="P20" i="13"/>
  <c r="P8" i="13"/>
  <c r="P21" i="13"/>
  <c r="P9" i="13"/>
  <c r="P14" i="13"/>
  <c r="P4" i="13"/>
  <c r="P13" i="13"/>
  <c r="P3" i="13"/>
  <c r="P22" i="13"/>
  <c r="P12" i="13"/>
  <c r="R18" i="13"/>
  <c r="R8" i="13"/>
  <c r="R4" i="13"/>
  <c r="R16" i="13"/>
  <c r="R13" i="13"/>
  <c r="R19" i="13"/>
  <c r="R6" i="13"/>
  <c r="R7" i="13"/>
  <c r="R5" i="13"/>
  <c r="R17" i="13"/>
  <c r="R14" i="13"/>
  <c r="R9" i="13"/>
  <c r="D21" i="8" s="1"/>
  <c r="R3" i="13"/>
  <c r="R15" i="13"/>
  <c r="R22" i="13"/>
  <c r="R12" i="13"/>
  <c r="R21" i="13"/>
  <c r="R11" i="13"/>
  <c r="R20" i="13"/>
  <c r="R10" i="13"/>
  <c r="Q6" i="13"/>
  <c r="Q18" i="13"/>
  <c r="Q20" i="13"/>
  <c r="Q4" i="13"/>
  <c r="Q16" i="13"/>
  <c r="Q19" i="13"/>
  <c r="Q7" i="13"/>
  <c r="Q10" i="13"/>
  <c r="Q5" i="13"/>
  <c r="Q17" i="13"/>
  <c r="Q15" i="13"/>
  <c r="Q8" i="13"/>
  <c r="Q14" i="13"/>
  <c r="Q9" i="13"/>
  <c r="Q13" i="13"/>
  <c r="Q3" i="13"/>
  <c r="C15" i="8" s="1"/>
  <c r="Q22" i="13"/>
  <c r="Q12" i="13"/>
  <c r="Q21" i="13"/>
  <c r="Q11" i="13"/>
  <c r="S18" i="13"/>
  <c r="E30" i="8" s="1"/>
  <c r="S13" i="13"/>
  <c r="E25" i="8" s="1"/>
  <c r="S7" i="13"/>
  <c r="S6" i="13"/>
  <c r="S14" i="13"/>
  <c r="S5" i="13"/>
  <c r="S17" i="13"/>
  <c r="E29" i="8" s="1"/>
  <c r="S12" i="13"/>
  <c r="S8" i="13"/>
  <c r="S21" i="13"/>
  <c r="E33" i="8" s="1"/>
  <c r="S3" i="13"/>
  <c r="S15" i="13"/>
  <c r="S22" i="13"/>
  <c r="S4" i="13"/>
  <c r="S16" i="13"/>
  <c r="S11" i="13"/>
  <c r="E23" i="8" s="1"/>
  <c r="S20" i="13"/>
  <c r="E32" i="8" s="1"/>
  <c r="S10" i="13"/>
  <c r="S19" i="13"/>
  <c r="S9" i="13"/>
  <c r="E21" i="8" s="1"/>
  <c r="V12" i="13"/>
  <c r="V9" i="13"/>
  <c r="H21" i="8" s="1"/>
  <c r="V14" i="13"/>
  <c r="V4" i="13"/>
  <c r="V22" i="13"/>
  <c r="V19" i="13"/>
  <c r="H31" i="8" s="1"/>
  <c r="V21" i="13"/>
  <c r="H33" i="8" s="1"/>
  <c r="V3" i="13"/>
  <c r="V15" i="13"/>
  <c r="V20" i="13"/>
  <c r="V13" i="13"/>
  <c r="V18" i="13"/>
  <c r="V10" i="13"/>
  <c r="V5" i="13"/>
  <c r="V11" i="13"/>
  <c r="H23" i="8" s="1"/>
  <c r="V8" i="13"/>
  <c r="V17" i="13"/>
  <c r="V7" i="13"/>
  <c r="V16" i="13"/>
  <c r="V6" i="13"/>
  <c r="T2" i="13"/>
  <c r="F31" i="8"/>
  <c r="F23" i="8"/>
  <c r="F80" i="5"/>
  <c r="F77" i="5"/>
  <c r="F29" i="8"/>
  <c r="F25" i="8"/>
  <c r="F32" i="8"/>
  <c r="F33" i="8"/>
  <c r="F30" i="8"/>
  <c r="E8" i="11"/>
  <c r="I8" i="11" s="1"/>
  <c r="O2" i="13"/>
  <c r="S2" i="13"/>
  <c r="V2" i="13"/>
  <c r="G11" i="11"/>
  <c r="I11" i="11" s="1"/>
  <c r="K9" i="11"/>
  <c r="E78" i="5" s="1"/>
  <c r="I9" i="11"/>
  <c r="R2" i="13" a="1"/>
  <c r="W2" i="13" a="1"/>
  <c r="U2" i="13" a="1"/>
  <c r="Y2" i="13" a="1"/>
  <c r="Q2" i="13" a="1"/>
  <c r="X2" i="13" a="1"/>
  <c r="P2" i="13" a="1"/>
  <c r="G31" i="8" l="1"/>
  <c r="A32" i="8"/>
  <c r="H34" i="8"/>
  <c r="E34" i="8"/>
  <c r="I31" i="8"/>
  <c r="E31" i="8"/>
  <c r="A34" i="8"/>
  <c r="I21" i="8"/>
  <c r="H32" i="8"/>
  <c r="E15" i="8"/>
  <c r="D34" i="8"/>
  <c r="G79" i="5"/>
  <c r="I23" i="8"/>
  <c r="I32" i="8"/>
  <c r="A25" i="8"/>
  <c r="D33" i="8"/>
  <c r="I29" i="8"/>
  <c r="A15" i="8"/>
  <c r="A33" i="8"/>
  <c r="A21" i="8"/>
  <c r="D32" i="8"/>
  <c r="A23" i="8"/>
  <c r="I33" i="8"/>
  <c r="D31" i="8"/>
  <c r="A30" i="8"/>
  <c r="D15" i="8"/>
  <c r="D30" i="8"/>
  <c r="G21" i="8"/>
  <c r="K32" i="8"/>
  <c r="K31" i="8"/>
  <c r="K34" i="8"/>
  <c r="K30" i="8"/>
  <c r="C30" i="8"/>
  <c r="C21" i="8"/>
  <c r="J29" i="8"/>
  <c r="B21" i="8"/>
  <c r="J25" i="8"/>
  <c r="X2" i="13"/>
  <c r="J31" i="8"/>
  <c r="B34" i="8"/>
  <c r="G30" i="8"/>
  <c r="H25" i="8"/>
  <c r="R2" i="13"/>
  <c r="H30" i="8"/>
  <c r="I15" i="8"/>
  <c r="K15" i="8"/>
  <c r="K23" i="8"/>
  <c r="C29" i="8"/>
  <c r="J32" i="8"/>
  <c r="Q2" i="13"/>
  <c r="B30" i="8"/>
  <c r="B25" i="8"/>
  <c r="U2" i="13"/>
  <c r="I25" i="8"/>
  <c r="I30" i="8"/>
  <c r="C34" i="8"/>
  <c r="D29" i="8"/>
  <c r="D23" i="8"/>
  <c r="H29" i="8"/>
  <c r="A31" i="8"/>
  <c r="G25" i="8"/>
  <c r="H15" i="8"/>
  <c r="B32" i="8"/>
  <c r="K25" i="8"/>
  <c r="K29" i="8"/>
  <c r="C32" i="8"/>
  <c r="C23" i="8"/>
  <c r="J23" i="8"/>
  <c r="J34" i="8"/>
  <c r="B23" i="8"/>
  <c r="B15" i="8"/>
  <c r="W2" i="13"/>
  <c r="D25" i="8"/>
  <c r="A29" i="8"/>
  <c r="I34" i="8"/>
  <c r="B29" i="8"/>
  <c r="K21" i="8"/>
  <c r="Y2" i="13"/>
  <c r="K33" i="8"/>
  <c r="C31" i="8"/>
  <c r="C25" i="8"/>
  <c r="C33" i="8"/>
  <c r="J33" i="8"/>
  <c r="J15" i="8"/>
  <c r="J21" i="8"/>
  <c r="B31" i="8"/>
  <c r="P2" i="13"/>
  <c r="B33" i="8"/>
  <c r="I26" i="8" l="1"/>
  <c r="C17" i="8"/>
  <c r="F18" i="8"/>
  <c r="B14" i="8"/>
  <c r="G14" i="8"/>
  <c r="J22" i="8"/>
  <c r="E20" i="8"/>
  <c r="K17" i="8"/>
  <c r="B19" i="8"/>
  <c r="E28" i="8"/>
  <c r="I18" i="8"/>
  <c r="E26" i="8"/>
  <c r="F14" i="8"/>
  <c r="E16" i="8"/>
  <c r="K14" i="8"/>
  <c r="E27" i="8"/>
  <c r="A22" i="8"/>
  <c r="I14" i="8"/>
  <c r="J26" i="8"/>
  <c r="H14" i="8"/>
  <c r="A18" i="8"/>
  <c r="K26" i="8"/>
  <c r="C18" i="8"/>
  <c r="D16" i="8"/>
  <c r="F19" i="8"/>
  <c r="A16" i="8"/>
  <c r="G19" i="8"/>
  <c r="J27" i="8"/>
  <c r="B18" i="8"/>
  <c r="A24" i="8"/>
  <c r="C20" i="8"/>
  <c r="H26" i="8"/>
  <c r="K27" i="8"/>
  <c r="J16" i="8"/>
  <c r="A26" i="8"/>
  <c r="E18" i="8"/>
  <c r="K18" i="8"/>
  <c r="D22" i="8"/>
  <c r="H27" i="8"/>
  <c r="B17" i="8"/>
  <c r="C27" i="8"/>
  <c r="G27" i="8"/>
  <c r="J17" i="8"/>
  <c r="B24" i="8"/>
  <c r="F24" i="8"/>
  <c r="D24" i="8"/>
  <c r="F17" i="8"/>
  <c r="G22" i="8"/>
  <c r="G28" i="8"/>
  <c r="I20" i="8"/>
  <c r="I19" i="8"/>
  <c r="J18" i="8"/>
  <c r="G17" i="8"/>
  <c r="B22" i="8"/>
  <c r="F20" i="8"/>
  <c r="F27" i="8"/>
  <c r="H19" i="8"/>
  <c r="H24" i="8"/>
  <c r="B27" i="8"/>
  <c r="D17" i="8"/>
  <c r="G16" i="8"/>
  <c r="G18" i="8"/>
  <c r="K24" i="8"/>
  <c r="C26" i="8"/>
  <c r="J24" i="8"/>
  <c r="J20" i="8"/>
  <c r="F26" i="8"/>
  <c r="G26" i="8"/>
  <c r="B16" i="8"/>
  <c r="I28" i="8"/>
  <c r="C19" i="8"/>
  <c r="H16" i="8"/>
  <c r="D19" i="8"/>
  <c r="E24" i="8"/>
  <c r="B28" i="8"/>
  <c r="D27" i="8"/>
  <c r="A20" i="8"/>
  <c r="F16" i="8"/>
  <c r="K22" i="8"/>
  <c r="D14" i="8"/>
  <c r="H28" i="8"/>
  <c r="B20" i="8"/>
  <c r="A28" i="8"/>
  <c r="K20" i="8"/>
  <c r="F28" i="8"/>
  <c r="I27" i="8"/>
  <c r="C24" i="8"/>
  <c r="J19" i="8"/>
  <c r="D26" i="8"/>
  <c r="C22" i="8"/>
  <c r="E14" i="8"/>
  <c r="E19" i="8"/>
  <c r="C28" i="8"/>
  <c r="D18" i="8"/>
  <c r="G20" i="8"/>
  <c r="K19" i="8"/>
  <c r="H18" i="8"/>
  <c r="A14" i="8"/>
  <c r="M11" i="8" s="1" a="1"/>
  <c r="M11" i="8" s="1"/>
  <c r="E22" i="8"/>
  <c r="H20" i="8"/>
  <c r="C16" i="8"/>
  <c r="B26" i="8"/>
  <c r="I17" i="8"/>
  <c r="I24" i="8"/>
  <c r="J28" i="8"/>
  <c r="I22" i="8"/>
  <c r="J14" i="8"/>
  <c r="H22" i="8"/>
  <c r="F22" i="8"/>
  <c r="A27" i="8"/>
  <c r="G24" i="8"/>
  <c r="H17" i="8"/>
  <c r="A17" i="8"/>
  <c r="A19" i="8"/>
  <c r="K16" i="8"/>
  <c r="D20" i="8"/>
  <c r="E17" i="8"/>
  <c r="C14" i="8"/>
  <c r="I16" i="8"/>
  <c r="K28" i="8"/>
  <c r="D28" i="8"/>
  <c r="J13" i="8" l="1"/>
  <c r="D13" i="8"/>
  <c r="C13" i="8"/>
  <c r="E13" i="8"/>
  <c r="B10" i="8"/>
  <c r="K13" i="8"/>
  <c r="J12" i="8"/>
  <c r="C12" i="8"/>
  <c r="F13" i="8"/>
  <c r="B12" i="8"/>
  <c r="H13" i="8"/>
  <c r="F12" i="8"/>
  <c r="A12" i="8"/>
  <c r="B1" i="8" s="1"/>
  <c r="B11" i="8"/>
  <c r="G13" i="8"/>
  <c r="I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00000000-0006-0000-0000-000001000000}">
      <text>
        <r>
          <rPr>
            <sz val="8"/>
            <color indexed="81"/>
            <rFont val="Arial"/>
            <family val="2"/>
          </rPr>
          <t>To receive a registration number, please contact OnkoZert under: info@onkozert.de</t>
        </r>
      </text>
    </comment>
    <comment ref="I8" authorId="0" shapeId="0" xr:uid="{00000000-0006-0000-0000-000002000000}">
      <text/>
    </comment>
    <comment ref="B14" authorId="0" shapeId="0" xr:uid="{00000000-0006-0000-0000-000003000000}">
      <text>
        <r>
          <rPr>
            <sz val="9"/>
            <color indexed="81"/>
            <rFont val="Arial"/>
            <family val="2"/>
          </rPr>
          <t>Name, First name</t>
        </r>
      </text>
    </comment>
    <comment ref="I14" authorId="0" shapeId="0" xr:uid="{00000000-0006-0000-0000-000004000000}">
      <text>
        <r>
          <rPr>
            <sz val="9"/>
            <color indexed="81"/>
            <rFont val="Arial"/>
            <family val="2"/>
          </rPr>
          <t>dd.mm.yyyy
Data are automatically transferred to other spreadsheets.</t>
        </r>
      </text>
    </comment>
    <comment ref="I16" authorId="0" shapeId="0" xr:uid="{00000000-0006-0000-0000-000005000000}">
      <text>
        <r>
          <rPr>
            <sz val="9"/>
            <color indexed="81"/>
            <rFont val="Arial"/>
            <family val="2"/>
          </rPr>
          <t>Selection by Reg. No.</t>
        </r>
      </text>
    </comment>
    <comment ref="A26" authorId="0" shapeId="0" xr:uid="{00000000-0006-0000-0000-000007000000}">
      <text>
        <r>
          <rPr>
            <sz val="9"/>
            <color indexed="81"/>
            <rFont val="Arial"/>
            <family val="2"/>
          </rPr>
          <t>For the automatic generation of the Data Sheet and the matrix outcome quality colorectal, breast and prostate, an evaluation tool (XML-OncoBox) is available which can be integrated into different tumour documenation systems. Further information on the XML-OncoBox can be accessed in the Instructions section at www.onkozert.de.  
www.xml-oncobox.de</t>
        </r>
      </text>
    </comment>
    <comment ref="D30" authorId="0" shapeId="0" xr:uid="{00000000-0006-0000-0000-000008000000}">
      <text>
        <r>
          <rPr>
            <sz val="9"/>
            <color indexed="81"/>
            <rFont val="Arial"/>
            <family val="2"/>
          </rPr>
          <t>Subset of primary cases stomach Total</t>
        </r>
      </text>
    </comment>
    <comment ref="G30" authorId="0" shapeId="0" xr:uid="{00000000-0006-0000-0000-000009000000}">
      <text>
        <r>
          <rPr>
            <sz val="9"/>
            <color indexed="81"/>
            <rFont val="Arial"/>
            <family val="2"/>
          </rPr>
          <t>Subset of primary cases stomach Total</t>
        </r>
      </text>
    </comment>
    <comment ref="A31" authorId="0" shapeId="0" xr:uid="{00000000-0006-0000-0000-00000A000000}">
      <text>
        <r>
          <rPr>
            <sz val="9"/>
            <color indexed="81"/>
            <rFont val="Arial"/>
            <family val="2"/>
          </rPr>
          <t>Part of IN: 1a
Part of denominator INs: 2, 5, 6, 7
Denominator IN: 17</t>
        </r>
      </text>
    </comment>
    <comment ref="E31" authorId="0" shapeId="0" xr:uid="{00000000-0006-0000-0000-00000B000000}">
      <text>
        <r>
          <rPr>
            <sz val="9"/>
            <color indexed="81"/>
            <rFont val="Arial"/>
            <family val="2"/>
          </rPr>
          <t>Part of INs: 4, 11
Denominator IN: 16</t>
        </r>
      </text>
    </comment>
    <comment ref="G31" authorId="0" shapeId="0" xr:uid="{00000000-0006-0000-0000-00000C000000}">
      <text>
        <r>
          <rPr>
            <sz val="9"/>
            <color indexed="81"/>
            <rFont val="Arial"/>
            <family val="2"/>
          </rPr>
          <t>Denominator INs: 8,10</t>
        </r>
      </text>
    </comment>
    <comment ref="E32" authorId="0" shapeId="0" xr:uid="{00000000-0006-0000-0000-00000D000000}">
      <text>
        <r>
          <rPr>
            <sz val="9"/>
            <color indexed="81"/>
            <rFont val="Arial"/>
            <family val="2"/>
          </rPr>
          <t>Part of denominator INs: 13, 14, 15</t>
        </r>
      </text>
    </comment>
    <comment ref="G35" authorId="0" shapeId="0" xr:uid="{52425CA0-5DA4-4228-A446-C9A03A963729}">
      <text>
        <r>
          <rPr>
            <sz val="9"/>
            <color indexed="81"/>
            <rFont val="Arial"/>
            <family val="2"/>
          </rPr>
          <t>Part of denominator IN: 11</t>
        </r>
      </text>
    </comment>
    <comment ref="D38" authorId="0" shapeId="0" xr:uid="{00000000-0006-0000-0000-00000E000000}">
      <text>
        <r>
          <rPr>
            <sz val="9"/>
            <color indexed="81"/>
            <rFont val="Arial"/>
            <family val="2"/>
          </rPr>
          <t>Subset of primary cases oesophagus Total</t>
        </r>
      </text>
    </comment>
    <comment ref="G38" authorId="0" shapeId="0" xr:uid="{00000000-0006-0000-0000-00000F000000}">
      <text>
        <r>
          <rPr>
            <sz val="9"/>
            <color indexed="81"/>
            <rFont val="Arial"/>
            <family val="2"/>
          </rPr>
          <t>Subset of primary cases oesophagus Total</t>
        </r>
      </text>
    </comment>
    <comment ref="A39" authorId="0" shapeId="0" xr:uid="{00000000-0006-0000-0000-000010000000}">
      <text>
        <r>
          <rPr>
            <sz val="9"/>
            <color indexed="81"/>
            <rFont val="Arial"/>
            <family val="2"/>
          </rPr>
          <t>Part of IN: 1a
Part of denominator INs: 2, 5, 6, 7</t>
        </r>
      </text>
    </comment>
    <comment ref="E39" authorId="0" shapeId="0" xr:uid="{00000000-0006-0000-0000-000011000000}">
      <text>
        <r>
          <rPr>
            <sz val="9"/>
            <color indexed="81"/>
            <rFont val="Arial"/>
            <family val="2"/>
          </rPr>
          <t>Part of INs: 4, 11</t>
        </r>
      </text>
    </comment>
    <comment ref="E40" authorId="0" shapeId="0" xr:uid="{00000000-0006-0000-0000-000012000000}">
      <text>
        <r>
          <rPr>
            <sz val="9"/>
            <color indexed="81"/>
            <rFont val="Arial"/>
            <family val="2"/>
          </rPr>
          <t>Part of denominator INs: 13, 14, 15</t>
        </r>
      </text>
    </comment>
    <comment ref="G43" authorId="0" shapeId="0" xr:uid="{BF384D5A-9243-44B0-B6E9-98ECAEBD06A9}">
      <text>
        <r>
          <rPr>
            <sz val="9"/>
            <color indexed="81"/>
            <rFont val="Arial"/>
            <family val="2"/>
          </rPr>
          <t>Part of denominator IN: 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5" authorId="0" shapeId="0" xr:uid="{00000000-0006-0000-0400-000002000000}">
      <text>
        <r>
          <rPr>
            <sz val="9"/>
            <color indexed="81"/>
            <rFont val="Arial"/>
            <family val="2"/>
          </rPr>
          <t>Carry-over from spreadsheet Basic data</t>
        </r>
      </text>
    </comment>
    <comment ref="F5" authorId="0" shapeId="0" xr:uid="{00000000-0006-0000-0400-000001000000}">
      <text>
        <r>
          <rPr>
            <sz val="9"/>
            <color indexed="81"/>
            <rFont val="Arial"/>
            <family val="2"/>
          </rPr>
          <t>Carry-over from spreadsheet Basic data</t>
        </r>
      </text>
    </comment>
    <comment ref="A7" authorId="0" shapeId="0" xr:uid="{00000000-0006-0000-0400-000004000000}">
      <text>
        <r>
          <rPr>
            <sz val="9"/>
            <color indexed="81"/>
            <rFont val="Arial"/>
            <family val="2"/>
          </rPr>
          <t>IN = Indicator</t>
        </r>
      </text>
    </comment>
    <comment ref="B7" authorId="0" shapeId="0" xr:uid="{00000000-0006-0000-0400-000005000000}">
      <text>
        <r>
          <rPr>
            <sz val="9"/>
            <color indexed="81"/>
            <rFont val="Arial"/>
            <family val="2"/>
          </rPr>
          <t>CR = Catalogue of Requirements
GL QI = Guideline derived quality indicator</t>
        </r>
      </text>
    </comment>
    <comment ref="N7" authorId="0" shapeId="0" xr:uid="{00000000-0006-0000-0400-000006000000}">
      <text>
        <r>
          <rPr>
            <sz val="9"/>
            <color indexed="81"/>
            <rFont val="Arial"/>
            <family val="2"/>
          </rPr>
          <t>Please first fully complete the spreadsheet Basic Data and then complete the grey fields current values.</t>
        </r>
      </text>
    </comment>
    <comment ref="Q8" authorId="0" shapeId="0" xr:uid="{00000000-0006-0000-0400-000007000000}">
      <text>
        <r>
          <rPr>
            <sz val="9"/>
            <color indexed="81"/>
            <rFont val="Arial"/>
            <family val="2"/>
          </rPr>
          <t>If cell is grey, please give reasons.</t>
        </r>
      </text>
    </comment>
    <comment ref="O9" authorId="0" shapeId="0" xr:uid="{00000000-0006-0000-0400-000008000000}">
      <text>
        <r>
          <rPr>
            <sz val="9"/>
            <color indexed="81"/>
            <rFont val="Arial"/>
            <family val="2"/>
          </rPr>
          <t>Carry over from Basic Data spreadsheet cells A31 + A39</t>
        </r>
      </text>
    </comment>
    <comment ref="O12" authorId="0" shapeId="0" xr:uid="{00000000-0006-0000-0400-000009000000}">
      <text>
        <r>
          <rPr>
            <sz val="9"/>
            <color indexed="81"/>
            <rFont val="Arial"/>
            <family val="2"/>
          </rPr>
          <t>Requirement: 
- only Stomach Cancer Centre: ICD-10 C15.2, C15.5, C16.0, C16.1-16.9
- Stomach Cancer Centre + separate Esophageal Cancer Centre: ICD-10 C16.0</t>
        </r>
        <r>
          <rPr>
            <vertAlign val="superscript"/>
            <sz val="9"/>
            <color indexed="81"/>
            <rFont val="Arial"/>
            <family val="2"/>
          </rPr>
          <t>1)</t>
        </r>
        <r>
          <rPr>
            <sz val="9"/>
            <color indexed="81"/>
            <rFont val="Arial"/>
            <family val="2"/>
          </rPr>
          <t>, C16.1-16.9</t>
        </r>
      </text>
    </comment>
    <comment ref="O16" authorId="0" shapeId="0" xr:uid="{00000000-0006-0000-0400-00000A000000}">
      <text>
        <r>
          <rPr>
            <sz val="9"/>
            <color indexed="81"/>
            <rFont val="Arial"/>
            <family val="2"/>
          </rPr>
          <t>Carry over from Basic Data spreadsheet cells A31 + A39</t>
        </r>
      </text>
    </comment>
    <comment ref="O19" authorId="0" shapeId="0" xr:uid="{00000000-0006-0000-0400-00000B000000}">
      <text>
        <r>
          <rPr>
            <sz val="9"/>
            <color indexed="81"/>
            <rFont val="Arial"/>
            <family val="2"/>
          </rPr>
          <t>Requirement: 
- only Gastric Cancer Centre: ICD-10 C15.2, C15.5, C16.0, C16.1-16.9
- Gastric Cancer Centre + independent Oesophageal Cancer Centre: ICD-10 C16.0</t>
        </r>
        <r>
          <rPr>
            <vertAlign val="superscript"/>
            <sz val="9"/>
            <color indexed="81"/>
            <rFont val="Arial"/>
            <family val="2"/>
          </rPr>
          <t>1)</t>
        </r>
        <r>
          <rPr>
            <sz val="9"/>
            <color indexed="81"/>
            <rFont val="Arial"/>
            <family val="2"/>
          </rPr>
          <t>, C16.1-16.9</t>
        </r>
      </text>
    </comment>
    <comment ref="O22" authorId="0" shapeId="0" xr:uid="{00000000-0006-0000-0400-00000C000000}">
      <text>
        <r>
          <rPr>
            <sz val="9"/>
            <color indexed="81"/>
            <rFont val="Arial"/>
            <family val="2"/>
          </rPr>
          <t>Carry over from Basic Data spreadsheet cells E31 + E39</t>
        </r>
      </text>
    </comment>
    <comment ref="C24" authorId="0" shapeId="0" xr:uid="{7A8A62B5-0E06-4585-9988-A42B8399EFE0}">
      <text>
        <r>
          <rPr>
            <sz val="9"/>
            <color indexed="81"/>
            <rFont val="Arial"/>
            <family val="2"/>
          </rPr>
          <t>Screening instruments can be found in the S3 guideline Psycho-oncological diagnosis, counselling and treatment of adult cancer patients.</t>
        </r>
      </text>
    </comment>
    <comment ref="F24" authorId="0" shapeId="0" xr:uid="{769CD436-7E8B-4717-B0EF-267C56D00A9F}">
      <text>
        <r>
          <rPr>
            <sz val="9"/>
            <color indexed="81"/>
            <rFont val="Arial"/>
            <family val="2"/>
          </rPr>
          <t>Distress-screnning includes  the use of a valid distress instrument (analogous to the S3 guideline on psycho-oncological diagnosis, counselling and treatment of adult cancer patient).</t>
        </r>
      </text>
    </comment>
    <comment ref="O25" authorId="0" shapeId="0" xr:uid="{00000000-0006-0000-0400-00000D000000}">
      <text>
        <r>
          <rPr>
            <sz val="9"/>
            <color indexed="81"/>
            <rFont val="Arial"/>
            <family val="2"/>
          </rPr>
          <t>Carry over from number IN 1a +  Number IN 1b
Requirement: 
- only Gastric Cancer Centre: ICD-10 C15.2, C15.5, C16.0, C16.1-16.9
- Gastric Cancer Centre + independent Oesophageal Cancer Centre:              ICD-10 C16.0</t>
        </r>
        <r>
          <rPr>
            <vertAlign val="superscript"/>
            <sz val="9"/>
            <color indexed="81"/>
            <rFont val="Arial"/>
            <family val="2"/>
          </rPr>
          <t>1)</t>
        </r>
        <r>
          <rPr>
            <sz val="9"/>
            <color indexed="81"/>
            <rFont val="Arial"/>
            <family val="2"/>
          </rPr>
          <t>, C16.1-16.9</t>
        </r>
      </text>
    </comment>
    <comment ref="O28" authorId="0" shapeId="0" xr:uid="{00000000-0006-0000-0400-00000E000000}">
      <text>
        <r>
          <rPr>
            <sz val="9"/>
            <color indexed="81"/>
            <rFont val="Arial"/>
            <family val="2"/>
          </rPr>
          <t>Carry over from Denominator IN 5</t>
        </r>
      </text>
    </comment>
    <comment ref="O30" authorId="0" shapeId="0" xr:uid="{00000000-0006-0000-0400-00000F000000}">
      <text>
        <r>
          <rPr>
            <sz val="9"/>
            <color indexed="81"/>
            <rFont val="Arial"/>
            <family val="2"/>
          </rPr>
          <t>The numerator is not a subset of the denominator.</t>
        </r>
      </text>
    </comment>
    <comment ref="O31" authorId="0" shapeId="0" xr:uid="{00000000-0006-0000-0400-000010000000}">
      <text>
        <r>
          <rPr>
            <sz val="9"/>
            <color indexed="81"/>
            <rFont val="Arial"/>
            <family val="2"/>
          </rPr>
          <t>Carry over from IN 1a</t>
        </r>
      </text>
    </comment>
    <comment ref="O34" authorId="0" shapeId="0" xr:uid="{00000000-0006-0000-0400-000011000000}">
      <text>
        <r>
          <rPr>
            <sz val="9"/>
            <color indexed="81"/>
            <rFont val="Arial"/>
            <family val="2"/>
          </rPr>
          <t>Carry over from Basic Data spreadsheet cell G31</t>
        </r>
      </text>
    </comment>
    <comment ref="O37" authorId="0" shapeId="0" xr:uid="{00000000-0006-0000-0400-000012000000}">
      <text>
        <r>
          <rPr>
            <sz val="9"/>
            <color indexed="81"/>
            <rFont val="Arial"/>
            <family val="2"/>
          </rPr>
          <t>Carry over from Numerator IN 8</t>
        </r>
      </text>
    </comment>
    <comment ref="O40" authorId="0" shapeId="0" xr:uid="{00000000-0006-0000-0400-000013000000}">
      <text>
        <r>
          <rPr>
            <sz val="9"/>
            <color indexed="81"/>
            <rFont val="Arial"/>
            <family val="2"/>
          </rPr>
          <t>Carry over from the Basic Data spreadsheet cell G31</t>
        </r>
      </text>
    </comment>
    <comment ref="O42" authorId="0" shapeId="0" xr:uid="{00000000-0006-0000-0400-000014000000}">
      <text>
        <r>
          <rPr>
            <sz val="9"/>
            <color indexed="81"/>
            <rFont val="Arial"/>
            <family val="2"/>
          </rPr>
          <t>Carry over from the Basic Data spreadsheet cells G35 + G43</t>
        </r>
      </text>
    </comment>
    <comment ref="O49" authorId="0" shapeId="0" xr:uid="{00000000-0006-0000-0400-000015000000}">
      <text>
        <r>
          <rPr>
            <sz val="9"/>
            <color indexed="81"/>
            <rFont val="Arial"/>
            <family val="2"/>
          </rPr>
          <t>Carry over from Basic Data spreadsheet cells E32 + E40</t>
        </r>
      </text>
    </comment>
    <comment ref="O52" authorId="0" shapeId="0" xr:uid="{00000000-0006-0000-0400-000016000000}">
      <text>
        <r>
          <rPr>
            <sz val="9"/>
            <color indexed="81"/>
            <rFont val="Arial"/>
            <family val="2"/>
          </rPr>
          <t>Carry over from Basic Data spreadsheet  E32 + E40</t>
        </r>
      </text>
    </comment>
    <comment ref="O55" authorId="0" shapeId="0" xr:uid="{00000000-0006-0000-0400-000017000000}">
      <text>
        <r>
          <rPr>
            <sz val="9"/>
            <color indexed="81"/>
            <rFont val="Arial"/>
            <family val="2"/>
          </rPr>
          <t>Carry over from Basic Data spreadsheet cells E32 + E40</t>
        </r>
      </text>
    </comment>
    <comment ref="O58" authorId="0" shapeId="0" xr:uid="{00000000-0006-0000-0400-000018000000}">
      <text>
        <r>
          <rPr>
            <sz val="9"/>
            <color indexed="81"/>
            <rFont val="Arial"/>
            <family val="2"/>
          </rPr>
          <t>Carry over from Basic Data spreadsheet cell E31</t>
        </r>
      </text>
    </comment>
    <comment ref="O61" authorId="0" shapeId="0" xr:uid="{00000000-0006-0000-0400-000019000000}">
      <text>
        <r>
          <rPr>
            <sz val="9"/>
            <color indexed="81"/>
            <rFont val="Arial"/>
            <family val="2"/>
          </rPr>
          <t>Carry over from Basic Data spreadsheet cell A31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6" authorId="0" shapeId="0" xr:uid="{00000000-0006-0000-0700-000001000000}">
      <text>
        <r>
          <rPr>
            <sz val="9"/>
            <color indexed="81"/>
            <rFont val="Arial"/>
            <family val="2"/>
          </rPr>
          <t>Übertrag erfolgt aus 
Tabellenblatt Basisdaten</t>
        </r>
      </text>
    </comment>
    <comment ref="C8" authorId="0" shapeId="0" xr:uid="{00000000-0006-0000-0700-000002000000}">
      <text>
        <r>
          <rPr>
            <sz val="9"/>
            <color indexed="81"/>
            <rFont val="Arial"/>
            <family val="2"/>
          </rPr>
          <t>Übertrag erfolgt aus 
Tabellenblatt Basisdaten</t>
        </r>
      </text>
    </comment>
    <comment ref="J8" authorId="0" shapeId="0" xr:uid="{00000000-0006-0000-0700-000003000000}">
      <text>
        <r>
          <rPr>
            <sz val="9"/>
            <color indexed="81"/>
            <rFont val="Arial"/>
            <family val="2"/>
          </rPr>
          <t>Übertrag erfolgt aus 
Tabellenblatt Basisdaten</t>
        </r>
      </text>
    </comment>
  </commentList>
</comments>
</file>

<file path=xl/sharedStrings.xml><?xml version="1.0" encoding="utf-8"?>
<sst xmlns="http://schemas.openxmlformats.org/spreadsheetml/2006/main" count="899" uniqueCount="631">
  <si>
    <t xml:space="preserve">Reg.-Nr. </t>
  </si>
  <si>
    <t>Zentrum</t>
  </si>
  <si>
    <t>Ansprechpartner</t>
  </si>
  <si>
    <t>Erstelldatum</t>
  </si>
  <si>
    <t>Datum Erstzertifizierung</t>
  </si>
  <si>
    <t>Tumordokumentationssystem</t>
  </si>
  <si>
    <t>XML-OncoBox</t>
  </si>
  <si>
    <t>Reg.-Nr.</t>
  </si>
  <si>
    <t>Nein</t>
  </si>
  <si>
    <t>Bundesland</t>
  </si>
  <si>
    <t>Tumordokumentation</t>
  </si>
  <si>
    <t>Achieva</t>
  </si>
  <si>
    <t>Achiever Medical System</t>
  </si>
  <si>
    <t>ambucare</t>
  </si>
  <si>
    <t>c37.CancerCenter</t>
  </si>
  <si>
    <t>CARAT</t>
  </si>
  <si>
    <t>CREDOS</t>
  </si>
  <si>
    <t>Eigenentwicklung (MS Excel, MS Access etc.)</t>
  </si>
  <si>
    <t>em.net</t>
  </si>
  <si>
    <t>FileTuDo</t>
  </si>
  <si>
    <t>GTDS</t>
  </si>
  <si>
    <t>Heartsoft Tumordatenbank</t>
  </si>
  <si>
    <t>H.I.T.</t>
  </si>
  <si>
    <t>IndivuNET</t>
  </si>
  <si>
    <t>ixserv.4</t>
  </si>
  <si>
    <t>KIS-Erweiterung</t>
  </si>
  <si>
    <t>Kolorekt</t>
  </si>
  <si>
    <t>nur Darm</t>
  </si>
  <si>
    <t>KoReDos</t>
  </si>
  <si>
    <t>KRAZTUR</t>
  </si>
  <si>
    <t>KR7</t>
  </si>
  <si>
    <t>Medbrix</t>
  </si>
  <si>
    <t>MaDoS</t>
  </si>
  <si>
    <t>nur Brust / Gyn</t>
  </si>
  <si>
    <t>MIQ-KRCA</t>
  </si>
  <si>
    <t>MR-TU-DO</t>
  </si>
  <si>
    <t>NUK</t>
  </si>
  <si>
    <t>ORBIS-ODOK</t>
  </si>
  <si>
    <t>OncoAssist Tumordokumentation</t>
  </si>
  <si>
    <t>Oncolution</t>
  </si>
  <si>
    <t>ONKOSTAR</t>
  </si>
  <si>
    <t>ONDIS</t>
  </si>
  <si>
    <t>onkodok (XAXOA)</t>
  </si>
  <si>
    <t>OnkoManager</t>
  </si>
  <si>
    <t>Onkomedia</t>
  </si>
  <si>
    <t>OnkoNet</t>
  </si>
  <si>
    <t>online Dokumentation IDZB</t>
  </si>
  <si>
    <t>Qualitätssicherung Kolorektalkarzinom</t>
  </si>
  <si>
    <t>SMATOS</t>
  </si>
  <si>
    <t>ProDos</t>
  </si>
  <si>
    <t>nur Prostata</t>
  </si>
  <si>
    <t>StuDoQ</t>
  </si>
  <si>
    <t>Prostata-Ca Register</t>
  </si>
  <si>
    <t>QuaDoSta</t>
  </si>
  <si>
    <t>Tudok (Tumorzentrum Regensburg)</t>
  </si>
  <si>
    <t>Tumordokumentation des Instituts für Krebsepidemiologie</t>
  </si>
  <si>
    <t>WDC-Kolonakte</t>
  </si>
  <si>
    <t>UCC-TDS (Tumorzentrum Dresden)</t>
  </si>
  <si>
    <t>Nicht gelistet</t>
  </si>
  <si>
    <t>Unbekannt</t>
  </si>
  <si>
    <t>UroCloud</t>
  </si>
  <si>
    <t>Berechnung Jahreszeitraum</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</si>
  <si>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</si>
  <si>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</si>
  <si>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</si>
  <si>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</si>
  <si>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</si>
  <si>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</si>
  <si>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</si>
  <si>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</si>
  <si>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</si>
  <si>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</si>
  <si>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</si>
  <si>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</si>
  <si>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</si>
  <si>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</si>
  <si>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</si>
  <si>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</si>
  <si>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Schweiz</t>
  </si>
  <si>
    <t>Österreich</t>
  </si>
  <si>
    <t>Italien</t>
  </si>
  <si>
    <t>Comprehensive Cancer Center Freiburg</t>
  </si>
  <si>
    <t>Bevölkerungsbezogenes Krebsregister Bayern</t>
  </si>
  <si>
    <t>Charité Comprehensive Cancer Center</t>
  </si>
  <si>
    <t>Gemeinsames Krebsregister Berlin-Brandenburg</t>
  </si>
  <si>
    <t>Krebsregister des Landes Bremen</t>
  </si>
  <si>
    <t>Hamburgisches Krebsregister</t>
  </si>
  <si>
    <t>Hessisches Krebsregister</t>
  </si>
  <si>
    <t>Tumorzentrum Neubrandenburg</t>
  </si>
  <si>
    <t>Epidemiologisches Krebsregister Niedersachsen</t>
  </si>
  <si>
    <t>Westdeutsches Tumorzentrum Essen</t>
  </si>
  <si>
    <t>Krebsregister Rheinland-Pfalz</t>
  </si>
  <si>
    <t>Epidemiologisches Krebsregister Saarland</t>
  </si>
  <si>
    <t>Tumorzentrum Chemnitz</t>
  </si>
  <si>
    <t>Tumorzentrum Anhalt</t>
  </si>
  <si>
    <t>klinisches Krebsregister Schleswig Holstein/Lübeck</t>
  </si>
  <si>
    <t>Tumorzentrum Altenburg</t>
  </si>
  <si>
    <t>Krebsregister Schweiz</t>
  </si>
  <si>
    <t>Krebsregister Österreich</t>
  </si>
  <si>
    <t>Krebsregister Italien</t>
  </si>
  <si>
    <t>Comprehensive Cancer Center Tübingen</t>
  </si>
  <si>
    <t>Tumorzentrum Augsburg</t>
  </si>
  <si>
    <t>Tumorzentrum Land Brandenburg</t>
  </si>
  <si>
    <t>Keine Anbindung an Klinisches Krebsregister</t>
  </si>
  <si>
    <t>Krebsregister Hessen</t>
  </si>
  <si>
    <t>Tumorzentrum Rostock</t>
  </si>
  <si>
    <t>Kassenärztliche Vereinigung Niedersachsen</t>
  </si>
  <si>
    <t>Comprehensive Cancer Center Münster</t>
  </si>
  <si>
    <t>Tumorzentrum Koblenz</t>
  </si>
  <si>
    <t>Tumorzentrum Homburg</t>
  </si>
  <si>
    <t>Tumorzentrum Dresden</t>
  </si>
  <si>
    <t>Tumorzentrum Halle</t>
  </si>
  <si>
    <t>Krebsregister Schleswig-Holstein</t>
  </si>
  <si>
    <t>Tumorzentrum Erfurt</t>
  </si>
  <si>
    <t>Comprehensive Cancer Center Ulm</t>
  </si>
  <si>
    <t>Tumorzentrum Erlangen-Nürnberg</t>
  </si>
  <si>
    <t>Tumorzentrum Berlin-Buch</t>
  </si>
  <si>
    <t>GKR (Gemeinsames Krebsregister der Länder)</t>
  </si>
  <si>
    <t>Onkologischer Schwerpunkt Wiesbaden</t>
  </si>
  <si>
    <t>Tumorzentrum Schwerin</t>
  </si>
  <si>
    <t>Krebsregister Niedersachsen</t>
  </si>
  <si>
    <t xml:space="preserve">Epidemiologisches Krebsregister Münster </t>
  </si>
  <si>
    <t>Tumorzentrum Rheinland-Pfalz</t>
  </si>
  <si>
    <t>Tumorzentrum Leipzig</t>
  </si>
  <si>
    <t>Tumorzentrum Magdeburg</t>
  </si>
  <si>
    <t>Tumorzentrum Kiel</t>
  </si>
  <si>
    <t>Tumorzentrum Gera</t>
  </si>
  <si>
    <t>Epidemiologisches Krebsregister Baden-Württemberg</t>
  </si>
  <si>
    <t>Tumorzentrum München</t>
  </si>
  <si>
    <t>Tumorzentrum für Klinik &amp; Praxis in Berlin</t>
  </si>
  <si>
    <t>Tumorzentrum Kassel</t>
  </si>
  <si>
    <t>Tumorzentrum Vorpommern</t>
  </si>
  <si>
    <t>Tumorzentrum Göttingen</t>
  </si>
  <si>
    <t>Epidemiologisches Krebsregister NRW</t>
  </si>
  <si>
    <t>Tumorzentrum Ostsachsen</t>
  </si>
  <si>
    <t>Tumorzentrum Jena</t>
  </si>
  <si>
    <t>Krebsregister Baden-Württemberg</t>
  </si>
  <si>
    <t>Tumorzentrum Oberfranken</t>
  </si>
  <si>
    <t>Tumorzentrum Spandau</t>
  </si>
  <si>
    <t>Tumorzentrum Marburg</t>
  </si>
  <si>
    <t>Tumorzentrum Hannover</t>
  </si>
  <si>
    <t>Krebsregister NRW</t>
  </si>
  <si>
    <t>Tumorzentrum Zwickau</t>
  </si>
  <si>
    <t>Tumorzentrum Suhl</t>
  </si>
  <si>
    <t>NCT Heidelberg</t>
  </si>
  <si>
    <t>Tumorzentrum Regensburg</t>
  </si>
  <si>
    <t>Tumorzentrum Vivantes</t>
  </si>
  <si>
    <t>Tumorzentrum Weser-Ems</t>
  </si>
  <si>
    <t>Onkologischer Schwerpunkt Hamm</t>
  </si>
  <si>
    <t>Tumorzentrum Südharz</t>
  </si>
  <si>
    <t>Onkol. Schwerpunkt Lörrach-Rheinfelden</t>
  </si>
  <si>
    <t>Tumorzentrum Würzburg</t>
  </si>
  <si>
    <t>Onkol. Schwerpunkt Ludwigsburg-Bietigheim</t>
  </si>
  <si>
    <t>Onkol. Schwerpunkt Villingen-Schwenningen</t>
  </si>
  <si>
    <t>Onkologischer Schwerpunkt Göppingen</t>
  </si>
  <si>
    <t>Onkologischer Schwerpunkt Heilbronn</t>
  </si>
  <si>
    <t>Onkologischer Schwerpunkt Karlsruhe</t>
  </si>
  <si>
    <t>Onkologischer Schwerpunkt Konstanz-Singen</t>
  </si>
  <si>
    <t>Onkologischer Schwerpunkt Oberschwaben</t>
  </si>
  <si>
    <t>Onkologischer Schwerpunkt Ortenaukreis</t>
  </si>
  <si>
    <t>Onkologischer Schwerpunkt Ostwürttemberg</t>
  </si>
  <si>
    <t>Onkologischer Schwerpunkt Reutlingen</t>
  </si>
  <si>
    <t>Onkologischer Schwerpunkt Stuttgart</t>
  </si>
  <si>
    <t>Oncobox</t>
  </si>
  <si>
    <t>Ja</t>
  </si>
  <si>
    <t>% Angabe</t>
  </si>
  <si>
    <t>Einrichtung 1</t>
  </si>
  <si>
    <t>Erstzertifizierung</t>
  </si>
  <si>
    <t>-----</t>
  </si>
  <si>
    <t>Plausibilität unklar</t>
  </si>
  <si>
    <t>KN</t>
  </si>
  <si>
    <t>Kennzahldefinition</t>
  </si>
  <si>
    <t>Plausi unklar</t>
  </si>
  <si>
    <t>1.2.0</t>
  </si>
  <si>
    <t>≥ 30</t>
  </si>
  <si>
    <t>≥ 95%</t>
  </si>
  <si>
    <t>Nenner</t>
  </si>
  <si>
    <t>%</t>
  </si>
  <si>
    <t>1.7.6</t>
  </si>
  <si>
    <t>≥ 5%</t>
  </si>
  <si>
    <t>5.2.4</t>
  </si>
  <si>
    <t>≤ 10%</t>
  </si>
  <si>
    <t>≥ 20</t>
  </si>
  <si>
    <t>FormularID</t>
  </si>
  <si>
    <t>Allgemeine Feststellungen</t>
  </si>
  <si>
    <t>Allgemeine Hinweise</t>
  </si>
  <si>
    <t>Allgemeine Abweichungen</t>
  </si>
  <si>
    <t>Bewertung Ausschuss</t>
  </si>
  <si>
    <t>Anmerkung OnkoZert</t>
  </si>
  <si>
    <t>Nr</t>
  </si>
  <si>
    <t>Zaehler</t>
  </si>
  <si>
    <t>Quote</t>
  </si>
  <si>
    <t>vID</t>
  </si>
  <si>
    <t>ErlaeuterungDatendefizit</t>
  </si>
  <si>
    <t>EingeleiteteAktionen</t>
  </si>
  <si>
    <t>Aktionen</t>
  </si>
  <si>
    <t>Feststellung</t>
  </si>
  <si>
    <t>Hinweis</t>
  </si>
  <si>
    <t>Abweichung</t>
  </si>
  <si>
    <t>Kennzahlenbogen - Analyseprotokoll Datendefizite Magen</t>
  </si>
  <si>
    <t>Pflicht Berechnung</t>
  </si>
  <si>
    <t>Optional Berechnung</t>
  </si>
  <si>
    <t>Kennzahlenbogen</t>
  </si>
  <si>
    <t>Nr.</t>
  </si>
  <si>
    <t>kein Eintrag</t>
  </si>
  <si>
    <t>&lt;</t>
  </si>
  <si>
    <t>&gt;</t>
  </si>
  <si>
    <t xml:space="preserve"> &lt;= Sollv. nicht erfüllt</t>
  </si>
  <si>
    <t xml:space="preserve"> &gt;= Sollv. nicht erfüllt</t>
  </si>
  <si>
    <t xml:space="preserve"> &lt; Plausi ?</t>
  </si>
  <si>
    <t xml:space="preserve"> &gt; Plausi ?</t>
  </si>
  <si>
    <t>Anzahl/Quote</t>
  </si>
  <si>
    <t>HID</t>
  </si>
  <si>
    <t>ID</t>
  </si>
  <si>
    <t>Aktion</t>
  </si>
  <si>
    <t>n.d.</t>
  </si>
  <si>
    <t>Datenqualität</t>
  </si>
  <si>
    <t>KN NR.</t>
  </si>
  <si>
    <t>Sollvorgabe</t>
  </si>
  <si>
    <t>Zähler / Anzahl</t>
  </si>
  <si>
    <t xml:space="preserve">Datenqualität
</t>
  </si>
  <si>
    <t>Begründung / Ursache</t>
  </si>
  <si>
    <t>Eingeleitete / geplante Aktionen</t>
  </si>
  <si>
    <t>Für Übertragung in Datendefizite_KB:</t>
  </si>
  <si>
    <t>Alle KN leer:</t>
  </si>
  <si>
    <t>&lt; 30%</t>
  </si>
  <si>
    <t>OncoBox</t>
  </si>
  <si>
    <t>Uro-Link</t>
  </si>
  <si>
    <t>MADOS 4</t>
  </si>
  <si>
    <t>Summe Plausibilität unklar</t>
  </si>
  <si>
    <t>Adjumed</t>
  </si>
  <si>
    <t>CaOnkoDok (Eigenentwicklung)</t>
  </si>
  <si>
    <t>Clinic WinData</t>
  </si>
  <si>
    <t>Eigenentwicklung auf Basis medico (Cerner)</t>
  </si>
  <si>
    <t>Martini-Data</t>
  </si>
  <si>
    <t>ODSeasy / ODSeasyNet</t>
  </si>
  <si>
    <t>Oncodossier (Eigenentwicklung auf Basis ORBIS)</t>
  </si>
  <si>
    <t>Tumorregister München (TRM)</t>
  </si>
  <si>
    <t>Darm, Leber, Magen , Pankreas</t>
  </si>
  <si>
    <t>Gesamt</t>
  </si>
  <si>
    <t>Elektiv</t>
  </si>
  <si>
    <t>Notfall</t>
  </si>
  <si>
    <t>Primärfälle Magen Gesamt</t>
  </si>
  <si>
    <t>Primärfälle Speiseröhre Gesamt</t>
  </si>
  <si>
    <t>Ausnahme</t>
  </si>
  <si>
    <t>SHGHoncoDoc</t>
  </si>
  <si>
    <t>Clinical Information Catalogue (CIC) (Eigenentwicklung)</t>
  </si>
  <si>
    <t>TD System KEM (Eigenentwicklung)</t>
  </si>
  <si>
    <t>Operative Primärfälle Magen</t>
  </si>
  <si>
    <t>Operative Primärfälle Speiseröhre</t>
  </si>
  <si>
    <t>Primärfälle mit endoskopischer Resektion Magen</t>
  </si>
  <si>
    <t>Primärfälle mit endoskopischer Resektion Speiseröhre</t>
  </si>
  <si>
    <t>Voraussetzung</t>
  </si>
  <si>
    <t>1a</t>
  </si>
  <si>
    <t>1b</t>
  </si>
  <si>
    <t>&lt; 80%</t>
  </si>
  <si>
    <t xml:space="preserve">Filtername EMAC: "Liste Reg.Nr DS" </t>
  </si>
  <si>
    <t>Land</t>
  </si>
  <si>
    <t>Keine Auswahl zutreffend</t>
  </si>
  <si>
    <t>Anzahl Primärfälle mit GIST</t>
  </si>
  <si>
    <t>Operative Expertise - Anzahl operative Resektionen Magen/AEG Magen</t>
  </si>
  <si>
    <t>davon Resektionen mit neoadjuvanter Systemtherapie Magen</t>
  </si>
  <si>
    <t>Operative Expertise - Anzahl operative Resektionen Magen/AEG Speiseröhre</t>
  </si>
  <si>
    <t>davon Resektionen mit neoadjuvanter Systemtherapie Speiseröhre</t>
  </si>
  <si>
    <t>Stand 01.11.2023</t>
  </si>
  <si>
    <t>≥ 65%</t>
  </si>
  <si>
    <t>≥ 60%</t>
  </si>
  <si>
    <t>≤ 15%</t>
  </si>
  <si>
    <t>≥ 70%</t>
  </si>
  <si>
    <t>≥ 50%</t>
  </si>
  <si>
    <t>≥ 80%</t>
  </si>
  <si>
    <t>optional</t>
  </si>
  <si>
    <t>Stand 17.11.2023</t>
  </si>
  <si>
    <t>Auditjahr 2024 / Kennzahlenjahr 2023</t>
  </si>
  <si>
    <t>Keine Daten für Berechnung von Kennzahlen und kein Follow-up/ Matrix</t>
  </si>
  <si>
    <t>Keine Daten für Berechnung von Kennzahlen, aber teilweise Follow-up/ Matrix (z.B. nur Vitalstatus)</t>
  </si>
  <si>
    <t>Keine Daten für Berechnung von Kennzahlen, aber vollständiges Follow-up/ Matrix</t>
  </si>
  <si>
    <t>Daten für Berechnung von Kennzahlen und teilweise Follow-up/ Matrix (z.B. nur Vitalstatus)</t>
  </si>
  <si>
    <t>Daten für Berechnung von Kennzahlen und vollständiges Follow-up/ Matrix</t>
  </si>
  <si>
    <t xml:space="preserve">Daten vom Krebsregister
</t>
  </si>
  <si>
    <t>Annex CR Version N1.1 (Audit year 2024 / Indicator year 2023)</t>
  </si>
  <si>
    <t>Basic data stomach</t>
  </si>
  <si>
    <t xml:space="preserve">Requirement: </t>
  </si>
  <si>
    <t>Reg. No.</t>
  </si>
  <si>
    <t>Centre</t>
  </si>
  <si>
    <t>Clinical site</t>
  </si>
  <si>
    <t>Contacts</t>
  </si>
  <si>
    <t>Date recorded</t>
  </si>
  <si>
    <t>Date of initial certification</t>
  </si>
  <si>
    <t>Indicator year</t>
  </si>
  <si>
    <t>Federal state / Country</t>
  </si>
  <si>
    <t>Tumour documentation system</t>
  </si>
  <si>
    <t>In-house development (MS Excel, MS Access etc.)</t>
  </si>
  <si>
    <t>CADA (Eigenentwicklung)</t>
  </si>
  <si>
    <t>Not listed</t>
  </si>
  <si>
    <t>Unknown</t>
  </si>
  <si>
    <r>
      <rPr>
        <b/>
        <sz val="10"/>
        <color theme="1"/>
        <rFont val="Arial"/>
        <family val="2"/>
      </rPr>
      <t>Primary cases stomach total</t>
    </r>
    <r>
      <rPr>
        <vertAlign val="superscript"/>
        <sz val="10"/>
        <color theme="1"/>
        <rFont val="Arial"/>
        <family val="2"/>
      </rPr>
      <t>3)</t>
    </r>
    <r>
      <rPr>
        <sz val="10"/>
        <color theme="1"/>
        <rFont val="Arial"/>
        <family val="2"/>
      </rPr>
      <t xml:space="preserve">
ICD-10 C16.0</t>
    </r>
    <r>
      <rPr>
        <vertAlign val="superscript"/>
        <sz val="10"/>
        <color theme="1"/>
        <rFont val="Arial"/>
        <family val="2"/>
      </rPr>
      <t>1)</t>
    </r>
    <r>
      <rPr>
        <sz val="10"/>
        <color theme="1"/>
        <rFont val="Arial"/>
        <family val="2"/>
      </rPr>
      <t>, C16.1-16.9</t>
    </r>
  </si>
  <si>
    <r>
      <rPr>
        <b/>
        <sz val="10"/>
        <color theme="1"/>
        <rFont val="Arial"/>
        <family val="2"/>
      </rPr>
      <t>Surgical primary cases</t>
    </r>
    <r>
      <rPr>
        <sz val="10"/>
        <color theme="1"/>
        <rFont val="Arial"/>
        <family val="2"/>
      </rPr>
      <t xml:space="preserve">
OPS</t>
    </r>
    <r>
      <rPr>
        <vertAlign val="superscript"/>
        <sz val="10"/>
        <color theme="1"/>
        <rFont val="Arial"/>
        <family val="2"/>
      </rPr>
      <t>4)</t>
    </r>
    <r>
      <rPr>
        <sz val="10"/>
        <color theme="1"/>
        <rFont val="Arial"/>
        <family val="2"/>
      </rPr>
      <t>: 5-425*, 5-426*, 5-435* bis 5-438*</t>
    </r>
  </si>
  <si>
    <r>
      <rPr>
        <b/>
        <sz val="10"/>
        <color theme="1"/>
        <rFont val="Arial"/>
        <family val="2"/>
      </rPr>
      <t>Primary cases with endoscopic resection</t>
    </r>
    <r>
      <rPr>
        <sz val="10"/>
        <color theme="1"/>
        <rFont val="Arial"/>
        <family val="2"/>
      </rPr>
      <t xml:space="preserve">
OPS: 5-433.23, 5-433.24, 5-433.25</t>
    </r>
  </si>
  <si>
    <t>Total</t>
  </si>
  <si>
    <t>Elective</t>
  </si>
  <si>
    <t>Emergency</t>
  </si>
  <si>
    <r>
      <rPr>
        <b/>
        <sz val="10"/>
        <color theme="1"/>
        <rFont val="Arial"/>
        <family val="2"/>
      </rPr>
      <t>Surgical expertise - number of surgical resections stomach/AEG 
(Adenocancer of the EsophagoGastric junction)</t>
    </r>
    <r>
      <rPr>
        <sz val="10"/>
        <color theme="1"/>
        <rFont val="Arial"/>
        <family val="2"/>
      </rPr>
      <t xml:space="preserve">
(ICD-10 C16.0</t>
    </r>
    <r>
      <rPr>
        <vertAlign val="superscript"/>
        <sz val="10"/>
        <color theme="1"/>
        <rFont val="Arial"/>
        <family val="2"/>
      </rPr>
      <t>1)</t>
    </r>
    <r>
      <rPr>
        <sz val="10"/>
        <color theme="1"/>
        <rFont val="Arial"/>
        <family val="2"/>
      </rPr>
      <t>, 16.1-16.9, OPS: 5-425*, 5-426*, 5-435* bis 5-438*)</t>
    </r>
  </si>
  <si>
    <t>of which resections with neoadjuvant systemic therapy</t>
  </si>
  <si>
    <r>
      <rPr>
        <b/>
        <sz val="10"/>
        <color theme="1"/>
        <rFont val="Arial"/>
        <family val="2"/>
      </rPr>
      <t>Primary cases oesophagus total</t>
    </r>
    <r>
      <rPr>
        <vertAlign val="superscript"/>
        <sz val="10"/>
        <color theme="1"/>
        <rFont val="Arial"/>
        <family val="2"/>
      </rPr>
      <t>5)</t>
    </r>
    <r>
      <rPr>
        <b/>
        <sz val="10"/>
        <color theme="1"/>
        <rFont val="Arial"/>
        <family val="2"/>
      </rPr>
      <t xml:space="preserve">
</t>
    </r>
    <r>
      <rPr>
        <sz val="10"/>
        <color theme="1"/>
        <rFont val="Arial"/>
        <family val="2"/>
      </rPr>
      <t>ICD-10 C16.0</t>
    </r>
    <r>
      <rPr>
        <vertAlign val="superscript"/>
        <sz val="10"/>
        <color theme="1"/>
        <rFont val="Arial"/>
        <family val="2"/>
      </rPr>
      <t>2)</t>
    </r>
    <r>
      <rPr>
        <sz val="10"/>
        <color theme="1"/>
        <rFont val="Arial"/>
        <family val="2"/>
      </rPr>
      <t>, C15.2 und 15.5</t>
    </r>
  </si>
  <si>
    <r>
      <rPr>
        <b/>
        <sz val="10"/>
        <color theme="1"/>
        <rFont val="Arial"/>
        <family val="2"/>
      </rPr>
      <t xml:space="preserve">Surgical primary cases
</t>
    </r>
    <r>
      <rPr>
        <sz val="10"/>
        <color theme="1"/>
        <rFont val="Arial"/>
        <family val="2"/>
      </rPr>
      <t>OPS</t>
    </r>
    <r>
      <rPr>
        <vertAlign val="superscript"/>
        <sz val="10"/>
        <color theme="1"/>
        <rFont val="Arial"/>
        <family val="2"/>
      </rPr>
      <t>4)</t>
    </r>
    <r>
      <rPr>
        <sz val="10"/>
        <color theme="1"/>
        <rFont val="Arial"/>
        <family val="2"/>
      </rPr>
      <t>: 5-425*, 5-426*, 5-435* bis 5-438*</t>
    </r>
  </si>
  <si>
    <r>
      <rPr>
        <b/>
        <sz val="10"/>
        <color theme="1"/>
        <rFont val="Arial"/>
        <family val="2"/>
      </rPr>
      <t xml:space="preserve">Primary cases with endoscopic resection
</t>
    </r>
    <r>
      <rPr>
        <sz val="10"/>
        <color theme="1"/>
        <rFont val="Arial"/>
        <family val="2"/>
      </rPr>
      <t>OPS: 5-422.23, 5-422.24</t>
    </r>
  </si>
  <si>
    <r>
      <rPr>
        <b/>
        <sz val="10"/>
        <color theme="1"/>
        <rFont val="Arial"/>
        <family val="2"/>
      </rPr>
      <t xml:space="preserve">Surgical expertise - number of surgical resections stomach/AEG </t>
    </r>
    <r>
      <rPr>
        <sz val="10"/>
        <color theme="1"/>
        <rFont val="Arial"/>
        <family val="2"/>
      </rPr>
      <t xml:space="preserve">
ICD-10 C16.0</t>
    </r>
    <r>
      <rPr>
        <vertAlign val="superscript"/>
        <sz val="10"/>
        <color theme="1"/>
        <rFont val="Arial"/>
        <family val="2"/>
      </rPr>
      <t>2)</t>
    </r>
    <r>
      <rPr>
        <sz val="10"/>
        <color theme="1"/>
        <rFont val="Arial"/>
        <family val="2"/>
      </rPr>
      <t>, C15.2 und 15.5, OPS: 5-425*, 5-426*, 5-435* bis 5-438*</t>
    </r>
  </si>
  <si>
    <t>Number of primary cases with GIST (Gastrointestinal stromal tumours)</t>
  </si>
  <si>
    <t>The Catalogue of Requirements is based on the TNM classification of malignant tumours, 8th edition 2017, the ICD classification ICD-10-GM 2023 (DIMDI) and the OPS classification OPS 2023 (DIMDI).</t>
  </si>
  <si>
    <t>Note:</t>
  </si>
  <si>
    <t>OPS-Code 5-425 correspondance to OPS (1) (Total) oesophagectomy without restoration of continuity. 
OPS-Code 5-426 correspondance to OPS (1) (Total) oesophagectomy with restoration of continuity. 
OPS-Codes 5-435 to 5-438 correspondance to OPS (1) Partial gastric resection (2/3 resection) (2) Subtotal gastric resection (4/5 resection) (3) (Total) gastrectomy (4) (Total) gastrectomy with oesophageal resection
OPS-Code 5-433.25 correspondance to OPS (1) Incision, excision and resection of the stomach: Local excision and destruction of diseased tissue of the stomach: Excision, endoscopic: Endoscopic full-wall excision [EFTR]</t>
  </si>
  <si>
    <t>List: countries of the world</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</si>
  <si>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</si>
  <si>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</si>
  <si>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</si>
  <si>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</si>
  <si>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</si>
  <si>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</si>
  <si>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</si>
  <si>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</si>
  <si>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</si>
  <si>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</si>
  <si>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</si>
  <si>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</si>
  <si>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</si>
  <si>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</si>
  <si>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</si>
  <si>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</si>
  <si>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</si>
  <si>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</si>
  <si>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</si>
  <si>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</si>
  <si>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</si>
  <si>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</si>
  <si>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</si>
  <si>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</si>
  <si>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</si>
  <si>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</si>
  <si>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</si>
  <si>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</si>
  <si>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Cabo Verde</t>
  </si>
  <si>
    <t>Cambodia</t>
  </si>
  <si>
    <t>Cameroon</t>
  </si>
  <si>
    <t>Canada</t>
  </si>
  <si>
    <t>Central African Republic (CAR)</t>
  </si>
  <si>
    <t>Chad</t>
  </si>
  <si>
    <t>Chile</t>
  </si>
  <si>
    <t>China</t>
  </si>
  <si>
    <t>Colombia</t>
  </si>
  <si>
    <t>Comoros</t>
  </si>
  <si>
    <t>Democratic Republic of the Congo</t>
  </si>
  <si>
    <t>Republic of the Congo</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</si>
  <si>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</si>
  <si>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</si>
  <si>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</si>
  <si>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</si>
  <si>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</si>
  <si>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</si>
  <si>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</si>
  <si>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</si>
  <si>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</si>
  <si>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</si>
  <si>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</si>
  <si>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</si>
  <si>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</si>
  <si>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</si>
  <si>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</si>
  <si>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</si>
  <si>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</si>
  <si>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</si>
  <si>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</si>
  <si>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</si>
  <si>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</si>
  <si>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</si>
  <si>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</si>
  <si>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</si>
  <si>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</si>
  <si>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</si>
  <si>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</si>
  <si>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</si>
  <si>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</si>
  <si>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</si>
  <si>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</si>
  <si>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</si>
  <si>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</si>
  <si>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</si>
  <si>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</si>
  <si>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</si>
  <si>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</si>
  <si>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</si>
  <si>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</si>
  <si>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</si>
  <si>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</si>
  <si>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</si>
  <si>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</si>
  <si>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</si>
  <si>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</si>
  <si>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</si>
  <si>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</si>
  <si>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</si>
  <si>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Kosovo</t>
  </si>
  <si>
    <t>Kuwait</t>
  </si>
  <si>
    <t>KyrgyzLaos</t>
  </si>
  <si>
    <t>Latvia</t>
  </si>
  <si>
    <t>Lebanon</t>
  </si>
  <si>
    <t>Lesotho</t>
  </si>
  <si>
    <t>Liberia</t>
  </si>
  <si>
    <t>Libya</t>
  </si>
  <si>
    <t>Liechtenstein</t>
  </si>
  <si>
    <t>Lithuania</t>
  </si>
  <si>
    <t>Luxembourg</t>
  </si>
  <si>
    <t>Macedonia (FYROM)</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</si>
  <si>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</si>
  <si>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</si>
  <si>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</si>
  <si>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</si>
  <si>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</si>
  <si>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</si>
  <si>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</si>
  <si>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</si>
  <si>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</si>
  <si>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</si>
  <si>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</si>
  <si>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</si>
  <si>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</si>
  <si>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</si>
  <si>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</si>
  <si>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</si>
  <si>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</si>
  <si>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(Burma)</t>
  </si>
  <si>
    <t>Namibia</t>
  </si>
  <si>
    <t>Nauru</t>
  </si>
  <si>
    <t>Nepal</t>
  </si>
  <si>
    <t>Netherlands</t>
  </si>
  <si>
    <t>New Zealand</t>
  </si>
  <si>
    <t>Nicaragua</t>
  </si>
  <si>
    <t>Niger</t>
  </si>
  <si>
    <t>Nigeria</t>
  </si>
  <si>
    <t>North Korea</t>
  </si>
  <si>
    <t>Norway</t>
  </si>
  <si>
    <t>Oman</t>
  </si>
  <si>
    <t>Pakistan</t>
  </si>
  <si>
    <t>Palau</t>
  </si>
  <si>
    <t>Palestine</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</si>
  <si>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</si>
  <si>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</si>
  <si>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</si>
  <si>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</si>
  <si>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</si>
  <si>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</si>
  <si>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</si>
  <si>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</si>
  <si>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</si>
  <si>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</si>
  <si>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</si>
  <si>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</si>
  <si>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</si>
  <si>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</si>
  <si>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</si>
  <si>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</si>
  <si>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</si>
  <si>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</si>
  <si>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</si>
  <si>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</si>
  <si>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</si>
  <si>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</si>
  <si>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</si>
  <si>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</si>
  <si>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</si>
  <si>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</si>
  <si>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</si>
  <si>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</si>
  <si>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</si>
  <si>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</si>
  <si>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</si>
  <si>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</si>
  <si>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Sudan</t>
  </si>
  <si>
    <t>Suriname</t>
  </si>
  <si>
    <t>Swaziland</t>
  </si>
  <si>
    <t>Sweden</t>
  </si>
  <si>
    <t>Switzerland</t>
  </si>
  <si>
    <t>Syria</t>
  </si>
  <si>
    <t>Taiwan</t>
  </si>
  <si>
    <t>Tajikistan</t>
  </si>
  <si>
    <t>Tanzania</t>
  </si>
  <si>
    <t>Thailand</t>
  </si>
  <si>
    <t>Timor-Leste</t>
  </si>
  <si>
    <t>Togo</t>
  </si>
  <si>
    <t>Tonga</t>
  </si>
  <si>
    <t>Trinidad and Tobago</t>
  </si>
  <si>
    <t>Tunisia</t>
  </si>
  <si>
    <t>Turkey</t>
  </si>
  <si>
    <t>Turkmenistan</t>
  </si>
  <si>
    <t>Tuvalu</t>
  </si>
  <si>
    <t>Uganda</t>
  </si>
  <si>
    <t>Ukraine</t>
  </si>
  <si>
    <t>United Arab Emirates (UAE)</t>
  </si>
  <si>
    <t>United Kingdom (UK)</t>
  </si>
  <si>
    <t>United States of America (USA)</t>
  </si>
  <si>
    <t>Uruguay</t>
  </si>
  <si>
    <t>Uzbekistan</t>
  </si>
  <si>
    <t>Vanuatu</t>
  </si>
  <si>
    <t>Vatican City (Holy See)</t>
  </si>
  <si>
    <t>Venezuela</t>
  </si>
  <si>
    <t>Vietnam</t>
  </si>
  <si>
    <t>Yemen</t>
  </si>
  <si>
    <t>Zambia</t>
  </si>
  <si>
    <t>Zimbabwe</t>
  </si>
  <si>
    <t>Data Sheet Stomach</t>
  </si>
  <si>
    <t>IN</t>
  </si>
  <si>
    <t>Indicator definition</t>
  </si>
  <si>
    <t>Indicator target</t>
  </si>
  <si>
    <t>Numerator</t>
  </si>
  <si>
    <t>Population 
(= denominator)</t>
  </si>
  <si>
    <t>Plausi-bility unclear</t>
  </si>
  <si>
    <t>Target</t>
  </si>
  <si>
    <t>Current value</t>
  </si>
  <si>
    <t>Data
quality</t>
  </si>
  <si>
    <t>Verification Centre</t>
  </si>
  <si>
    <t>Action taken/planned
(if reasons are plausible, no action is required)</t>
  </si>
  <si>
    <t>CR/GL</t>
  </si>
  <si>
    <t>Reasons/Cause
(min. 30 characters/max. 500 characters)</t>
  </si>
  <si>
    <t>Primary cases</t>
  </si>
  <si>
    <t>See target value</t>
  </si>
  <si>
    <t>OK</t>
  </si>
  <si>
    <t>OK (Plausibility unclear)</t>
  </si>
  <si>
    <t>Target value not met</t>
  </si>
  <si>
    <t>Incomplete</t>
  </si>
  <si>
    <t>Incorrect</t>
  </si>
  <si>
    <t>Exception (Plausibility unclear)</t>
  </si>
  <si>
    <t>Sum</t>
  </si>
  <si>
    <t>optional - OK</t>
  </si>
  <si>
    <t>optional - OK (Plausibility unclear)</t>
  </si>
  <si>
    <t>optional - Target value not met</t>
  </si>
  <si>
    <t>optional - incomplete</t>
  </si>
  <si>
    <t>optional - incorrect</t>
  </si>
  <si>
    <t>optional - Exception (Plausibility unclear)</t>
  </si>
  <si>
    <t>Number</t>
  </si>
  <si>
    <t>Patients with new recurrence and/or distant metastases</t>
  </si>
  <si>
    <t>No target value</t>
  </si>
  <si>
    <t>Denominator</t>
  </si>
  <si>
    <t>Pretherapeutic tumour board</t>
  </si>
  <si>
    <t>Pretherapeutic presentation of all primary cases  in tumour board</t>
  </si>
  <si>
    <t>Primary cases of the denominator presented in the pretherapeutic tumour board</t>
  </si>
  <si>
    <t>Primary cases (= Indicator 1a)</t>
  </si>
  <si>
    <t>Pretherapeutic tumour board recurrence</t>
  </si>
  <si>
    <t>Pretherapeutic presentation of all patients with recurrence in tumour board</t>
  </si>
  <si>
    <t xml:space="preserve">Patients with recurrence </t>
  </si>
  <si>
    <t>Post-operative tumour board</t>
  </si>
  <si>
    <t>Post-operative presentation of all primary cases in tumour board</t>
  </si>
  <si>
    <t>Primary cases of the denominator presented in the post-operative tumour board</t>
  </si>
  <si>
    <t xml:space="preserve">Surgical primary cases </t>
  </si>
  <si>
    <r>
      <t xml:space="preserve">5
</t>
    </r>
    <r>
      <rPr>
        <sz val="7"/>
        <color theme="1" tint="0.34998626667073579"/>
        <rFont val="Arial"/>
        <family val="2"/>
      </rPr>
      <t>Optional indication</t>
    </r>
  </si>
  <si>
    <t xml:space="preserve">Psycho-oncological distress screening </t>
  </si>
  <si>
    <t>Adequate rate of psycho-oncological distress screening</t>
  </si>
  <si>
    <t>Patients of the denominator who were psycho-oncologically screened</t>
  </si>
  <si>
    <t xml:space="preserve">Primary cases (= indicator 1a) + patients with recurrence and/or distant metastases
(= indicator 1b) </t>
  </si>
  <si>
    <t xml:space="preserve">Social service counselling </t>
  </si>
  <si>
    <t>Adequate rate of counselling by social services</t>
  </si>
  <si>
    <t>Patients of the denominator who received counselling by social services in an inpatient or outpatient setting</t>
  </si>
  <si>
    <t>Primary cases (= Indicator 1a) + patients with recurrence or new metastases (= Indicator 1b)</t>
  </si>
  <si>
    <t>Patients enrolled in a study</t>
  </si>
  <si>
    <t>Inclusion of as many patients as possible in studies</t>
  </si>
  <si>
    <t>Patients included in a study with an ethical vote</t>
  </si>
  <si>
    <t>QI of the guidelines</t>
  </si>
  <si>
    <t>Endoscopic en bloc resections</t>
  </si>
  <si>
    <t xml:space="preserve">As often as possible en bloc resections in the case of endoscopic resection </t>
  </si>
  <si>
    <t>Primary cases of the denominator with en bloc resection</t>
  </si>
  <si>
    <t>Primary cases with endoscopic resection</t>
  </si>
  <si>
    <t>Complications endoscopic en bloc resection</t>
  </si>
  <si>
    <t>Rate of complications with endoscopic en bloc resection as low as possible</t>
  </si>
  <si>
    <t>Primary cases of the denominator with complications (bleeding, perforation)</t>
  </si>
  <si>
    <t>Primary cases with endoscopic en bloc resection</t>
  </si>
  <si>
    <t>R0 resections (endoscopy)</t>
  </si>
  <si>
    <t xml:space="preserve">As often as possible R0 situations after endoscopic resection </t>
  </si>
  <si>
    <t>Primary cases of the denominator with R0 after completed endoscopic therapy</t>
  </si>
  <si>
    <t>Surgical expertise</t>
  </si>
  <si>
    <t>Surgical expertise
(according to basic data)</t>
  </si>
  <si>
    <t>Grade III anastomosis insufficiency</t>
  </si>
  <si>
    <t xml:space="preserve">As rarely as possible grade III anastomosis insufficiencies after resection with reconstruction using anastomosis </t>
  </si>
  <si>
    <t>Primary cases of the denominator with grade III anastomosis insufficiency</t>
  </si>
  <si>
    <r>
      <t>Surgical primary cases (ICD-10 C16.0</t>
    </r>
    <r>
      <rPr>
        <vertAlign val="superscript"/>
        <sz val="8"/>
        <rFont val="Arial"/>
        <family val="2"/>
      </rPr>
      <t>1)</t>
    </r>
    <r>
      <rPr>
        <sz val="8"/>
        <rFont val="Arial"/>
        <family val="2"/>
      </rPr>
      <t xml:space="preserve">, C16.1-16.9) with reconstruction using anastomosis </t>
    </r>
  </si>
  <si>
    <t>Revision surgeries</t>
  </si>
  <si>
    <t>Rate of revision surgeries after elective surgery as low as possible</t>
  </si>
  <si>
    <t>Primary cases of the denominator with revision surgeries as a consequence of perioperative complications within 30 d of elective surgery</t>
  </si>
  <si>
    <t xml:space="preserve">Elective surgical primary cases </t>
  </si>
  <si>
    <t>Post-operative wound infections</t>
  </si>
  <si>
    <t>MRate of post-operative wound infections requiring surgical wound revision as low as possible</t>
  </si>
  <si>
    <t>Primary cases of the denominator with post-operative wound infections within 30 d of elective surgery requiring surgical wound revision (flushing, opening, VAC dressing)</t>
  </si>
  <si>
    <t>Post-operative mortality</t>
  </si>
  <si>
    <t>Rate of post-operative demise of primary cases after elective surgical interventions as low as possible</t>
  </si>
  <si>
    <t>Primary cases of the denominator who died post-operatively after elective interventions within 30 d</t>
  </si>
  <si>
    <t>Complete pathology report</t>
  </si>
  <si>
    <t xml:space="preserve">As often as possible  complete pathology reports </t>
  </si>
  <si>
    <t>Primary cases of the denominator with at least the following details in the pathology report:
- type of material removed, 
- tumour localisation (macroscopic / microscopic),
- minimum distance of the tumour from the resection margins,
- size of tumour,
- microscopic tumour type (based on the latest WHO classification),
- grading* (based on the latest WHO classification),
- TNM classification (with details of the examined and affected lymph nodes),
- R classification.
* may be unnecessary after neoadjuvant therapy</t>
  </si>
  <si>
    <t>Surgical primary cases</t>
  </si>
  <si>
    <t>Nutritional status</t>
  </si>
  <si>
    <t>Recording of nutritional status for as many patients as possible</t>
  </si>
  <si>
    <t>Primary cases of the denominator with determination of nutritional status based on the Nutritional Risk Score and Body Mass Index</t>
  </si>
  <si>
    <t>Vitamin B12 substitution after gastrectomy</t>
  </si>
  <si>
    <t xml:space="preserve">As often as possible recommendation and carrying out of vitamin B12 substitution after gastrectomy </t>
  </si>
  <si>
    <t>Primary cases of the denominator with documented recommendation of vitamin B12 substitution (e.g. 1000 µg every 3 months) in the medical report</t>
  </si>
  <si>
    <r>
      <t>Surgical primary cases (ICD-10 C16.0</t>
    </r>
    <r>
      <rPr>
        <vertAlign val="superscript"/>
        <sz val="8"/>
        <rFont val="Arial"/>
        <family val="2"/>
      </rPr>
      <t>1)</t>
    </r>
    <r>
      <rPr>
        <sz val="8"/>
        <rFont val="Arial"/>
        <family val="2"/>
      </rPr>
      <t>, C16.1-16.9) after gastrectomy</t>
    </r>
  </si>
  <si>
    <t>Preoperative chemotherapy for localised stomach cancer (ICD-10 C16.1-16.9)</t>
  </si>
  <si>
    <t>As often as possible  preoperative chemotherapy for localised stomach cancer ICD-10 C16.1-16.9</t>
  </si>
  <si>
    <t>Primary cases of the denominator with preoperative chemotherapy</t>
  </si>
  <si>
    <t xml:space="preserve">Surgical primary cases ICD-10 C16.1-16.9, cT3 or cT4, M0 </t>
  </si>
  <si>
    <t>Preoperative chemotherapy or radio-chemotherapy for adenocarcinomas of the oesophagogastric junction cT3 or cT4, M0</t>
  </si>
  <si>
    <t>As often as possible  preoperative chemotherapy or radio-chemotherapy for adenocarcinomas of the oesophageal junction cT3 or cT4, M0 and resection</t>
  </si>
  <si>
    <t>Primary cases of the denominator with preoperative chemotherapy or radio-chemotherapy</t>
  </si>
  <si>
    <r>
      <t>Surgical primary cases with adenocarcinoma of the oesophagogastric junction (ICD-10 C16.0</t>
    </r>
    <r>
      <rPr>
        <vertAlign val="superscript"/>
        <sz val="8"/>
        <rFont val="Arial"/>
        <family val="2"/>
      </rPr>
      <t>1)</t>
    </r>
    <r>
      <rPr>
        <sz val="8"/>
        <rFont val="Arial"/>
        <family val="2"/>
      </rPr>
      <t xml:space="preserve">) cT3 or cT4, M0 </t>
    </r>
  </si>
  <si>
    <t>Determination of HER-2 status prior to palliative tumour treatment</t>
  </si>
  <si>
    <t xml:space="preserve">As often as possible  determination of HER-2 status prior to palliative medicinal tumour therapy </t>
  </si>
  <si>
    <t>Patients of the denominator with determination of HER-2 status prior to palliative medicinal tumour therapy</t>
  </si>
  <si>
    <r>
      <t>Patients (ICD-10 C16.0</t>
    </r>
    <r>
      <rPr>
        <vertAlign val="superscript"/>
        <sz val="8"/>
        <rFont val="Arial"/>
        <family val="2"/>
      </rPr>
      <t>1)</t>
    </r>
    <r>
      <rPr>
        <sz val="8"/>
        <rFont val="Arial"/>
        <family val="2"/>
      </rPr>
      <t>, C16.1-16.9) with palliative medicinal tumour therapy</t>
    </r>
  </si>
  <si>
    <r>
      <rPr>
        <vertAlign val="superscript"/>
        <sz val="8"/>
        <color theme="1"/>
        <rFont val="Arial"/>
        <family val="2"/>
      </rPr>
      <t xml:space="preserve">1) </t>
    </r>
    <r>
      <rPr>
        <sz val="8"/>
        <color theme="1"/>
        <rFont val="Arial"/>
        <family val="2"/>
      </rPr>
      <t>Tumours, whose centre is &gt; 2 cm from the oesophagogastric junction, are classified as stomach cancer also in cases in which the oesophagogastric junction is affected.</t>
    </r>
  </si>
  <si>
    <t>Data quality indicators</t>
  </si>
  <si>
    <t>Plausible</t>
  </si>
  <si>
    <t>Plausibility unclear</t>
  </si>
  <si>
    <t xml:space="preserve">                 Target value not met</t>
  </si>
  <si>
    <t xml:space="preserve">                 OK</t>
  </si>
  <si>
    <t xml:space="preserve">                 Erroneous</t>
  </si>
  <si>
    <t>Processing quality</t>
  </si>
  <si>
    <t>Processing remarks:</t>
  </si>
  <si>
    <t xml:space="preserve">The respective entry or change "Number / numerator / denominator" (dotted fields) is only possible in the spreadsheet "Basic data", carry-over is automatic.
The numerator is always a subset of the denominator (exception: indicator 7 – share study patients). </t>
  </si>
  <si>
    <t>1) Plausibility unclear
In comparison to the other centres, the indicator value given is an unusual value. The classification "plausibility unclear" does not automatically mean a negative assessment. The indicator value is to be checked for correctness because of its unusual character. In individual cases a positive indicator value, when viewed in detail, may also depict a negative care situation (e.g. surplus care). The result of this check is to be explained in more detail by the Centre in the Data Sheet "Reasons/Cause". Where appropriate, specific actions should be defined and carried out in line with the procedure "Failure to meet the target value".
2) Target value not met
The relevant indicators are to be analysed. The result is to be documented in the Data Sheet (DS) spreadsheet. The document "Specifications Data Quality" contains more detailed information about this.
3) Incomplete
If any indicators have the status "incomplete", then they are either to be supplied at a later stage or a clear statement is to be made about the possibility of future presentation ("incomplete indicators" always constitute a potential deviation).</t>
  </si>
  <si>
    <t>only Stomach Cancer Centre</t>
  </si>
  <si>
    <t>Stomach Cancer Centre + separate Esophageal Cancer Centre</t>
  </si>
  <si>
    <t>(Template certificate)</t>
  </si>
  <si>
    <r>
      <rPr>
        <b/>
        <u/>
        <sz val="8"/>
        <color indexed="8"/>
        <rFont val="Arial"/>
        <family val="2"/>
      </rPr>
      <t xml:space="preserve">Processing remarks:
</t>
    </r>
    <r>
      <rPr>
        <vertAlign val="superscript"/>
        <sz val="8"/>
        <color rgb="FF000000"/>
        <rFont val="Arial"/>
        <family val="2"/>
      </rPr>
      <t>1)</t>
    </r>
    <r>
      <rPr>
        <sz val="8"/>
        <color rgb="FF000000"/>
        <rFont val="Arial"/>
        <family val="2"/>
      </rPr>
      <t xml:space="preserve"> Tumours, whose centre is &gt; 2 cm from the oesophagogastric junction, are classified as stomachc cancer also in cases in which the oesophagogastric junction is affected.
</t>
    </r>
    <r>
      <rPr>
        <vertAlign val="superscript"/>
        <sz val="8"/>
        <color rgb="FF000000"/>
        <rFont val="Arial"/>
        <family val="2"/>
      </rPr>
      <t>2)</t>
    </r>
    <r>
      <rPr>
        <sz val="8"/>
        <color rgb="FF000000"/>
        <rFont val="Arial"/>
        <family val="2"/>
      </rPr>
      <t xml:space="preserve"> Tumours that affect the oesophagogastric junction and whose centre is within the prox. 2 cm of the oesophagogastric junction (proportion  type I/ type II), are counted as oesophageal cancer.
</t>
    </r>
    <r>
      <rPr>
        <vertAlign val="superscript"/>
        <sz val="8"/>
        <color rgb="FF000000"/>
        <rFont val="Arial"/>
        <family val="2"/>
      </rPr>
      <t>3)</t>
    </r>
    <r>
      <rPr>
        <sz val="8"/>
        <color rgb="FF000000"/>
        <rFont val="Arial"/>
        <family val="2"/>
      </rPr>
      <t xml:space="preserve"> Primary cases = adenocarcinoma of the stomach and the oesophagogastric junction.
</t>
    </r>
    <r>
      <rPr>
        <vertAlign val="superscript"/>
        <sz val="8"/>
        <color rgb="FF000000"/>
        <rFont val="Arial"/>
        <family val="2"/>
      </rPr>
      <t>4)</t>
    </r>
    <r>
      <rPr>
        <sz val="8"/>
        <color rgb="FF000000"/>
        <rFont val="Arial"/>
        <family val="2"/>
      </rPr>
      <t xml:space="preserve"> Only one OPS code is to be given for each primary case.
</t>
    </r>
    <r>
      <rPr>
        <vertAlign val="superscript"/>
        <sz val="8"/>
        <color rgb="FF000000"/>
        <rFont val="Arial"/>
        <family val="2"/>
      </rPr>
      <t>5)</t>
    </r>
    <r>
      <rPr>
        <sz val="8"/>
        <color rgb="FF000000"/>
        <rFont val="Arial"/>
        <family val="2"/>
      </rPr>
      <t xml:space="preserve"> Unless an Oesophageal Cancer Centre is certified in parallel, the ICD-10 C15.2, 15.5 and C16.0</t>
    </r>
    <r>
      <rPr>
        <vertAlign val="superscript"/>
        <sz val="8"/>
        <color rgb="FF000000"/>
        <rFont val="Arial"/>
        <family val="2"/>
      </rPr>
      <t>2)</t>
    </r>
    <r>
      <rPr>
        <sz val="8"/>
        <color rgb="FF000000"/>
        <rFont val="Arial"/>
        <family val="2"/>
      </rPr>
      <t xml:space="preserve"> can be included in the scope of the Gastric Cancer Centre.
Some of the fields are inter-dependent. Each line should, therefore, be completely processed from left to right and continuously from top to bottom. Grey fields must be processed. The processing of the Data Sheet should be done with Microsoft Office 2010 or one of the later versions. Microsoft Office 2007 can be used with some constraints (e.g. information buttons are not displayed). Earlier versions of Microsoft Office 2007 are not suitable for processing the Data Sheet. All numbers and texts must be entered manually (not using the copy/paste function; the exception are data which are entered by OncoBox). Each change to the basic data leads to a change in the Data Sheet. The document "Specifications Data Quality" sets out the basic principles for data assessment as part of the audit process. In particular details are given of how to deal with indicators where the target value is not met (download from www.onkozert.de; section Instructions).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</si>
</sst>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 _€_-;\-* #,##0.00\ _€_-;_-* &quot;-&quot;??\ _€_-;_-@_-"/>
  </numFmts>
  <fonts count="97" x14ac:knownFonts="1">
    <font>
      <sz val="11"/>
      <color theme="1"/>
      <name val="Calibri"/>
      <family val="2"/>
      <scheme val="minor"/>
    </font>
    <font>
      <sz val="10"/>
      <color theme="1"/>
      <name val="Arial"/>
      <family val="2"/>
    </font>
    <font>
      <sz val="10"/>
      <color theme="1"/>
      <name val="Arial"/>
      <family val="2"/>
    </font>
    <font>
      <sz val="11"/>
      <color indexed="8"/>
      <name val="Calibri"/>
      <family val="2"/>
    </font>
    <font>
      <sz val="10"/>
      <name val="Arial"/>
      <family val="2"/>
    </font>
    <font>
      <sz val="8"/>
      <name val="Arial"/>
      <family val="2"/>
    </font>
    <font>
      <b/>
      <sz val="8"/>
      <name val="Arial"/>
      <family val="2"/>
    </font>
    <font>
      <b/>
      <sz val="11"/>
      <color indexed="8"/>
      <name val="Calibri"/>
      <family val="2"/>
    </font>
    <font>
      <sz val="8"/>
      <color indexed="8"/>
      <name val="Arial"/>
      <family val="2"/>
    </font>
    <font>
      <b/>
      <sz val="10"/>
      <color indexed="8"/>
      <name val="Arial"/>
      <family val="2"/>
    </font>
    <font>
      <sz val="10"/>
      <color indexed="8"/>
      <name val="Arial"/>
      <family val="2"/>
    </font>
    <font>
      <sz val="9"/>
      <color indexed="8"/>
      <name val="Arial"/>
      <family val="2"/>
    </font>
    <font>
      <b/>
      <sz val="8"/>
      <color indexed="8"/>
      <name val="Arial"/>
      <family val="2"/>
    </font>
    <font>
      <sz val="9"/>
      <color indexed="81"/>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0"/>
      <name val="Calibri"/>
      <family val="2"/>
    </font>
    <font>
      <b/>
      <sz val="15"/>
      <color indexed="56"/>
      <name val="Calibri"/>
      <family val="2"/>
    </font>
    <font>
      <b/>
      <sz val="11"/>
      <color indexed="56"/>
      <name val="Calibri"/>
      <family val="2"/>
    </font>
    <font>
      <b/>
      <sz val="18"/>
      <color indexed="56"/>
      <name val="Cambria"/>
      <family val="2"/>
    </font>
    <font>
      <b/>
      <sz val="13"/>
      <color indexed="56"/>
      <name val="Calibri"/>
      <family val="2"/>
    </font>
    <font>
      <sz val="6"/>
      <color indexed="8"/>
      <name val="Arial"/>
      <family val="2"/>
    </font>
    <font>
      <sz val="11"/>
      <color indexed="20"/>
      <name val="Calibri"/>
      <family val="2"/>
    </font>
    <font>
      <b/>
      <sz val="11"/>
      <color indexed="9"/>
      <name val="Calibri"/>
      <family val="2"/>
    </font>
    <font>
      <sz val="11"/>
      <color indexed="17"/>
      <name val="Calibri"/>
      <family val="2"/>
    </font>
    <font>
      <sz val="11"/>
      <color indexed="52"/>
      <name val="Calibri"/>
      <family val="2"/>
    </font>
    <font>
      <sz val="8"/>
      <color indexed="8"/>
      <name val="Arial Narrow"/>
      <family val="2"/>
    </font>
    <font>
      <sz val="6"/>
      <name val="Arial"/>
      <family val="2"/>
    </font>
    <font>
      <sz val="8"/>
      <name val="Arial Narrow"/>
      <family val="2"/>
    </font>
    <font>
      <sz val="11"/>
      <name val="Calibri"/>
      <family val="2"/>
    </font>
    <font>
      <b/>
      <u/>
      <sz val="8"/>
      <color indexed="8"/>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sz val="8"/>
      <color indexed="8"/>
      <name val="Calibri"/>
      <family val="2"/>
    </font>
    <font>
      <b/>
      <sz val="18"/>
      <color indexed="62"/>
      <name val="Cambria"/>
      <family val="2"/>
    </font>
    <font>
      <sz val="11"/>
      <color indexed="53"/>
      <name val="Calibri"/>
      <family val="2"/>
    </font>
    <font>
      <sz val="6"/>
      <color indexed="8"/>
      <name val="Calibri"/>
      <family val="2"/>
    </font>
    <font>
      <sz val="11"/>
      <color theme="1"/>
      <name val="Calibri"/>
      <family val="2"/>
      <scheme val="minor"/>
    </font>
    <font>
      <sz val="11"/>
      <color theme="0"/>
      <name val="Calibri"/>
      <family val="2"/>
      <scheme val="minor"/>
    </font>
    <font>
      <b/>
      <sz val="11"/>
      <color indexed="8"/>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indexed="62"/>
      <name val="Calibri"/>
      <family val="2"/>
      <scheme val="minor"/>
    </font>
    <font>
      <b/>
      <sz val="15"/>
      <color theme="3"/>
      <name val="Calibri"/>
      <family val="2"/>
      <scheme val="minor"/>
    </font>
    <font>
      <b/>
      <sz val="13"/>
      <color indexed="62"/>
      <name val="Calibri"/>
      <family val="2"/>
      <scheme val="minor"/>
    </font>
    <font>
      <b/>
      <sz val="13"/>
      <color theme="3"/>
      <name val="Calibri"/>
      <family val="2"/>
      <scheme val="minor"/>
    </font>
    <font>
      <b/>
      <sz val="11"/>
      <color indexed="62"/>
      <name val="Calibri"/>
      <family val="2"/>
      <scheme val="minor"/>
    </font>
    <font>
      <b/>
      <sz val="11"/>
      <color theme="3"/>
      <name val="Calibri"/>
      <family val="2"/>
      <scheme val="minor"/>
    </font>
    <font>
      <sz val="11"/>
      <color rgb="FFFA7D00"/>
      <name val="Calibri"/>
      <family val="2"/>
      <scheme val="minor"/>
    </font>
    <font>
      <sz val="11"/>
      <color rgb="FF9C6500"/>
      <name val="Calibri"/>
      <family val="2"/>
      <scheme val="minor"/>
    </font>
    <font>
      <sz val="8"/>
      <color theme="1"/>
      <name val="Calibri"/>
      <family val="2"/>
      <scheme val="minor"/>
    </font>
    <font>
      <b/>
      <sz val="18"/>
      <color indexed="62"/>
      <name val="Cambria"/>
      <family val="2"/>
      <scheme val="major"/>
    </font>
    <font>
      <b/>
      <sz val="18"/>
      <color theme="3"/>
      <name val="Cambria"/>
      <family val="2"/>
      <scheme val="major"/>
    </font>
    <font>
      <sz val="11"/>
      <color rgb="FFFF0000"/>
      <name val="Calibri"/>
      <family val="2"/>
      <scheme val="minor"/>
    </font>
    <font>
      <sz val="11"/>
      <color indexed="53"/>
      <name val="Calibri"/>
      <family val="2"/>
      <scheme val="minor"/>
    </font>
    <font>
      <sz val="11"/>
      <color theme="1"/>
      <name val="Arial"/>
      <family val="2"/>
    </font>
    <font>
      <sz val="10"/>
      <color theme="1"/>
      <name val="Arial"/>
      <family val="2"/>
    </font>
    <font>
      <b/>
      <sz val="12"/>
      <color theme="1"/>
      <name val="Arial"/>
      <family val="2"/>
    </font>
    <font>
      <sz val="8"/>
      <color theme="1"/>
      <name val="Arial"/>
      <family val="2"/>
    </font>
    <font>
      <b/>
      <sz val="11"/>
      <color theme="1"/>
      <name val="Arial"/>
      <family val="2"/>
    </font>
    <font>
      <sz val="9"/>
      <color theme="1"/>
      <name val="Arial"/>
      <family val="2"/>
    </font>
    <font>
      <b/>
      <sz val="8"/>
      <color theme="1"/>
      <name val="Arial"/>
      <family val="2"/>
    </font>
    <font>
      <b/>
      <sz val="9"/>
      <color theme="1"/>
      <name val="Arial"/>
      <family val="2"/>
    </font>
    <font>
      <sz val="11"/>
      <name val="Calibri"/>
      <family val="2"/>
      <scheme val="minor"/>
    </font>
    <font>
      <sz val="8"/>
      <color indexed="23"/>
      <name val="Arial"/>
      <family val="2"/>
    </font>
    <font>
      <sz val="8"/>
      <color rgb="FFFF0000"/>
      <name val="Arial"/>
      <family val="2"/>
    </font>
    <font>
      <vertAlign val="superscript"/>
      <sz val="10"/>
      <color theme="1"/>
      <name val="Arial"/>
      <family val="2"/>
    </font>
    <font>
      <b/>
      <sz val="10"/>
      <color theme="1"/>
      <name val="Arial"/>
      <family val="2"/>
    </font>
    <font>
      <b/>
      <sz val="10"/>
      <name val="Arial"/>
      <family val="2"/>
    </font>
    <font>
      <vertAlign val="superscript"/>
      <sz val="8"/>
      <name val="Arial"/>
      <family val="2"/>
    </font>
    <font>
      <sz val="8"/>
      <name val="Calibri"/>
      <family val="2"/>
      <scheme val="minor"/>
    </font>
    <font>
      <sz val="10"/>
      <color theme="0" tint="-0.499984740745262"/>
      <name val="Arial"/>
      <family val="2"/>
    </font>
    <font>
      <vertAlign val="superscript"/>
      <sz val="9"/>
      <color indexed="81"/>
      <name val="Arial"/>
      <family val="2"/>
    </font>
    <font>
      <sz val="10"/>
      <color theme="1" tint="0.499984740745262"/>
      <name val="Arial"/>
      <family val="2"/>
    </font>
    <font>
      <sz val="6"/>
      <color theme="1"/>
      <name val="Arial"/>
      <family val="2"/>
    </font>
    <font>
      <vertAlign val="superscript"/>
      <sz val="8"/>
      <color theme="1"/>
      <name val="Arial"/>
      <family val="2"/>
    </font>
    <font>
      <sz val="8"/>
      <color theme="1" tint="0.34998626667073579"/>
      <name val="Arial"/>
      <family val="2"/>
    </font>
    <font>
      <sz val="6"/>
      <color theme="1" tint="0.34998626667073579"/>
      <name val="Arial"/>
      <family val="2"/>
    </font>
    <font>
      <sz val="11"/>
      <color theme="1" tint="0.34998626667073579"/>
      <name val="Calibri"/>
      <family val="2"/>
    </font>
    <font>
      <sz val="8"/>
      <color theme="1" tint="0.34998626667073579"/>
      <name val="Arial Narrow"/>
      <family val="2"/>
    </font>
    <font>
      <b/>
      <sz val="8"/>
      <color theme="1" tint="0.34998626667073579"/>
      <name val="Arial"/>
      <family val="2"/>
    </font>
    <font>
      <sz val="10"/>
      <color theme="1" tint="0.34998626667073579"/>
      <name val="Arial"/>
      <family val="2"/>
    </font>
    <font>
      <sz val="8"/>
      <color rgb="FF000000"/>
      <name val="Arial"/>
      <family val="2"/>
    </font>
    <font>
      <vertAlign val="superscript"/>
      <sz val="8"/>
      <color rgb="FF000000"/>
      <name val="Arial"/>
      <family val="2"/>
    </font>
    <font>
      <sz val="7"/>
      <color theme="1" tint="0.34998626667073579"/>
      <name val="Arial"/>
      <family val="2"/>
    </font>
    <font>
      <b/>
      <u/>
      <sz val="8"/>
      <color theme="1"/>
      <name val="Arial"/>
      <family val="2"/>
    </font>
  </fonts>
  <fills count="74">
    <fill>
      <patternFill patternType="none"/>
    </fill>
    <fill>
      <patternFill patternType="gray125"/>
    </fill>
    <fill>
      <patternFill patternType="solid">
        <fgColor indexed="31"/>
      </patternFill>
    </fill>
    <fill>
      <patternFill patternType="solid">
        <fgColor indexed="41"/>
      </patternFill>
    </fill>
    <fill>
      <patternFill patternType="solid">
        <fgColor indexed="44"/>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29"/>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55"/>
      </patternFill>
    </fill>
    <fill>
      <patternFill patternType="gray0625"/>
    </fill>
    <fill>
      <patternFill patternType="solid">
        <fgColor indexed="65"/>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tint="-0.34998626667073579"/>
        <bgColor indexed="64"/>
      </patternFill>
    </fill>
    <fill>
      <patternFill patternType="solid">
        <fgColor rgb="FFCCFFCC"/>
        <bgColor indexed="64"/>
      </patternFill>
    </fill>
    <fill>
      <patternFill patternType="solid">
        <fgColor rgb="FFDCE6F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C0C0C0"/>
        <bgColor indexed="64"/>
      </patternFill>
    </fill>
    <fill>
      <patternFill patternType="solid">
        <fgColor rgb="FF99FF66"/>
        <bgColor rgb="FF000000"/>
      </patternFill>
    </fill>
    <fill>
      <patternFill patternType="solid">
        <fgColor rgb="FFCCFFCC"/>
        <bgColor rgb="FF000000"/>
      </patternFill>
    </fill>
    <fill>
      <patternFill patternType="solid">
        <fgColor rgb="FFFFFF99"/>
        <bgColor rgb="FF000000"/>
      </patternFill>
    </fill>
    <fill>
      <patternFill patternType="solid">
        <fgColor rgb="FFFF7C80"/>
        <bgColor rgb="FF000000"/>
      </patternFill>
    </fill>
  </fills>
  <borders count="56">
    <border>
      <left/>
      <right/>
      <top/>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1"/>
      </bottom>
      <diagonal/>
    </border>
    <border>
      <left/>
      <right/>
      <top/>
      <bottom style="thick">
        <color indexed="44"/>
      </bottom>
      <diagonal/>
    </border>
    <border>
      <left/>
      <right/>
      <top/>
      <bottom style="medium">
        <color indexed="30"/>
      </bottom>
      <diagonal/>
    </border>
    <border>
      <left/>
      <right/>
      <top/>
      <bottom style="medium">
        <color indexed="41"/>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222">
    <xf numFmtId="0" fontId="0" fillId="0" borderId="0"/>
    <xf numFmtId="0" fontId="42" fillId="3" borderId="0" applyNumberFormat="0" applyBorder="0" applyAlignment="0" applyProtection="0"/>
    <xf numFmtId="0" fontId="42" fillId="2"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4"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2" fillId="6" borderId="0" applyNumberFormat="0" applyBorder="0" applyAlignment="0" applyProtection="0"/>
    <xf numFmtId="0" fontId="42" fillId="5"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2" fillId="10" borderId="0" applyNumberFormat="0" applyBorder="0" applyAlignment="0" applyProtection="0"/>
    <xf numFmtId="0" fontId="42" fillId="9"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42" fillId="3" borderId="0" applyNumberFormat="0" applyBorder="0" applyAlignment="0" applyProtection="0"/>
    <xf numFmtId="0" fontId="42" fillId="34" borderId="0" applyNumberFormat="0" applyBorder="0" applyAlignment="0" applyProtection="0"/>
    <xf numFmtId="0" fontId="42" fillId="4" borderId="0" applyNumberFormat="0" applyBorder="0" applyAlignment="0" applyProtection="0"/>
    <xf numFmtId="0" fontId="42" fillId="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2" fillId="3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2" fillId="3" borderId="0" applyNumberFormat="0" applyBorder="0" applyAlignment="0" applyProtection="0"/>
    <xf numFmtId="0" fontId="42" fillId="36" borderId="0" applyNumberFormat="0" applyBorder="0" applyAlignment="0" applyProtection="0"/>
    <xf numFmtId="0" fontId="42"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2" fillId="3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2" fillId="14" borderId="0" applyNumberFormat="0" applyBorder="0" applyAlignment="0" applyProtection="0"/>
    <xf numFmtId="0" fontId="42" fillId="13"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2" fillId="15" borderId="0" applyNumberFormat="0" applyBorder="0" applyAlignment="0" applyProtection="0"/>
    <xf numFmtId="0" fontId="42" fillId="3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42" fillId="3" borderId="0" applyNumberFormat="0" applyBorder="0" applyAlignment="0" applyProtection="0"/>
    <xf numFmtId="0" fontId="42" fillId="40" borderId="0" applyNumberFormat="0" applyBorder="0" applyAlignment="0" applyProtection="0"/>
    <xf numFmtId="0" fontId="42"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2" fillId="6" borderId="0" applyNumberFormat="0" applyBorder="0" applyAlignment="0" applyProtection="0"/>
    <xf numFmtId="0" fontId="42" fillId="41"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43" fillId="3" borderId="0" applyNumberFormat="0" applyBorder="0" applyAlignment="0" applyProtection="0"/>
    <xf numFmtId="0" fontId="43" fillId="42" borderId="0" applyNumberFormat="0" applyBorder="0" applyAlignment="0" applyProtection="0"/>
    <xf numFmtId="0" fontId="43" fillId="4" borderId="0" applyNumberFormat="0" applyBorder="0" applyAlignment="0" applyProtection="0"/>
    <xf numFmtId="0" fontId="43" fillId="3"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43" fillId="4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43" fillId="44"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43" fillId="3" borderId="0" applyNumberFormat="0" applyBorder="0" applyAlignment="0" applyProtection="0"/>
    <xf numFmtId="0" fontId="43" fillId="46" borderId="0" applyNumberFormat="0" applyBorder="0" applyAlignment="0" applyProtection="0"/>
    <xf numFmtId="0" fontId="43" fillId="4" borderId="0" applyNumberFormat="0" applyBorder="0" applyAlignment="0" applyProtection="0"/>
    <xf numFmtId="0" fontId="43" fillId="3"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43" fillId="6" borderId="0" applyNumberFormat="0" applyBorder="0" applyAlignment="0" applyProtection="0"/>
    <xf numFmtId="0" fontId="43" fillId="20"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43" fillId="21" borderId="0" applyNumberFormat="0" applyBorder="0" applyAlignment="0" applyProtection="0"/>
    <xf numFmtId="0" fontId="14" fillId="2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19" borderId="0" applyNumberFormat="0" applyBorder="0" applyAlignment="0" applyProtection="0"/>
    <xf numFmtId="0" fontId="43" fillId="21" borderId="0" applyNumberFormat="0" applyBorder="0" applyAlignment="0" applyProtection="0"/>
    <xf numFmtId="0" fontId="43" fillId="49" borderId="0" applyNumberFormat="0" applyBorder="0" applyAlignment="0" applyProtection="0"/>
    <xf numFmtId="0" fontId="14" fillId="22" borderId="0" applyNumberFormat="0" applyBorder="0" applyAlignment="0" applyProtection="0"/>
    <xf numFmtId="0" fontId="43" fillId="23" borderId="0" applyNumberFormat="0" applyBorder="0" applyAlignment="0" applyProtection="0"/>
    <xf numFmtId="0" fontId="43" fillId="22" borderId="0" applyNumberFormat="0" applyBorder="0" applyAlignment="0" applyProtection="0"/>
    <xf numFmtId="0" fontId="43" fillId="50" borderId="0" applyNumberFormat="0" applyBorder="0" applyAlignment="0" applyProtection="0"/>
    <xf numFmtId="0" fontId="14" fillId="24" borderId="0" applyNumberFormat="0" applyBorder="0" applyAlignment="0" applyProtection="0"/>
    <xf numFmtId="0" fontId="43" fillId="18" borderId="0" applyNumberFormat="0" applyBorder="0" applyAlignment="0" applyProtection="0"/>
    <xf numFmtId="0" fontId="14" fillId="18"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25" borderId="0" applyNumberFormat="0" applyBorder="0" applyAlignment="0" applyProtection="0"/>
    <xf numFmtId="0" fontId="43" fillId="18" borderId="0" applyNumberFormat="0" applyBorder="0" applyAlignment="0" applyProtection="0"/>
    <xf numFmtId="0" fontId="43" fillId="52" borderId="0" applyNumberFormat="0" applyBorder="0" applyAlignment="0" applyProtection="0"/>
    <xf numFmtId="0" fontId="14" fillId="19" borderId="0" applyNumberFormat="0" applyBorder="0" applyAlignment="0" applyProtection="0"/>
    <xf numFmtId="0" fontId="43" fillId="53" borderId="0" applyNumberFormat="0" applyBorder="0" applyAlignment="0" applyProtection="0"/>
    <xf numFmtId="0" fontId="14" fillId="23"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10" borderId="2" applyNumberFormat="0" applyAlignment="0" applyProtection="0"/>
    <xf numFmtId="0" fontId="44" fillId="15" borderId="2" applyNumberFormat="0" applyAlignment="0" applyProtection="0"/>
    <xf numFmtId="0" fontId="45" fillId="15" borderId="44" applyNumberFormat="0" applyAlignment="0" applyProtection="0"/>
    <xf numFmtId="0" fontId="44" fillId="15" borderId="2" applyNumberFormat="0" applyAlignment="0" applyProtection="0"/>
    <xf numFmtId="0" fontId="7" fillId="15" borderId="2" applyNumberFormat="0" applyAlignment="0" applyProtection="0"/>
    <xf numFmtId="0" fontId="7" fillId="15" borderId="2" applyNumberFormat="0" applyAlignment="0" applyProtection="0"/>
    <xf numFmtId="0" fontId="45" fillId="54" borderId="44" applyNumberFormat="0" applyAlignment="0" applyProtection="0"/>
    <xf numFmtId="0" fontId="45" fillId="54" borderId="44" applyNumberFormat="0" applyAlignment="0" applyProtection="0"/>
    <xf numFmtId="0" fontId="45" fillId="10" borderId="44" applyNumberFormat="0" applyAlignment="0" applyProtection="0"/>
    <xf numFmtId="0" fontId="44" fillId="10" borderId="2" applyNumberFormat="0" applyAlignment="0" applyProtection="0"/>
    <xf numFmtId="0" fontId="7" fillId="10" borderId="2" applyNumberFormat="0" applyAlignment="0" applyProtection="0"/>
    <xf numFmtId="0" fontId="7" fillId="10" borderId="2" applyNumberFormat="0" applyAlignment="0" applyProtection="0"/>
    <xf numFmtId="0" fontId="45" fillId="15" borderId="44" applyNumberFormat="0" applyAlignment="0" applyProtection="0"/>
    <xf numFmtId="0" fontId="44" fillId="10" borderId="2" applyNumberFormat="0" applyAlignment="0" applyProtection="0"/>
    <xf numFmtId="0" fontId="7" fillId="10" borderId="2" applyNumberFormat="0" applyAlignment="0" applyProtection="0"/>
    <xf numFmtId="0" fontId="7" fillId="10" borderId="2" applyNumberFormat="0" applyAlignment="0" applyProtection="0"/>
    <xf numFmtId="0" fontId="44" fillId="15" borderId="2" applyNumberFormat="0" applyAlignment="0" applyProtection="0"/>
    <xf numFmtId="0" fontId="45" fillId="15" borderId="44" applyNumberFormat="0" applyAlignment="0" applyProtection="0"/>
    <xf numFmtId="0" fontId="44" fillId="15" borderId="2" applyNumberFormat="0" applyAlignment="0" applyProtection="0"/>
    <xf numFmtId="0" fontId="7" fillId="15" borderId="2" applyNumberFormat="0" applyAlignment="0" applyProtection="0"/>
    <xf numFmtId="0" fontId="7" fillId="15" borderId="2" applyNumberFormat="0" applyAlignment="0" applyProtection="0"/>
    <xf numFmtId="0" fontId="15" fillId="15" borderId="1" applyNumberFormat="0" applyAlignment="0" applyProtection="0"/>
    <xf numFmtId="0" fontId="15" fillId="15" borderId="1" applyNumberFormat="0" applyAlignment="0" applyProtection="0"/>
    <xf numFmtId="0" fontId="15" fillId="15" borderId="1" applyNumberFormat="0" applyAlignment="0" applyProtection="0"/>
    <xf numFmtId="0" fontId="45" fillId="15" borderId="44" applyNumberFormat="0" applyAlignment="0" applyProtection="0"/>
    <xf numFmtId="0" fontId="15" fillId="15" borderId="1" applyNumberFormat="0" applyAlignment="0" applyProtection="0"/>
    <xf numFmtId="0" fontId="44" fillId="15" borderId="2" applyNumberFormat="0" applyAlignment="0" applyProtection="0"/>
    <xf numFmtId="0" fontId="45" fillId="15" borderId="44" applyNumberFormat="0" applyAlignment="0" applyProtection="0"/>
    <xf numFmtId="0" fontId="7" fillId="15" borderId="2" applyNumberFormat="0" applyAlignment="0" applyProtection="0"/>
    <xf numFmtId="0" fontId="7" fillId="15" borderId="2" applyNumberFormat="0" applyAlignment="0" applyProtection="0"/>
    <xf numFmtId="0" fontId="45" fillId="15" borderId="44" applyNumberFormat="0" applyAlignment="0" applyProtection="0"/>
    <xf numFmtId="0" fontId="45" fillId="15" borderId="44" applyNumberFormat="0" applyAlignment="0" applyProtection="0"/>
    <xf numFmtId="0" fontId="15" fillId="15" borderId="1" applyNumberFormat="0" applyAlignment="0" applyProtection="0"/>
    <xf numFmtId="0" fontId="46" fillId="5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7" fillId="10" borderId="45" applyNumberFormat="0" applyAlignment="0" applyProtection="0"/>
    <xf numFmtId="0" fontId="47" fillId="15" borderId="45" applyNumberFormat="0" applyAlignment="0" applyProtection="0"/>
    <xf numFmtId="0" fontId="47" fillId="54" borderId="45" applyNumberFormat="0" applyAlignment="0" applyProtection="0"/>
    <xf numFmtId="0" fontId="47" fillId="54" borderId="45" applyNumberFormat="0" applyAlignment="0" applyProtection="0"/>
    <xf numFmtId="0" fontId="47" fillId="10" borderId="45" applyNumberFormat="0" applyAlignment="0" applyProtection="0"/>
    <xf numFmtId="0" fontId="47" fillId="10" borderId="45" applyNumberFormat="0" applyAlignment="0" applyProtection="0"/>
    <xf numFmtId="0" fontId="47" fillId="10" borderId="45" applyNumberFormat="0" applyAlignment="0" applyProtection="0"/>
    <xf numFmtId="0" fontId="47" fillId="15" borderId="45" applyNumberFormat="0" applyAlignment="0" applyProtection="0"/>
    <xf numFmtId="0" fontId="16" fillId="15" borderId="3" applyNumberFormat="0" applyAlignment="0" applyProtection="0"/>
    <xf numFmtId="0" fontId="16" fillId="15" borderId="3" applyNumberFormat="0" applyAlignment="0" applyProtection="0"/>
    <xf numFmtId="0" fontId="16" fillId="15" borderId="3" applyNumberFormat="0" applyAlignment="0" applyProtection="0"/>
    <xf numFmtId="0" fontId="47" fillId="15" borderId="45" applyNumberFormat="0" applyAlignment="0" applyProtection="0"/>
    <xf numFmtId="0" fontId="16" fillId="15" borderId="3" applyNumberFormat="0" applyAlignment="0" applyProtection="0"/>
    <xf numFmtId="0" fontId="47" fillId="15" borderId="45" applyNumberFormat="0" applyAlignment="0" applyProtection="0"/>
    <xf numFmtId="0" fontId="16" fillId="15" borderId="3" applyNumberFormat="0" applyAlignment="0" applyProtection="0"/>
    <xf numFmtId="0" fontId="16" fillId="15" borderId="3" applyNumberFormat="0" applyAlignment="0" applyProtection="0"/>
    <xf numFmtId="0" fontId="48" fillId="56" borderId="46" applyNumberFormat="0" applyAlignment="0" applyProtection="0"/>
    <xf numFmtId="0" fontId="26" fillId="26" borderId="4" applyNumberFormat="0" applyAlignment="0" applyProtection="0"/>
    <xf numFmtId="0" fontId="26" fillId="26" borderId="4" applyNumberFormat="0" applyAlignment="0" applyProtection="0"/>
    <xf numFmtId="0" fontId="48" fillId="56" borderId="5" applyNumberFormat="0" applyAlignment="0" applyProtection="0"/>
    <xf numFmtId="0" fontId="48" fillId="56" borderId="46" applyNumberFormat="0" applyAlignment="0" applyProtection="0"/>
    <xf numFmtId="0" fontId="48" fillId="56" borderId="46" applyNumberFormat="0" applyAlignment="0" applyProtection="0"/>
    <xf numFmtId="0" fontId="48" fillId="56" borderId="5" applyNumberFormat="0" applyAlignment="0" applyProtection="0"/>
    <xf numFmtId="0" fontId="48" fillId="56" borderId="4" applyNumberFormat="0" applyAlignment="0" applyProtection="0"/>
    <xf numFmtId="0" fontId="49" fillId="57" borderId="45" applyNumberFormat="0" applyAlignment="0" applyProtection="0"/>
    <xf numFmtId="0" fontId="17" fillId="6" borderId="3" applyNumberFormat="0" applyAlignment="0" applyProtection="0"/>
    <xf numFmtId="0" fontId="17" fillId="6" borderId="3" applyNumberFormat="0" applyAlignment="0" applyProtection="0"/>
    <xf numFmtId="0" fontId="17" fillId="6" borderId="3" applyNumberFormat="0" applyAlignment="0" applyProtection="0"/>
    <xf numFmtId="0" fontId="17" fillId="6" borderId="3" applyNumberFormat="0" applyAlignment="0" applyProtection="0"/>
    <xf numFmtId="0" fontId="17" fillId="6" borderId="3" applyNumberFormat="0" applyAlignment="0" applyProtection="0"/>
    <xf numFmtId="0" fontId="50" fillId="0" borderId="7"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50"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50" fillId="0" borderId="6" applyNumberFormat="0" applyFill="0" applyAlignment="0" applyProtection="0"/>
    <xf numFmtId="0" fontId="7" fillId="0" borderId="6" applyNumberFormat="0" applyFill="0" applyAlignment="0" applyProtection="0"/>
    <xf numFmtId="0" fontId="50" fillId="0" borderId="6" applyNumberFormat="0" applyFill="0" applyAlignment="0" applyProtection="0"/>
    <xf numFmtId="0" fontId="7" fillId="0" borderId="6" applyNumberFormat="0" applyFill="0" applyAlignment="0" applyProtection="0"/>
    <xf numFmtId="0" fontId="5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2" fillId="58"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20" fillId="0" borderId="8"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35" fillId="0" borderId="9" applyNumberFormat="0" applyFill="0" applyAlignment="0" applyProtection="0"/>
    <xf numFmtId="0" fontId="54" fillId="0" borderId="48" applyNumberFormat="0" applyFill="0" applyAlignment="0" applyProtection="0"/>
    <xf numFmtId="0" fontId="54" fillId="0" borderId="48" applyNumberFormat="0" applyFill="0" applyAlignment="0" applyProtection="0"/>
    <xf numFmtId="0" fontId="35" fillId="0" borderId="9" applyNumberFormat="0" applyFill="0" applyAlignment="0" applyProtection="0"/>
    <xf numFmtId="0" fontId="20" fillId="0" borderId="8" applyNumberFormat="0" applyFill="0" applyAlignment="0" applyProtection="0"/>
    <xf numFmtId="0" fontId="23" fillId="0" borderId="10" applyNumberFormat="0" applyFill="0" applyAlignment="0" applyProtection="0"/>
    <xf numFmtId="0" fontId="55" fillId="0" borderId="11" applyNumberFormat="0" applyFill="0" applyAlignment="0" applyProtection="0"/>
    <xf numFmtId="0" fontId="55" fillId="0" borderId="12" applyNumberFormat="0" applyFill="0" applyAlignment="0" applyProtection="0"/>
    <xf numFmtId="0" fontId="36" fillId="0" borderId="12" applyNumberFormat="0" applyFill="0" applyAlignment="0" applyProtection="0"/>
    <xf numFmtId="0" fontId="56" fillId="0" borderId="49" applyNumberFormat="0" applyFill="0" applyAlignment="0" applyProtection="0"/>
    <xf numFmtId="0" fontId="56" fillId="0" borderId="49" applyNumberFormat="0" applyFill="0" applyAlignment="0" applyProtection="0"/>
    <xf numFmtId="0" fontId="36" fillId="0" borderId="11" applyNumberFormat="0" applyFill="0" applyAlignment="0" applyProtection="0"/>
    <xf numFmtId="0" fontId="23" fillId="0" borderId="10" applyNumberFormat="0" applyFill="0" applyAlignment="0" applyProtection="0"/>
    <xf numFmtId="0" fontId="21" fillId="0" borderId="13" applyNumberFormat="0" applyFill="0" applyAlignment="0" applyProtection="0"/>
    <xf numFmtId="0" fontId="57" fillId="0" borderId="14" applyNumberFormat="0" applyFill="0" applyAlignment="0" applyProtection="0"/>
    <xf numFmtId="0" fontId="57" fillId="0" borderId="15" applyNumberFormat="0" applyFill="0" applyAlignment="0" applyProtection="0"/>
    <xf numFmtId="0" fontId="37" fillId="0" borderId="15" applyNumberFormat="0" applyFill="0" applyAlignment="0" applyProtection="0"/>
    <xf numFmtId="0" fontId="58" fillId="0" borderId="50" applyNumberFormat="0" applyFill="0" applyAlignment="0" applyProtection="0"/>
    <xf numFmtId="0" fontId="58" fillId="0" borderId="50" applyNumberFormat="0" applyFill="0" applyAlignment="0" applyProtection="0"/>
    <xf numFmtId="0" fontId="37" fillId="0" borderId="14" applyNumberFormat="0" applyFill="0" applyAlignment="0" applyProtection="0"/>
    <xf numFmtId="0" fontId="21" fillId="0" borderId="13" applyNumberFormat="0" applyFill="0" applyAlignment="0" applyProtection="0"/>
    <xf numFmtId="0" fontId="2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7" fillId="0" borderId="0" applyNumberFormat="0" applyFill="0" applyBorder="0" applyAlignment="0" applyProtection="0"/>
    <xf numFmtId="0" fontId="21" fillId="0" borderId="0" applyNumberFormat="0" applyFill="0" applyBorder="0" applyAlignment="0" applyProtection="0"/>
    <xf numFmtId="0" fontId="17" fillId="6" borderId="3" applyNumberFormat="0" applyAlignment="0" applyProtection="0"/>
    <xf numFmtId="0" fontId="59" fillId="0" borderId="51"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60" fillId="59" borderId="0" applyNumberFormat="0" applyBorder="0" applyAlignment="0" applyProtection="0"/>
    <xf numFmtId="0" fontId="42" fillId="0" borderId="0"/>
    <xf numFmtId="0" fontId="3" fillId="60" borderId="52" applyNumberFormat="0" applyFont="0" applyAlignment="0" applyProtection="0"/>
    <xf numFmtId="0" fontId="4" fillId="8" borderId="17" applyNumberFormat="0" applyFont="0" applyAlignment="0" applyProtection="0"/>
    <xf numFmtId="0" fontId="4" fillId="8" borderId="17"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42"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42"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42"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42"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42"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42"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3" fillId="60" borderId="52" applyNumberFormat="0" applyFont="0" applyAlignment="0" applyProtection="0"/>
    <xf numFmtId="0" fontId="15" fillId="15" borderId="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xf numFmtId="0" fontId="42" fillId="0" borderId="0"/>
    <xf numFmtId="0" fontId="42" fillId="0" borderId="0"/>
    <xf numFmtId="0" fontId="61" fillId="0" borderId="0"/>
    <xf numFmtId="0" fontId="4" fillId="0" borderId="0"/>
    <xf numFmtId="0" fontId="42" fillId="0" borderId="0"/>
    <xf numFmtId="0" fontId="42" fillId="0" borderId="0"/>
    <xf numFmtId="0" fontId="61"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42" fillId="0" borderId="0"/>
    <xf numFmtId="0" fontId="4" fillId="0" borderId="0"/>
    <xf numFmtId="0" fontId="4" fillId="0" borderId="0"/>
    <xf numFmtId="0" fontId="4" fillId="0" borderId="0"/>
    <xf numFmtId="0" fontId="2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22" fillId="0" borderId="0" applyNumberFormat="0" applyFill="0" applyBorder="0" applyAlignment="0" applyProtection="0"/>
    <xf numFmtId="0" fontId="7" fillId="0" borderId="6"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21" fillId="0" borderId="13" applyNumberFormat="0" applyFill="0" applyAlignment="0" applyProtection="0"/>
    <xf numFmtId="0" fontId="21" fillId="0" borderId="13" applyNumberFormat="0" applyFill="0" applyAlignment="0" applyProtection="0"/>
    <xf numFmtId="0" fontId="57" fillId="0" borderId="14" applyNumberFormat="0" applyFill="0" applyAlignment="0" applyProtection="0"/>
    <xf numFmtId="0" fontId="57"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9" fillId="0" borderId="51" applyNumberFormat="0" applyFill="0" applyAlignment="0" applyProtection="0"/>
    <xf numFmtId="0" fontId="59" fillId="0" borderId="51" applyNumberFormat="0" applyFill="0" applyAlignment="0" applyProtection="0"/>
    <xf numFmtId="0" fontId="59" fillId="0" borderId="51" applyNumberFormat="0" applyFill="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8" fillId="56" borderId="46" applyNumberFormat="0" applyAlignment="0" applyProtection="0"/>
    <xf numFmtId="0" fontId="48" fillId="56" borderId="46" applyNumberFormat="0" applyAlignment="0" applyProtection="0"/>
    <xf numFmtId="0" fontId="48" fillId="56" borderId="5" applyNumberFormat="0" applyAlignment="0" applyProtection="0"/>
    <xf numFmtId="0" fontId="48" fillId="56" borderId="5" applyNumberFormat="0" applyAlignment="0" applyProtection="0"/>
    <xf numFmtId="0" fontId="48" fillId="56" borderId="46" applyNumberFormat="0" applyAlignment="0" applyProtection="0"/>
    <xf numFmtId="0" fontId="48" fillId="56" borderId="5" applyNumberFormat="0" applyAlignment="0" applyProtection="0"/>
    <xf numFmtId="9" fontId="42" fillId="0" borderId="0" applyFont="0" applyFill="0" applyBorder="0" applyAlignment="0" applyProtection="0"/>
    <xf numFmtId="0" fontId="32" fillId="0" borderId="0"/>
    <xf numFmtId="0" fontId="32" fillId="0" borderId="0"/>
    <xf numFmtId="165" fontId="3" fillId="0" borderId="0" applyFont="0" applyFill="0" applyBorder="0" applyAlignment="0" applyProtection="0"/>
    <xf numFmtId="9" fontId="3" fillId="0" borderId="0" applyFont="0" applyFill="0" applyBorder="0" applyAlignment="0" applyProtection="0"/>
    <xf numFmtId="0" fontId="32" fillId="0" borderId="0"/>
    <xf numFmtId="9" fontId="42" fillId="0" borderId="0" applyFont="0" applyFill="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1" borderId="0" applyNumberFormat="0" applyBorder="0" applyAlignment="0" applyProtection="0"/>
    <xf numFmtId="0" fontId="44" fillId="10" borderId="2" applyNumberFormat="0" applyAlignment="0" applyProtection="0"/>
    <xf numFmtId="0" fontId="44" fillId="15" borderId="2" applyNumberFormat="0" applyAlignment="0" applyProtection="0"/>
    <xf numFmtId="0" fontId="44" fillId="15" borderId="2" applyNumberFormat="0" applyAlignment="0" applyProtection="0"/>
    <xf numFmtId="0" fontId="44" fillId="10" borderId="2" applyNumberFormat="0" applyAlignment="0" applyProtection="0"/>
    <xf numFmtId="0" fontId="44" fillId="10" borderId="2" applyNumberFormat="0" applyAlignment="0" applyProtection="0"/>
    <xf numFmtId="0" fontId="44" fillId="15" borderId="2" applyNumberFormat="0" applyAlignment="0" applyProtection="0"/>
    <xf numFmtId="0" fontId="44" fillId="15" borderId="2" applyNumberFormat="0" applyAlignment="0" applyProtection="0"/>
    <xf numFmtId="0" fontId="44" fillId="15" borderId="2" applyNumberFormat="0" applyAlignment="0" applyProtection="0"/>
    <xf numFmtId="0" fontId="48" fillId="56" borderId="5" applyNumberFormat="0" applyAlignment="0" applyProtection="0"/>
    <xf numFmtId="0" fontId="48" fillId="56" borderId="46"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4" fillId="0" borderId="48"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2" applyNumberFormat="0" applyFill="0" applyAlignment="0" applyProtection="0"/>
    <xf numFmtId="0" fontId="56" fillId="0" borderId="49" applyNumberFormat="0" applyFill="0" applyAlignment="0" applyProtection="0"/>
    <xf numFmtId="0" fontId="57" fillId="0" borderId="14" applyNumberFormat="0" applyFill="0" applyAlignment="0" applyProtection="0"/>
    <xf numFmtId="0" fontId="57" fillId="0" borderId="14" applyNumberFormat="0" applyFill="0" applyAlignment="0" applyProtection="0"/>
    <xf numFmtId="0" fontId="57" fillId="0" borderId="15" applyNumberFormat="0" applyFill="0" applyAlignment="0" applyProtection="0"/>
    <xf numFmtId="0" fontId="58" fillId="0" borderId="5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2" fillId="60" borderId="52" applyNumberFormat="0" applyFont="0" applyAlignment="0" applyProtection="0"/>
    <xf numFmtId="0" fontId="42" fillId="60" borderId="52" applyNumberFormat="0" applyFont="0" applyAlignment="0" applyProtection="0"/>
    <xf numFmtId="0" fontId="42" fillId="60" borderId="52" applyNumberFormat="0" applyFont="0" applyAlignment="0" applyProtection="0"/>
    <xf numFmtId="0" fontId="42" fillId="60" borderId="52" applyNumberFormat="0" applyFont="0" applyAlignment="0" applyProtection="0"/>
    <xf numFmtId="0" fontId="42" fillId="60" borderId="52" applyNumberFormat="0" applyFont="0" applyAlignment="0" applyProtection="0"/>
    <xf numFmtId="0" fontId="42" fillId="60" borderId="52"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3"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5" fillId="0" borderId="0" applyNumberFormat="0" applyFill="0" applyBorder="0" applyAlignment="0" applyProtection="0"/>
    <xf numFmtId="0" fontId="48" fillId="56" borderId="5" applyNumberFormat="0" applyAlignment="0" applyProtection="0"/>
  </cellStyleXfs>
  <cellXfs count="362">
    <xf numFmtId="0" fontId="0" fillId="0" borderId="0" xfId="0"/>
    <xf numFmtId="0" fontId="66" fillId="0" borderId="0" xfId="0" applyFont="1"/>
    <xf numFmtId="0" fontId="67" fillId="0" borderId="0" xfId="0" applyFont="1"/>
    <xf numFmtId="0" fontId="68" fillId="0" borderId="0" xfId="0" applyFont="1" applyAlignment="1">
      <alignment horizontal="left" vertical="center"/>
    </xf>
    <xf numFmtId="0" fontId="70" fillId="0" borderId="0" xfId="0" applyFont="1"/>
    <xf numFmtId="0" fontId="71" fillId="0" borderId="0" xfId="0" applyFont="1"/>
    <xf numFmtId="0" fontId="69" fillId="61" borderId="0" xfId="0" applyFont="1" applyFill="1"/>
    <xf numFmtId="0" fontId="69" fillId="0" borderId="0" xfId="0" applyFont="1"/>
    <xf numFmtId="0" fontId="5" fillId="0" borderId="18" xfId="0" applyFont="1" applyBorder="1"/>
    <xf numFmtId="0" fontId="8" fillId="0" borderId="18" xfId="0" applyFont="1" applyBorder="1"/>
    <xf numFmtId="0" fontId="5" fillId="0" borderId="19" xfId="0" applyFont="1" applyBorder="1"/>
    <xf numFmtId="0" fontId="5" fillId="0" borderId="20" xfId="0" applyFont="1" applyBorder="1"/>
    <xf numFmtId="0" fontId="8" fillId="0" borderId="20" xfId="0" applyFont="1" applyBorder="1"/>
    <xf numFmtId="0" fontId="6" fillId="0" borderId="21" xfId="0" applyFont="1" applyBorder="1"/>
    <xf numFmtId="0" fontId="6" fillId="0" borderId="22" xfId="0" applyFont="1" applyBorder="1"/>
    <xf numFmtId="0" fontId="6" fillId="0" borderId="23" xfId="0" applyFont="1" applyBorder="1"/>
    <xf numFmtId="0" fontId="5" fillId="0" borderId="24" xfId="0" applyFont="1" applyBorder="1"/>
    <xf numFmtId="0" fontId="8" fillId="0" borderId="25" xfId="0" applyFont="1" applyBorder="1"/>
    <xf numFmtId="0" fontId="8" fillId="0" borderId="26" xfId="0" applyFont="1" applyBorder="1"/>
    <xf numFmtId="0" fontId="5" fillId="0" borderId="18" xfId="0" applyFont="1" applyBorder="1" applyAlignment="1">
      <alignment vertical="center"/>
    </xf>
    <xf numFmtId="0" fontId="8" fillId="61" borderId="0" xfId="0" applyFont="1" applyFill="1" applyAlignment="1">
      <alignment horizontal="left"/>
    </xf>
    <xf numFmtId="0" fontId="8" fillId="0" borderId="22" xfId="0" applyFont="1" applyBorder="1"/>
    <xf numFmtId="0" fontId="8" fillId="0" borderId="23" xfId="0" applyFont="1" applyBorder="1"/>
    <xf numFmtId="1" fontId="8" fillId="0" borderId="0" xfId="0" quotePrefix="1" applyNumberFormat="1" applyFont="1" applyAlignment="1">
      <alignment vertical="center"/>
    </xf>
    <xf numFmtId="0" fontId="5" fillId="0" borderId="0" xfId="0" applyFont="1" applyAlignment="1">
      <alignment wrapText="1"/>
    </xf>
    <xf numFmtId="0" fontId="12" fillId="0" borderId="0" xfId="0" applyFont="1"/>
    <xf numFmtId="0" fontId="12" fillId="0" borderId="0" xfId="0" applyFont="1" applyAlignment="1">
      <alignment horizontal="center"/>
    </xf>
    <xf numFmtId="0" fontId="8" fillId="0" borderId="27" xfId="0" applyFont="1" applyBorder="1" applyAlignment="1">
      <alignment vertical="center" wrapText="1"/>
    </xf>
    <xf numFmtId="0" fontId="72" fillId="0" borderId="0" xfId="0" applyFont="1"/>
    <xf numFmtId="0" fontId="9" fillId="0" borderId="0" xfId="0" applyFont="1" applyAlignment="1">
      <alignment vertical="center"/>
    </xf>
    <xf numFmtId="0" fontId="10" fillId="0" borderId="18" xfId="0" applyFont="1" applyBorder="1" applyAlignment="1">
      <alignment horizontal="left" vertical="center"/>
    </xf>
    <xf numFmtId="0" fontId="11" fillId="0" borderId="18" xfId="0" applyFont="1" applyBorder="1" applyAlignment="1">
      <alignment horizontal="left" vertical="center"/>
    </xf>
    <xf numFmtId="0" fontId="9" fillId="0" borderId="18" xfId="0" applyFont="1" applyBorder="1" applyAlignment="1">
      <alignment horizontal="center" vertical="center"/>
    </xf>
    <xf numFmtId="0" fontId="69" fillId="0" borderId="0" xfId="0" applyFont="1" applyAlignment="1">
      <alignment wrapText="1"/>
    </xf>
    <xf numFmtId="0" fontId="5" fillId="0" borderId="0" xfId="0" applyFont="1" applyAlignment="1">
      <alignment horizontal="center" wrapText="1"/>
    </xf>
    <xf numFmtId="0" fontId="69" fillId="0" borderId="18" xfId="0" applyFont="1" applyBorder="1"/>
    <xf numFmtId="0" fontId="12" fillId="0" borderId="18" xfId="0" applyFont="1" applyBorder="1" applyAlignment="1">
      <alignment horizontal="center"/>
    </xf>
    <xf numFmtId="0" fontId="69" fillId="61" borderId="0" xfId="0" applyFont="1" applyFill="1" applyAlignment="1">
      <alignment horizontal="center"/>
    </xf>
    <xf numFmtId="10" fontId="69" fillId="0" borderId="0" xfId="0" applyNumberFormat="1" applyFont="1"/>
    <xf numFmtId="0" fontId="69" fillId="0" borderId="18" xfId="0" applyFont="1" applyBorder="1" applyAlignment="1">
      <alignment horizontal="left" vertical="center" wrapText="1"/>
    </xf>
    <xf numFmtId="0" fontId="66" fillId="61" borderId="18" xfId="0" applyFont="1" applyFill="1" applyBorder="1"/>
    <xf numFmtId="0" fontId="72" fillId="27" borderId="27" xfId="0" applyFont="1" applyFill="1" applyBorder="1" applyAlignment="1">
      <alignment horizontal="center" vertical="center"/>
    </xf>
    <xf numFmtId="0" fontId="69" fillId="0" borderId="18" xfId="0" applyFont="1" applyBorder="1" applyAlignment="1">
      <alignment horizontal="center"/>
    </xf>
    <xf numFmtId="10" fontId="69" fillId="0" borderId="18" xfId="0" applyNumberFormat="1" applyFont="1" applyBorder="1" applyAlignment="1">
      <alignment horizontal="center"/>
    </xf>
    <xf numFmtId="0" fontId="69" fillId="0" borderId="18" xfId="0" applyFont="1" applyBorder="1" applyAlignment="1">
      <alignment horizontal="left" vertical="center"/>
    </xf>
    <xf numFmtId="0" fontId="8" fillId="0" borderId="18" xfId="0" applyFont="1" applyBorder="1" applyAlignment="1">
      <alignment horizontal="left" vertical="center" wrapText="1"/>
    </xf>
    <xf numFmtId="0" fontId="8" fillId="0" borderId="18" xfId="0" applyFont="1" applyBorder="1" applyAlignment="1">
      <alignment horizontal="left" vertical="center"/>
    </xf>
    <xf numFmtId="0" fontId="66" fillId="0" borderId="18" xfId="0" applyFont="1" applyBorder="1"/>
    <xf numFmtId="0" fontId="69" fillId="0" borderId="0" xfId="0" applyFont="1" applyAlignment="1">
      <alignment vertical="top"/>
    </xf>
    <xf numFmtId="0" fontId="72" fillId="64" borderId="27" xfId="0" applyFont="1" applyFill="1" applyBorder="1" applyAlignment="1" applyProtection="1">
      <alignment horizontal="center" vertical="center"/>
      <protection locked="0"/>
    </xf>
    <xf numFmtId="14" fontId="69" fillId="61" borderId="0" xfId="0" applyNumberFormat="1" applyFont="1" applyFill="1"/>
    <xf numFmtId="10" fontId="72" fillId="0" borderId="28" xfId="0" applyNumberFormat="1" applyFont="1" applyBorder="1" applyAlignment="1">
      <alignment horizontal="center" vertical="center"/>
    </xf>
    <xf numFmtId="10" fontId="72" fillId="28" borderId="27" xfId="0" applyNumberFormat="1" applyFont="1" applyFill="1" applyBorder="1" applyAlignment="1">
      <alignment horizontal="center" vertical="center"/>
    </xf>
    <xf numFmtId="0" fontId="69" fillId="0" borderId="0" xfId="0" applyFont="1" applyAlignment="1">
      <alignment horizontal="center" vertical="center" wrapText="1"/>
    </xf>
    <xf numFmtId="0" fontId="69" fillId="0" borderId="0" xfId="0" applyFont="1" applyAlignment="1">
      <alignment horizontal="left" vertical="center" wrapText="1"/>
    </xf>
    <xf numFmtId="10" fontId="69" fillId="0" borderId="0" xfId="0" applyNumberFormat="1" applyFont="1" applyAlignment="1">
      <alignment horizontal="center" vertical="center" wrapText="1"/>
    </xf>
    <xf numFmtId="14" fontId="73" fillId="27" borderId="18" xfId="0" applyNumberFormat="1" applyFont="1" applyFill="1" applyBorder="1" applyAlignment="1">
      <alignment horizontal="center" vertical="center"/>
    </xf>
    <xf numFmtId="0" fontId="69" fillId="0" borderId="29" xfId="0" applyFont="1" applyBorder="1" applyAlignment="1">
      <alignment horizontal="center" vertical="center" wrapText="1"/>
    </xf>
    <xf numFmtId="10" fontId="69" fillId="0" borderId="18" xfId="0" applyNumberFormat="1" applyFont="1" applyBorder="1" applyAlignment="1">
      <alignment horizontal="left" vertical="center"/>
    </xf>
    <xf numFmtId="10" fontId="69" fillId="0" borderId="18" xfId="0" applyNumberFormat="1" applyFont="1" applyBorder="1" applyAlignment="1">
      <alignment horizontal="left" vertical="center" wrapText="1"/>
    </xf>
    <xf numFmtId="1" fontId="67" fillId="0" borderId="18" xfId="0" applyNumberFormat="1" applyFont="1" applyBorder="1" applyAlignment="1">
      <alignment horizontal="center" vertical="center"/>
    </xf>
    <xf numFmtId="1" fontId="67" fillId="62" borderId="18" xfId="0" applyNumberFormat="1" applyFont="1" applyFill="1" applyBorder="1" applyAlignment="1">
      <alignment horizontal="center" vertical="center"/>
    </xf>
    <xf numFmtId="0" fontId="68" fillId="0" borderId="0" xfId="0" applyFont="1"/>
    <xf numFmtId="14" fontId="69" fillId="0" borderId="0" xfId="0" applyNumberFormat="1" applyFont="1"/>
    <xf numFmtId="0" fontId="67" fillId="0" borderId="0" xfId="0" applyFont="1" applyAlignment="1">
      <alignment vertical="center"/>
    </xf>
    <xf numFmtId="14" fontId="67" fillId="64" borderId="18" xfId="0" applyNumberFormat="1" applyFont="1" applyFill="1" applyBorder="1" applyAlignment="1" applyProtection="1">
      <alignment horizontal="center" vertical="center"/>
      <protection locked="0"/>
    </xf>
    <xf numFmtId="14" fontId="67" fillId="0" borderId="18" xfId="0" applyNumberFormat="1" applyFont="1" applyBorder="1" applyAlignment="1">
      <alignment horizontal="center" vertical="center"/>
    </xf>
    <xf numFmtId="0" fontId="67" fillId="0" borderId="18" xfId="0" applyFont="1" applyBorder="1" applyAlignment="1">
      <alignment horizontal="center" vertical="center"/>
    </xf>
    <xf numFmtId="0" fontId="10" fillId="0" borderId="18" xfId="0" applyFont="1" applyBorder="1" applyAlignment="1">
      <alignment horizontal="center" vertical="center"/>
    </xf>
    <xf numFmtId="0" fontId="0" fillId="0" borderId="0" xfId="0" applyAlignment="1">
      <alignment vertical="center"/>
    </xf>
    <xf numFmtId="0" fontId="0" fillId="0" borderId="18" xfId="0" applyBorder="1" applyAlignment="1">
      <alignment vertical="center"/>
    </xf>
    <xf numFmtId="9" fontId="69" fillId="0" borderId="18" xfId="1163" applyFont="1" applyBorder="1" applyAlignment="1">
      <alignment horizontal="left" vertical="center"/>
    </xf>
    <xf numFmtId="9" fontId="69" fillId="0" borderId="0" xfId="0" applyNumberFormat="1" applyFont="1" applyAlignment="1">
      <alignment horizontal="center" vertical="center" wrapText="1"/>
    </xf>
    <xf numFmtId="14" fontId="0" fillId="0" borderId="18" xfId="0" applyNumberFormat="1" applyBorder="1" applyAlignment="1">
      <alignment horizontal="left" vertical="center"/>
    </xf>
    <xf numFmtId="0" fontId="9" fillId="0" borderId="18" xfId="0" applyFont="1" applyBorder="1" applyAlignment="1">
      <alignment vertical="center"/>
    </xf>
    <xf numFmtId="0" fontId="0" fillId="0" borderId="18" xfId="0" applyBorder="1"/>
    <xf numFmtId="14" fontId="0" fillId="0" borderId="18" xfId="0" applyNumberFormat="1" applyBorder="1"/>
    <xf numFmtId="0" fontId="9" fillId="0" borderId="18" xfId="1047" applyFont="1" applyBorder="1" applyAlignment="1">
      <alignment horizontal="left" vertical="center"/>
    </xf>
    <xf numFmtId="49" fontId="8" fillId="65" borderId="18" xfId="0" applyNumberFormat="1" applyFont="1" applyFill="1" applyBorder="1" applyAlignment="1">
      <alignment horizontal="center"/>
    </xf>
    <xf numFmtId="0" fontId="8" fillId="65" borderId="18" xfId="0" applyFont="1" applyFill="1" applyBorder="1" applyAlignment="1">
      <alignment horizontal="center"/>
    </xf>
    <xf numFmtId="9" fontId="8" fillId="65" borderId="18" xfId="853" applyFont="1" applyFill="1" applyBorder="1" applyAlignment="1" applyProtection="1">
      <alignment horizontal="center"/>
    </xf>
    <xf numFmtId="1" fontId="8" fillId="65" borderId="18" xfId="853" applyNumberFormat="1" applyFont="1" applyFill="1" applyBorder="1" applyAlignment="1" applyProtection="1">
      <alignment horizontal="center"/>
    </xf>
    <xf numFmtId="10" fontId="69" fillId="65" borderId="18" xfId="0" applyNumberFormat="1" applyFont="1" applyFill="1" applyBorder="1" applyAlignment="1">
      <alignment horizontal="center"/>
    </xf>
    <xf numFmtId="0" fontId="69" fillId="65" borderId="18" xfId="0" applyFont="1" applyFill="1" applyBorder="1" applyAlignment="1">
      <alignment horizontal="center"/>
    </xf>
    <xf numFmtId="49" fontId="8" fillId="66" borderId="18" xfId="0" applyNumberFormat="1" applyFont="1" applyFill="1" applyBorder="1" applyAlignment="1">
      <alignment horizontal="center"/>
    </xf>
    <xf numFmtId="0" fontId="8" fillId="66" borderId="18" xfId="0" applyFont="1" applyFill="1" applyBorder="1" applyAlignment="1">
      <alignment horizontal="center"/>
    </xf>
    <xf numFmtId="9" fontId="8" fillId="66" borderId="18" xfId="853" applyFont="1" applyFill="1" applyBorder="1" applyAlignment="1" applyProtection="1">
      <alignment horizontal="center"/>
    </xf>
    <xf numFmtId="10" fontId="69" fillId="66" borderId="18" xfId="0" applyNumberFormat="1" applyFont="1" applyFill="1" applyBorder="1" applyAlignment="1">
      <alignment horizontal="center"/>
    </xf>
    <xf numFmtId="0" fontId="69" fillId="66" borderId="18" xfId="0" applyFont="1" applyFill="1" applyBorder="1" applyAlignment="1">
      <alignment horizontal="center"/>
    </xf>
    <xf numFmtId="0" fontId="5" fillId="0" borderId="18" xfId="0" applyFont="1" applyBorder="1" applyAlignment="1">
      <alignment horizontal="left" vertical="center" wrapText="1"/>
    </xf>
    <xf numFmtId="0" fontId="2" fillId="0" borderId="0" xfId="0" applyFont="1"/>
    <xf numFmtId="2" fontId="67" fillId="0" borderId="18" xfId="0" applyNumberFormat="1" applyFont="1" applyBorder="1" applyAlignment="1">
      <alignment horizontal="center" vertical="center"/>
    </xf>
    <xf numFmtId="2" fontId="67" fillId="62" borderId="18" xfId="0" applyNumberFormat="1" applyFont="1" applyFill="1" applyBorder="1" applyAlignment="1">
      <alignment horizontal="center" vertical="center"/>
    </xf>
    <xf numFmtId="2" fontId="67" fillId="66" borderId="18" xfId="0" applyNumberFormat="1" applyFont="1" applyFill="1" applyBorder="1" applyAlignment="1">
      <alignment horizontal="center" vertical="center"/>
    </xf>
    <xf numFmtId="0" fontId="69" fillId="67" borderId="0" xfId="0" applyFont="1" applyFill="1"/>
    <xf numFmtId="0" fontId="5" fillId="0" borderId="0" xfId="0" applyFont="1" applyAlignment="1">
      <alignment vertical="center"/>
    </xf>
    <xf numFmtId="0" fontId="5" fillId="67" borderId="18" xfId="0" applyFont="1" applyFill="1" applyBorder="1" applyAlignment="1">
      <alignment vertical="center"/>
    </xf>
    <xf numFmtId="0" fontId="5" fillId="63" borderId="18" xfId="0" applyFont="1" applyFill="1" applyBorder="1" applyAlignment="1">
      <alignment vertical="center"/>
    </xf>
    <xf numFmtId="0" fontId="8" fillId="67" borderId="18" xfId="0" applyFont="1" applyFill="1" applyBorder="1"/>
    <xf numFmtId="0" fontId="5" fillId="68" borderId="18" xfId="0" applyFont="1" applyFill="1" applyBorder="1" applyAlignment="1">
      <alignment vertical="center"/>
    </xf>
    <xf numFmtId="1" fontId="8" fillId="0" borderId="0" xfId="0" applyNumberFormat="1" applyFont="1"/>
    <xf numFmtId="0" fontId="8" fillId="63" borderId="18" xfId="0" applyFont="1" applyFill="1" applyBorder="1"/>
    <xf numFmtId="0" fontId="69" fillId="66" borderId="18" xfId="0" applyFont="1" applyFill="1" applyBorder="1" applyAlignment="1">
      <alignment horizontal="left" vertical="center"/>
    </xf>
    <xf numFmtId="0" fontId="1" fillId="0" borderId="0" xfId="0" applyFont="1"/>
    <xf numFmtId="0" fontId="76" fillId="0" borderId="0" xfId="0" applyFont="1" applyAlignment="1">
      <alignment vertical="center"/>
    </xf>
    <xf numFmtId="0" fontId="0" fillId="0" borderId="0" xfId="0" applyAlignment="1">
      <alignment horizontal="left" vertical="center"/>
    </xf>
    <xf numFmtId="0" fontId="1" fillId="0" borderId="0" xfId="0" applyFont="1" applyAlignment="1">
      <alignment vertical="center"/>
    </xf>
    <xf numFmtId="0" fontId="79" fillId="0" borderId="18" xfId="0" applyFont="1" applyBorder="1" applyAlignment="1">
      <alignment vertical="center"/>
    </xf>
    <xf numFmtId="0" fontId="79" fillId="0" borderId="0" xfId="0" applyFont="1" applyAlignment="1">
      <alignment vertical="center"/>
    </xf>
    <xf numFmtId="0" fontId="76"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quotePrefix="1" applyFont="1"/>
    <xf numFmtId="0" fontId="1" fillId="0" borderId="18" xfId="0" applyFont="1" applyBorder="1"/>
    <xf numFmtId="0" fontId="67" fillId="0" borderId="18" xfId="0" applyFont="1" applyBorder="1"/>
    <xf numFmtId="0" fontId="67" fillId="69" borderId="18" xfId="0" applyFont="1" applyFill="1" applyBorder="1"/>
    <xf numFmtId="0" fontId="67" fillId="0" borderId="0" xfId="0" applyFont="1" applyAlignment="1">
      <alignment horizontal="center" vertical="center"/>
    </xf>
    <xf numFmtId="0" fontId="82" fillId="0" borderId="0" xfId="0" applyFont="1"/>
    <xf numFmtId="0" fontId="84" fillId="0" borderId="0" xfId="0" applyFont="1"/>
    <xf numFmtId="0" fontId="8" fillId="0" borderId="18" xfId="0" applyFont="1" applyBorder="1" applyAlignment="1">
      <alignment horizontal="center"/>
    </xf>
    <xf numFmtId="9" fontId="8" fillId="0" borderId="18" xfId="853" applyFont="1" applyFill="1" applyBorder="1" applyAlignment="1" applyProtection="1">
      <alignment horizontal="center"/>
    </xf>
    <xf numFmtId="164" fontId="8" fillId="65" borderId="18" xfId="853" applyNumberFormat="1" applyFont="1" applyFill="1" applyBorder="1" applyAlignment="1" applyProtection="1">
      <alignment horizontal="center"/>
    </xf>
    <xf numFmtId="0" fontId="8" fillId="65" borderId="18" xfId="853" applyNumberFormat="1" applyFont="1" applyFill="1" applyBorder="1" applyAlignment="1" applyProtection="1">
      <alignment horizontal="center"/>
    </xf>
    <xf numFmtId="0" fontId="5" fillId="0" borderId="20" xfId="1115" applyFont="1" applyBorder="1"/>
    <xf numFmtId="0" fontId="8" fillId="0" borderId="0" xfId="0" applyFont="1"/>
    <xf numFmtId="1" fontId="8" fillId="0" borderId="0" xfId="0" applyNumberFormat="1" applyFont="1" applyAlignment="1">
      <alignment vertical="center"/>
    </xf>
    <xf numFmtId="0" fontId="61" fillId="0" borderId="0" xfId="0" applyFont="1" applyAlignment="1">
      <alignment horizontal="left" vertical="center"/>
    </xf>
    <xf numFmtId="0" fontId="8" fillId="0" borderId="0" xfId="0" applyFont="1" applyAlignment="1">
      <alignment vertical="center"/>
    </xf>
    <xf numFmtId="0" fontId="69" fillId="0" borderId="0" xfId="0" applyFont="1" applyAlignment="1">
      <alignment vertical="center"/>
    </xf>
    <xf numFmtId="0" fontId="5" fillId="0" borderId="27" xfId="0" applyFont="1" applyBorder="1" applyAlignment="1">
      <alignment vertical="center" wrapText="1"/>
    </xf>
    <xf numFmtId="0" fontId="6" fillId="64" borderId="27" xfId="0" applyFont="1" applyFill="1" applyBorder="1" applyAlignment="1" applyProtection="1">
      <alignment horizontal="center" vertical="center"/>
      <protection locked="0"/>
    </xf>
    <xf numFmtId="0" fontId="6" fillId="27" borderId="27" xfId="0" applyFont="1" applyFill="1" applyBorder="1" applyAlignment="1">
      <alignment horizontal="center" vertical="center"/>
    </xf>
    <xf numFmtId="10" fontId="6" fillId="0" borderId="28" xfId="0" applyNumberFormat="1" applyFont="1" applyBorder="1" applyAlignment="1">
      <alignment horizontal="center" vertical="center"/>
    </xf>
    <xf numFmtId="10" fontId="6" fillId="0" borderId="27" xfId="0" applyNumberFormat="1" applyFont="1" applyBorder="1" applyAlignment="1">
      <alignment horizontal="center" vertical="center"/>
    </xf>
    <xf numFmtId="1" fontId="8" fillId="66" borderId="18" xfId="853" applyNumberFormat="1" applyFont="1" applyFill="1" applyBorder="1" applyAlignment="1" applyProtection="1">
      <alignment horizontal="center"/>
    </xf>
    <xf numFmtId="1" fontId="67" fillId="66" borderId="18" xfId="0" applyNumberFormat="1" applyFont="1" applyFill="1" applyBorder="1" applyAlignment="1">
      <alignment horizontal="center" vertical="center"/>
    </xf>
    <xf numFmtId="0" fontId="70" fillId="0" borderId="0" xfId="0" applyFont="1" applyAlignment="1">
      <alignment vertical="center"/>
    </xf>
    <xf numFmtId="164" fontId="5" fillId="70" borderId="53" xfId="1163" applyNumberFormat="1" applyFont="1" applyFill="1" applyBorder="1" applyAlignment="1" applyProtection="1">
      <alignment horizontal="center" vertical="center"/>
    </xf>
    <xf numFmtId="9" fontId="5" fillId="70" borderId="27" xfId="1163" applyFont="1" applyFill="1" applyBorder="1" applyAlignment="1" applyProtection="1">
      <alignment horizontal="center" vertical="center"/>
    </xf>
    <xf numFmtId="164" fontId="5" fillId="71" borderId="35" xfId="1163" applyNumberFormat="1" applyFont="1" applyFill="1" applyBorder="1" applyAlignment="1" applyProtection="1">
      <alignment horizontal="center" vertical="center"/>
    </xf>
    <xf numFmtId="164" fontId="5" fillId="71" borderId="31" xfId="1163" applyNumberFormat="1" applyFont="1" applyFill="1" applyBorder="1" applyAlignment="1" applyProtection="1">
      <alignment horizontal="center" vertical="center"/>
    </xf>
    <xf numFmtId="164" fontId="5" fillId="0" borderId="53" xfId="1163" applyNumberFormat="1" applyFont="1" applyFill="1" applyBorder="1" applyAlignment="1" applyProtection="1">
      <alignment horizontal="center" vertical="center"/>
    </xf>
    <xf numFmtId="164" fontId="5" fillId="73" borderId="38" xfId="1163" applyNumberFormat="1" applyFont="1" applyFill="1" applyBorder="1" applyAlignment="1" applyProtection="1">
      <alignment horizontal="center" vertical="center"/>
    </xf>
    <xf numFmtId="164" fontId="5" fillId="73" borderId="28" xfId="1163" applyNumberFormat="1" applyFont="1" applyFill="1" applyBorder="1" applyAlignment="1" applyProtection="1">
      <alignment horizontal="center" vertical="center"/>
    </xf>
    <xf numFmtId="164" fontId="5" fillId="73" borderId="53" xfId="1163" applyNumberFormat="1" applyFont="1" applyFill="1" applyBorder="1" applyAlignment="1" applyProtection="1">
      <alignment horizontal="center" vertical="center"/>
    </xf>
    <xf numFmtId="164" fontId="5" fillId="73" borderId="27" xfId="1163" applyNumberFormat="1" applyFont="1" applyFill="1" applyBorder="1" applyAlignment="1" applyProtection="1">
      <alignment horizontal="center" vertical="center"/>
    </xf>
    <xf numFmtId="164" fontId="5" fillId="0" borderId="28" xfId="1163" applyNumberFormat="1" applyFont="1" applyFill="1" applyBorder="1" applyAlignment="1" applyProtection="1">
      <alignment horizontal="center" vertical="center" wrapText="1"/>
    </xf>
    <xf numFmtId="0" fontId="0" fillId="0" borderId="18" xfId="0" applyBorder="1" applyAlignment="1">
      <alignment horizontal="left" vertical="center"/>
    </xf>
    <xf numFmtId="0" fontId="75" fillId="0" borderId="0" xfId="0" applyFont="1" applyAlignment="1">
      <alignment vertical="center"/>
    </xf>
    <xf numFmtId="0" fontId="12" fillId="0" borderId="18" xfId="0" applyFont="1" applyBorder="1"/>
    <xf numFmtId="0" fontId="8" fillId="0" borderId="18" xfId="0" applyFont="1" applyBorder="1" applyAlignment="1">
      <alignment vertical="center"/>
    </xf>
    <xf numFmtId="0" fontId="5" fillId="0" borderId="18" xfId="0" applyFont="1" applyBorder="1" applyAlignment="1">
      <alignment vertical="center" wrapText="1"/>
    </xf>
    <xf numFmtId="0" fontId="71" fillId="0" borderId="0" xfId="0" applyFont="1" applyAlignment="1">
      <alignment vertical="center"/>
    </xf>
    <xf numFmtId="0" fontId="71" fillId="0" borderId="0" xfId="0" applyFont="1" applyAlignment="1">
      <alignment horizontal="center" vertical="center"/>
    </xf>
    <xf numFmtId="0" fontId="73" fillId="28" borderId="29" xfId="0" applyFont="1" applyFill="1" applyBorder="1" applyAlignment="1">
      <alignment vertical="center"/>
    </xf>
    <xf numFmtId="0" fontId="73" fillId="28" borderId="0" xfId="0" applyFont="1" applyFill="1" applyAlignment="1">
      <alignment vertical="center"/>
    </xf>
    <xf numFmtId="0" fontId="87" fillId="0" borderId="27" xfId="0" applyFont="1" applyBorder="1" applyAlignment="1">
      <alignment vertical="center" wrapText="1"/>
    </xf>
    <xf numFmtId="0" fontId="91" fillId="64" borderId="27" xfId="0" applyFont="1" applyFill="1" applyBorder="1" applyAlignment="1" applyProtection="1">
      <alignment horizontal="center" vertical="center"/>
      <protection locked="0"/>
    </xf>
    <xf numFmtId="0" fontId="91" fillId="27" borderId="27" xfId="0" applyFont="1" applyFill="1" applyBorder="1" applyAlignment="1">
      <alignment horizontal="center" vertical="center"/>
    </xf>
    <xf numFmtId="10" fontId="91" fillId="0" borderId="28" xfId="0" applyNumberFormat="1" applyFont="1" applyBorder="1" applyAlignment="1">
      <alignment horizontal="center" vertical="center"/>
    </xf>
    <xf numFmtId="0" fontId="92" fillId="0" borderId="0" xfId="0" applyFont="1"/>
    <xf numFmtId="0" fontId="0" fillId="0" borderId="18" xfId="0" applyBorder="1" applyAlignment="1">
      <alignment horizontal="right"/>
    </xf>
    <xf numFmtId="0" fontId="78" fillId="0" borderId="0" xfId="0" applyFont="1" applyAlignment="1">
      <alignment horizontal="left" vertical="center"/>
    </xf>
    <xf numFmtId="0" fontId="12" fillId="0" borderId="27" xfId="0" applyFont="1" applyBorder="1" applyAlignment="1">
      <alignment horizontal="center" vertical="center" wrapText="1"/>
    </xf>
    <xf numFmtId="0" fontId="96" fillId="0" borderId="0" xfId="0" applyFont="1"/>
    <xf numFmtId="0" fontId="69" fillId="0" borderId="0" xfId="0" applyFont="1" applyAlignment="1">
      <alignment horizontal="left" vertical="center" wrapText="1"/>
    </xf>
    <xf numFmtId="0" fontId="69" fillId="0" borderId="0" xfId="0" applyFont="1" applyAlignment="1">
      <alignment horizontal="justify" vertical="center" wrapText="1"/>
    </xf>
    <xf numFmtId="0" fontId="1" fillId="0" borderId="18" xfId="0" applyFont="1" applyBorder="1" applyAlignment="1">
      <alignment horizontal="center" vertical="center" wrapText="1"/>
    </xf>
    <xf numFmtId="0" fontId="67" fillId="0" borderId="18" xfId="0" applyFont="1" applyBorder="1" applyAlignment="1">
      <alignment horizontal="center" vertical="center"/>
    </xf>
    <xf numFmtId="0" fontId="4" fillId="0" borderId="18" xfId="0" applyFont="1" applyBorder="1" applyAlignment="1">
      <alignment horizontal="center" vertical="center"/>
    </xf>
    <xf numFmtId="0" fontId="67" fillId="64" borderId="20" xfId="0" applyFont="1" applyFill="1" applyBorder="1" applyAlignment="1" applyProtection="1">
      <alignment horizontal="center" vertical="center"/>
      <protection locked="0"/>
    </xf>
    <xf numFmtId="0" fontId="67" fillId="64" borderId="19" xfId="0" applyFont="1" applyFill="1" applyBorder="1" applyAlignment="1" applyProtection="1">
      <alignment horizontal="center" vertical="center"/>
      <protection locked="0"/>
    </xf>
    <xf numFmtId="0" fontId="67" fillId="64" borderId="34" xfId="0" applyFont="1" applyFill="1" applyBorder="1" applyAlignment="1" applyProtection="1">
      <alignment horizontal="center" vertical="center"/>
      <protection locked="0"/>
    </xf>
    <xf numFmtId="0" fontId="1" fillId="64" borderId="20" xfId="0" applyFont="1" applyFill="1" applyBorder="1" applyAlignment="1" applyProtection="1">
      <alignment horizontal="center" vertical="center"/>
      <protection locked="0"/>
    </xf>
    <xf numFmtId="0" fontId="1" fillId="0" borderId="20" xfId="0" applyFont="1" applyBorder="1" applyAlignment="1">
      <alignment horizontal="left" vertical="center" wrapText="1"/>
    </xf>
    <xf numFmtId="0" fontId="1" fillId="0" borderId="34" xfId="0" applyFont="1" applyBorder="1" applyAlignment="1">
      <alignment horizontal="left" vertical="center" wrapText="1"/>
    </xf>
    <xf numFmtId="0" fontId="1" fillId="0" borderId="19" xfId="0" applyFont="1" applyBorder="1" applyAlignment="1">
      <alignment horizontal="left" vertical="center" wrapText="1"/>
    </xf>
    <xf numFmtId="0" fontId="78" fillId="0" borderId="20" xfId="0" applyFont="1" applyBorder="1" applyAlignment="1">
      <alignment horizontal="left" vertical="center" wrapText="1"/>
    </xf>
    <xf numFmtId="0" fontId="78" fillId="0" borderId="34" xfId="0" applyFont="1" applyBorder="1" applyAlignment="1">
      <alignment horizontal="left" vertical="center" wrapText="1"/>
    </xf>
    <xf numFmtId="0" fontId="78" fillId="0" borderId="19" xfId="0" applyFont="1" applyBorder="1" applyAlignment="1">
      <alignment horizontal="left" vertical="center" wrapText="1"/>
    </xf>
    <xf numFmtId="0" fontId="1" fillId="0" borderId="0" xfId="0" applyFont="1" applyAlignment="1">
      <alignment horizontal="left" vertical="center"/>
    </xf>
    <xf numFmtId="0" fontId="2" fillId="0" borderId="43" xfId="0" applyFont="1" applyBorder="1" applyAlignment="1">
      <alignment horizontal="left" vertical="center"/>
    </xf>
    <xf numFmtId="0" fontId="1" fillId="0" borderId="18" xfId="0" applyFont="1" applyBorder="1" applyAlignment="1">
      <alignment horizontal="center" vertical="center"/>
    </xf>
    <xf numFmtId="0" fontId="1" fillId="64" borderId="18" xfId="0" applyFont="1" applyFill="1" applyBorder="1" applyAlignment="1" applyProtection="1">
      <alignment horizontal="center" vertical="center"/>
      <protection locked="0"/>
    </xf>
    <xf numFmtId="0" fontId="67" fillId="64" borderId="18" xfId="0" applyFont="1" applyFill="1" applyBorder="1" applyAlignment="1" applyProtection="1">
      <alignment horizontal="center" vertical="center"/>
      <protection locked="0"/>
    </xf>
    <xf numFmtId="0" fontId="1" fillId="0" borderId="18" xfId="0" applyFont="1" applyBorder="1" applyAlignment="1">
      <alignment vertical="center" wrapText="1"/>
    </xf>
    <xf numFmtId="0" fontId="78" fillId="0" borderId="18" xfId="0" applyFont="1" applyBorder="1" applyAlignment="1">
      <alignment vertical="center"/>
    </xf>
    <xf numFmtId="0" fontId="78" fillId="0" borderId="18" xfId="0" applyFont="1" applyBorder="1" applyAlignment="1">
      <alignment horizontal="left" vertical="center"/>
    </xf>
    <xf numFmtId="0" fontId="67" fillId="64" borderId="20" xfId="0" applyFont="1" applyFill="1" applyBorder="1" applyAlignment="1" applyProtection="1">
      <alignment horizontal="left" vertical="center"/>
      <protection locked="0"/>
    </xf>
    <xf numFmtId="0" fontId="67" fillId="64" borderId="34" xfId="0" applyFont="1" applyFill="1" applyBorder="1" applyAlignment="1" applyProtection="1">
      <alignment horizontal="left" vertical="center"/>
      <protection locked="0"/>
    </xf>
    <xf numFmtId="0" fontId="67" fillId="64" borderId="19" xfId="0" applyFont="1" applyFill="1" applyBorder="1" applyAlignment="1" applyProtection="1">
      <alignment horizontal="left" vertical="center"/>
      <protection locked="0"/>
    </xf>
    <xf numFmtId="0" fontId="1" fillId="64" borderId="18" xfId="0" applyFont="1" applyFill="1" applyBorder="1" applyAlignment="1" applyProtection="1">
      <alignment horizontal="left" vertical="center"/>
      <protection locked="0"/>
    </xf>
    <xf numFmtId="0" fontId="2" fillId="0" borderId="0" xfId="0" applyFont="1" applyAlignment="1">
      <alignment horizontal="left" vertical="center"/>
    </xf>
    <xf numFmtId="0" fontId="1" fillId="64" borderId="20" xfId="0" applyFont="1" applyFill="1" applyBorder="1" applyAlignment="1" applyProtection="1">
      <alignment horizontal="left" vertical="center"/>
      <protection locked="0"/>
    </xf>
    <xf numFmtId="49" fontId="30" fillId="0" borderId="31" xfId="0" applyNumberFormat="1" applyFont="1" applyBorder="1" applyAlignment="1">
      <alignment horizontal="center" vertical="center" wrapText="1" readingOrder="1"/>
    </xf>
    <xf numFmtId="49" fontId="30" fillId="0" borderId="30" xfId="0" applyNumberFormat="1" applyFont="1" applyBorder="1" applyAlignment="1">
      <alignment horizontal="center" vertical="center" wrapText="1" readingOrder="1"/>
    </xf>
    <xf numFmtId="49" fontId="30" fillId="0" borderId="28" xfId="0" applyNumberFormat="1" applyFont="1" applyBorder="1" applyAlignment="1">
      <alignment horizontal="center" vertical="center" wrapText="1" readingOrder="1"/>
    </xf>
    <xf numFmtId="0" fontId="29" fillId="0" borderId="32"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8" xfId="0" applyFont="1" applyBorder="1" applyAlignment="1">
      <alignment horizontal="center" vertical="center" wrapText="1"/>
    </xf>
    <xf numFmtId="0" fontId="5" fillId="0" borderId="31" xfId="0" applyFont="1" applyBorder="1" applyAlignment="1">
      <alignment horizontal="left" vertical="center" wrapText="1" readingOrder="1"/>
    </xf>
    <xf numFmtId="0" fontId="5" fillId="0" borderId="30" xfId="0" applyFont="1" applyBorder="1" applyAlignment="1">
      <alignment horizontal="left" vertical="center" wrapText="1" readingOrder="1"/>
    </xf>
    <xf numFmtId="0" fontId="5" fillId="0" borderId="28" xfId="0" applyFont="1" applyBorder="1" applyAlignment="1">
      <alignment horizontal="left" vertical="center" wrapText="1" readingOrder="1"/>
    </xf>
    <xf numFmtId="0" fontId="29" fillId="0" borderId="31"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28" xfId="0" applyFont="1" applyBorder="1" applyAlignment="1">
      <alignment horizontal="center" vertical="center" wrapText="1"/>
    </xf>
    <xf numFmtId="0" fontId="5" fillId="0" borderId="32" xfId="0" applyFont="1" applyBorder="1" applyAlignment="1">
      <alignment horizontal="left" vertical="center" wrapText="1" readingOrder="1"/>
    </xf>
    <xf numFmtId="0" fontId="32" fillId="0" borderId="35" xfId="0" applyFont="1" applyBorder="1"/>
    <xf numFmtId="0" fontId="5" fillId="0" borderId="36" xfId="0" applyFont="1" applyBorder="1" applyAlignment="1">
      <alignment horizontal="left" vertical="center" wrapText="1" readingOrder="1"/>
    </xf>
    <xf numFmtId="0" fontId="32" fillId="0" borderId="37" xfId="0" applyFont="1" applyBorder="1"/>
    <xf numFmtId="0" fontId="5" fillId="0" borderId="33" xfId="0" applyFont="1" applyBorder="1" applyAlignment="1">
      <alignment horizontal="left" vertical="center" wrapText="1" readingOrder="1"/>
    </xf>
    <xf numFmtId="0" fontId="32" fillId="0" borderId="38" xfId="0" applyFont="1" applyBorder="1"/>
    <xf numFmtId="0" fontId="74" fillId="0" borderId="35" xfId="0" applyFont="1" applyBorder="1" applyAlignment="1">
      <alignment horizontal="left" vertical="center" wrapText="1" readingOrder="1"/>
    </xf>
    <xf numFmtId="0" fontId="74" fillId="0" borderId="37" xfId="0" applyFont="1" applyBorder="1" applyAlignment="1">
      <alignment horizontal="left" vertical="center" wrapText="1" readingOrder="1"/>
    </xf>
    <xf numFmtId="0" fontId="74" fillId="0" borderId="38" xfId="0" applyFont="1" applyBorder="1" applyAlignment="1">
      <alignment horizontal="left" vertical="center" wrapText="1" readingOrder="1"/>
    </xf>
    <xf numFmtId="49" fontId="88" fillId="0" borderId="31" xfId="0" applyNumberFormat="1" applyFont="1" applyBorder="1" applyAlignment="1">
      <alignment horizontal="center" vertical="center" wrapText="1" readingOrder="1"/>
    </xf>
    <xf numFmtId="49" fontId="88" fillId="0" borderId="30" xfId="0" applyNumberFormat="1" applyFont="1" applyBorder="1" applyAlignment="1">
      <alignment horizontal="center" vertical="center" wrapText="1" readingOrder="1"/>
    </xf>
    <xf numFmtId="49" fontId="88" fillId="0" borderId="28" xfId="0" applyNumberFormat="1" applyFont="1" applyBorder="1" applyAlignment="1">
      <alignment horizontal="center" vertical="center" wrapText="1" readingOrder="1"/>
    </xf>
    <xf numFmtId="0" fontId="87" fillId="0" borderId="31" xfId="0" applyFont="1" applyBorder="1" applyAlignment="1">
      <alignment horizontal="left" vertical="center" wrapText="1" readingOrder="1"/>
    </xf>
    <xf numFmtId="0" fontId="87" fillId="0" borderId="30" xfId="0" applyFont="1" applyBorder="1" applyAlignment="1">
      <alignment horizontal="left" vertical="center" wrapText="1" readingOrder="1"/>
    </xf>
    <xf numFmtId="0" fontId="87" fillId="0" borderId="28" xfId="0" applyFont="1" applyBorder="1" applyAlignment="1">
      <alignment horizontal="left" vertical="center" wrapText="1" readingOrder="1"/>
    </xf>
    <xf numFmtId="0" fontId="87" fillId="0" borderId="32" xfId="0" applyFont="1" applyBorder="1" applyAlignment="1">
      <alignment horizontal="left" vertical="center" wrapText="1" readingOrder="1"/>
    </xf>
    <xf numFmtId="0" fontId="89" fillId="0" borderId="35" xfId="0" applyFont="1" applyBorder="1"/>
    <xf numFmtId="0" fontId="87" fillId="0" borderId="36" xfId="0" applyFont="1" applyBorder="1" applyAlignment="1">
      <alignment horizontal="left" vertical="center" wrapText="1" readingOrder="1"/>
    </xf>
    <xf numFmtId="0" fontId="89" fillId="0" borderId="37" xfId="0" applyFont="1" applyBorder="1"/>
    <xf numFmtId="0" fontId="87" fillId="0" borderId="33" xfId="0" applyFont="1" applyBorder="1" applyAlignment="1">
      <alignment horizontal="left" vertical="center" wrapText="1" readingOrder="1"/>
    </xf>
    <xf numFmtId="0" fontId="89" fillId="0" borderId="38" xfId="0" applyFont="1" applyBorder="1"/>
    <xf numFmtId="0" fontId="69" fillId="0" borderId="31" xfId="0" applyFont="1" applyBorder="1" applyAlignment="1">
      <alignment horizontal="center" vertical="center"/>
    </xf>
    <xf numFmtId="0" fontId="69" fillId="0" borderId="30" xfId="0" applyFont="1" applyBorder="1" applyAlignment="1">
      <alignment horizontal="center" vertical="center"/>
    </xf>
    <xf numFmtId="0" fontId="69" fillId="0" borderId="28" xfId="0" applyFont="1" applyBorder="1" applyAlignment="1">
      <alignment horizontal="center" vertical="center"/>
    </xf>
    <xf numFmtId="0" fontId="69" fillId="0" borderId="0" xfId="0" applyFont="1" applyAlignment="1">
      <alignment horizontal="justify" vertical="top" wrapText="1"/>
    </xf>
    <xf numFmtId="0" fontId="72" fillId="0" borderId="31" xfId="0" applyFont="1" applyBorder="1" applyAlignment="1">
      <alignment horizontal="center" vertical="center" wrapText="1"/>
    </xf>
    <xf numFmtId="0" fontId="72" fillId="0" borderId="28" xfId="0" applyFont="1" applyBorder="1" applyAlignment="1">
      <alignment horizontal="center" vertical="center" wrapText="1"/>
    </xf>
    <xf numFmtId="0" fontId="73" fillId="0" borderId="39" xfId="0" applyFont="1" applyBorder="1" applyAlignment="1">
      <alignment horizontal="center" vertical="center"/>
    </xf>
    <xf numFmtId="0" fontId="73" fillId="0" borderId="41" xfId="0" applyFont="1" applyBorder="1" applyAlignment="1">
      <alignment horizontal="center" vertical="center"/>
    </xf>
    <xf numFmtId="0" fontId="73" fillId="0" borderId="40" xfId="0" applyFont="1" applyBorder="1" applyAlignment="1">
      <alignment horizontal="center" vertical="center"/>
    </xf>
    <xf numFmtId="0" fontId="73" fillId="0" borderId="42" xfId="0" applyFont="1" applyBorder="1" applyAlignment="1">
      <alignment horizontal="center" vertical="center"/>
    </xf>
    <xf numFmtId="0" fontId="73" fillId="0" borderId="39" xfId="0" applyFont="1" applyBorder="1" applyAlignment="1">
      <alignment horizontal="center" vertical="center" wrapText="1"/>
    </xf>
    <xf numFmtId="0" fontId="85" fillId="0" borderId="31" xfId="0" applyFont="1" applyBorder="1" applyAlignment="1">
      <alignment horizontal="center" vertical="center" wrapText="1"/>
    </xf>
    <xf numFmtId="0" fontId="85" fillId="0" borderId="30" xfId="0" applyFont="1" applyBorder="1" applyAlignment="1">
      <alignment horizontal="center" vertical="center" wrapText="1"/>
    </xf>
    <xf numFmtId="0" fontId="85" fillId="0" borderId="28" xfId="0" applyFont="1" applyBorder="1" applyAlignment="1">
      <alignment horizontal="center" vertical="center" wrapText="1"/>
    </xf>
    <xf numFmtId="0" fontId="87" fillId="0" borderId="31" xfId="0" applyFont="1" applyBorder="1" applyAlignment="1">
      <alignment horizontal="center" vertical="center" wrapText="1"/>
    </xf>
    <xf numFmtId="0" fontId="87" fillId="0" borderId="30" xfId="0" applyFont="1" applyBorder="1" applyAlignment="1">
      <alignment horizontal="center" vertical="center"/>
    </xf>
    <xf numFmtId="0" fontId="87" fillId="0" borderId="28" xfId="0" applyFont="1" applyBorder="1" applyAlignment="1">
      <alignment horizontal="center" vertical="center"/>
    </xf>
    <xf numFmtId="0" fontId="32" fillId="0" borderId="35" xfId="0" applyFont="1" applyBorder="1" applyAlignment="1">
      <alignment horizontal="left" vertical="center" wrapText="1" readingOrder="1"/>
    </xf>
    <xf numFmtId="0" fontId="32" fillId="0" borderId="37" xfId="0" applyFont="1" applyBorder="1" applyAlignment="1">
      <alignment horizontal="left" vertical="center" wrapText="1" readingOrder="1"/>
    </xf>
    <xf numFmtId="0" fontId="32" fillId="0" borderId="38" xfId="0" applyFont="1" applyBorder="1" applyAlignment="1">
      <alignment horizontal="left" vertical="center" wrapText="1" readingOrder="1"/>
    </xf>
    <xf numFmtId="0" fontId="73" fillId="27" borderId="20" xfId="0" applyFont="1" applyFill="1" applyBorder="1" applyAlignment="1">
      <alignment vertical="center"/>
    </xf>
    <xf numFmtId="0" fontId="73" fillId="27" borderId="19" xfId="0" applyFont="1" applyFill="1" applyBorder="1" applyAlignment="1">
      <alignment vertical="center"/>
    </xf>
    <xf numFmtId="0" fontId="74" fillId="0" borderId="35" xfId="0" applyFont="1" applyBorder="1"/>
    <xf numFmtId="0" fontId="74" fillId="0" borderId="37" xfId="0" applyFont="1" applyBorder="1"/>
    <xf numFmtId="0" fontId="74" fillId="0" borderId="38" xfId="0" applyFont="1" applyBorder="1"/>
    <xf numFmtId="0" fontId="5" fillId="29" borderId="32" xfId="0" applyFont="1" applyFill="1" applyBorder="1" applyAlignment="1">
      <alignment horizontal="left" vertical="center" wrapText="1" readingOrder="1"/>
    </xf>
    <xf numFmtId="0" fontId="5" fillId="29" borderId="36" xfId="0" applyFont="1" applyFill="1" applyBorder="1" applyAlignment="1">
      <alignment horizontal="left" vertical="center" wrapText="1" readingOrder="1"/>
    </xf>
    <xf numFmtId="0" fontId="5" fillId="29" borderId="33" xfId="0" applyFont="1" applyFill="1" applyBorder="1" applyAlignment="1">
      <alignment horizontal="left" vertical="center" wrapText="1" readingOrder="1"/>
    </xf>
    <xf numFmtId="0" fontId="5" fillId="29" borderId="32" xfId="0" quotePrefix="1" applyFont="1" applyFill="1" applyBorder="1" applyAlignment="1">
      <alignment horizontal="left" vertical="center" wrapText="1" readingOrder="1"/>
    </xf>
    <xf numFmtId="0" fontId="67" fillId="0" borderId="31" xfId="0" applyFont="1" applyBorder="1" applyAlignment="1">
      <alignment horizontal="center"/>
    </xf>
    <xf numFmtId="0" fontId="67" fillId="0" borderId="30" xfId="0" applyFont="1" applyBorder="1" applyAlignment="1">
      <alignment horizontal="center"/>
    </xf>
    <xf numFmtId="0" fontId="67" fillId="0" borderId="28" xfId="0" applyFont="1" applyBorder="1" applyAlignment="1">
      <alignment horizontal="center"/>
    </xf>
    <xf numFmtId="0" fontId="8" fillId="0" borderId="32" xfId="0" applyFont="1" applyBorder="1" applyAlignment="1">
      <alignment vertical="center" wrapText="1"/>
    </xf>
    <xf numFmtId="0" fontId="38" fillId="0" borderId="35" xfId="0" applyFont="1" applyBorder="1" applyAlignment="1">
      <alignment vertical="center" wrapText="1"/>
    </xf>
    <xf numFmtId="0" fontId="38" fillId="0" borderId="36" xfId="0" applyFont="1" applyBorder="1" applyAlignment="1">
      <alignment vertical="center" wrapText="1"/>
    </xf>
    <xf numFmtId="0" fontId="38" fillId="0" borderId="37" xfId="0" applyFont="1" applyBorder="1" applyAlignment="1">
      <alignment vertical="center" wrapText="1"/>
    </xf>
    <xf numFmtId="0" fontId="38" fillId="0" borderId="33" xfId="0" applyFont="1" applyBorder="1" applyAlignment="1">
      <alignment vertical="center" wrapText="1"/>
    </xf>
    <xf numFmtId="0" fontId="38" fillId="0" borderId="38" xfId="0" applyFont="1" applyBorder="1" applyAlignment="1">
      <alignment vertical="center" wrapText="1"/>
    </xf>
    <xf numFmtId="0" fontId="73" fillId="27" borderId="18" xfId="0" applyFont="1" applyFill="1" applyBorder="1" applyAlignment="1">
      <alignment horizontal="left" vertical="center"/>
    </xf>
    <xf numFmtId="0" fontId="31" fillId="0" borderId="31"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8" xfId="0" applyFont="1" applyBorder="1" applyAlignment="1">
      <alignment horizontal="center" vertical="center" wrapText="1"/>
    </xf>
    <xf numFmtId="0" fontId="5" fillId="0" borderId="27" xfId="0" applyFont="1" applyBorder="1" applyAlignment="1">
      <alignment horizontal="left" vertical="center" wrapText="1" readingOrder="1"/>
    </xf>
    <xf numFmtId="0" fontId="73" fillId="0" borderId="31" xfId="0" applyFont="1" applyBorder="1" applyAlignment="1">
      <alignment horizontal="center" vertical="center" wrapText="1"/>
    </xf>
    <xf numFmtId="0" fontId="73" fillId="0" borderId="28" xfId="0" applyFont="1" applyBorder="1" applyAlignment="1">
      <alignment horizontal="center" vertical="center"/>
    </xf>
    <xf numFmtId="0" fontId="72" fillId="0" borderId="32" xfId="0" applyFont="1" applyBorder="1" applyAlignment="1">
      <alignment horizontal="center" vertical="center" wrapText="1"/>
    </xf>
    <xf numFmtId="0" fontId="72" fillId="0" borderId="35" xfId="0" applyFont="1" applyBorder="1" applyAlignment="1">
      <alignment horizontal="center" vertical="center" wrapText="1"/>
    </xf>
    <xf numFmtId="0" fontId="72" fillId="0" borderId="33" xfId="0" applyFont="1" applyBorder="1" applyAlignment="1">
      <alignment horizontal="center" vertical="center" wrapText="1"/>
    </xf>
    <xf numFmtId="0" fontId="72" fillId="0" borderId="38" xfId="0" applyFont="1" applyBorder="1" applyAlignment="1">
      <alignment horizontal="center" vertical="center" wrapText="1"/>
    </xf>
    <xf numFmtId="0" fontId="1" fillId="64" borderId="31" xfId="0" quotePrefix="1" applyFont="1" applyFill="1" applyBorder="1" applyAlignment="1" applyProtection="1">
      <alignment horizontal="left" vertical="center" wrapText="1"/>
      <protection locked="0"/>
    </xf>
    <xf numFmtId="0" fontId="1" fillId="64" borderId="30" xfId="0" quotePrefix="1" applyFont="1" applyFill="1" applyBorder="1" applyAlignment="1" applyProtection="1">
      <alignment horizontal="left" vertical="center" wrapText="1"/>
      <protection locked="0"/>
    </xf>
    <xf numFmtId="0" fontId="1" fillId="64" borderId="28" xfId="0" quotePrefix="1" applyFont="1" applyFill="1" applyBorder="1" applyAlignment="1" applyProtection="1">
      <alignment horizontal="left" vertical="center" wrapText="1"/>
      <protection locked="0"/>
    </xf>
    <xf numFmtId="0" fontId="88" fillId="0" borderId="31" xfId="0" applyFont="1" applyBorder="1" applyAlignment="1">
      <alignment horizontal="center" vertical="center" wrapText="1"/>
    </xf>
    <xf numFmtId="0" fontId="88" fillId="0" borderId="30" xfId="0" applyFont="1" applyBorder="1" applyAlignment="1">
      <alignment horizontal="center" vertical="center" wrapText="1"/>
    </xf>
    <xf numFmtId="0" fontId="88" fillId="0" borderId="28" xfId="0" applyFont="1" applyBorder="1" applyAlignment="1">
      <alignment horizontal="center" vertical="center" wrapText="1"/>
    </xf>
    <xf numFmtId="0" fontId="90" fillId="0" borderId="31" xfId="0" applyFont="1" applyBorder="1" applyAlignment="1">
      <alignment horizontal="center" vertical="center" wrapText="1"/>
    </xf>
    <xf numFmtId="0" fontId="90" fillId="0" borderId="30" xfId="0" applyFont="1" applyBorder="1" applyAlignment="1">
      <alignment horizontal="center" vertical="center" wrapText="1"/>
    </xf>
    <xf numFmtId="0" fontId="90" fillId="0" borderId="28" xfId="0" applyFont="1" applyBorder="1" applyAlignment="1">
      <alignment horizontal="center" vertical="center" wrapText="1"/>
    </xf>
    <xf numFmtId="49" fontId="24" fillId="0" borderId="31" xfId="0" applyNumberFormat="1" applyFont="1" applyBorder="1" applyAlignment="1">
      <alignment horizontal="center" vertical="center" wrapText="1"/>
    </xf>
    <xf numFmtId="49" fontId="41" fillId="0" borderId="30" xfId="0" applyNumberFormat="1" applyFont="1" applyBorder="1" applyAlignment="1">
      <alignment horizontal="center" vertical="center" wrapText="1"/>
    </xf>
    <xf numFmtId="49" fontId="41" fillId="0" borderId="28" xfId="0" applyNumberFormat="1" applyFont="1" applyBorder="1" applyAlignment="1">
      <alignment horizontal="center" vertical="center" wrapText="1"/>
    </xf>
    <xf numFmtId="0" fontId="8" fillId="0" borderId="31" xfId="0" applyFont="1" applyBorder="1" applyAlignment="1">
      <alignment vertical="center" wrapText="1"/>
    </xf>
    <xf numFmtId="0" fontId="38" fillId="0" borderId="30" xfId="0" applyFont="1" applyBorder="1" applyAlignment="1">
      <alignment vertical="center" wrapText="1"/>
    </xf>
    <xf numFmtId="0" fontId="38" fillId="0" borderId="28" xfId="0" applyFont="1" applyBorder="1" applyAlignment="1">
      <alignment vertical="center" wrapText="1"/>
    </xf>
    <xf numFmtId="0" fontId="1" fillId="64" borderId="31" xfId="0" applyFont="1" applyFill="1" applyBorder="1" applyAlignment="1" applyProtection="1">
      <alignment horizontal="left" vertical="center" wrapText="1"/>
      <protection locked="0"/>
    </xf>
    <xf numFmtId="0" fontId="67" fillId="64" borderId="30" xfId="0" applyFont="1" applyFill="1" applyBorder="1" applyAlignment="1" applyProtection="1">
      <alignment horizontal="left" vertical="center" wrapText="1"/>
      <protection locked="0"/>
    </xf>
    <xf numFmtId="0" fontId="67" fillId="64" borderId="28" xfId="0" applyFont="1" applyFill="1" applyBorder="1" applyAlignment="1" applyProtection="1">
      <alignment horizontal="left" vertical="center" wrapText="1"/>
      <protection locked="0"/>
    </xf>
    <xf numFmtId="0" fontId="90" fillId="0" borderId="32" xfId="0" applyFont="1" applyBorder="1" applyAlignment="1">
      <alignment horizontal="center" vertical="center" wrapText="1"/>
    </xf>
    <xf numFmtId="0" fontId="90" fillId="0" borderId="35" xfId="0" applyFont="1" applyBorder="1" applyAlignment="1">
      <alignment horizontal="center" vertical="center" wrapText="1"/>
    </xf>
    <xf numFmtId="0" fontId="90" fillId="0" borderId="36" xfId="0" applyFont="1" applyBorder="1" applyAlignment="1">
      <alignment horizontal="center" vertical="center" wrapText="1"/>
    </xf>
    <xf numFmtId="0" fontId="90" fillId="0" borderId="37" xfId="0" applyFont="1" applyBorder="1" applyAlignment="1">
      <alignment horizontal="center" vertical="center" wrapText="1"/>
    </xf>
    <xf numFmtId="0" fontId="90" fillId="0" borderId="33" xfId="0" applyFont="1" applyBorder="1" applyAlignment="1">
      <alignment horizontal="center" vertical="center" wrapText="1"/>
    </xf>
    <xf numFmtId="0" fontId="90" fillId="0" borderId="38" xfId="0" applyFont="1" applyBorder="1" applyAlignment="1">
      <alignment horizontal="center" vertical="center" wrapText="1"/>
    </xf>
    <xf numFmtId="0" fontId="73" fillId="0" borderId="27" xfId="0" applyFont="1" applyBorder="1" applyAlignment="1">
      <alignment horizontal="center" vertical="center"/>
    </xf>
    <xf numFmtId="9" fontId="29" fillId="0" borderId="31" xfId="0" applyNumberFormat="1" applyFont="1" applyBorder="1" applyAlignment="1">
      <alignment horizontal="center" vertical="center" wrapText="1"/>
    </xf>
    <xf numFmtId="0" fontId="72" fillId="27" borderId="31" xfId="0" applyFont="1" applyFill="1" applyBorder="1" applyAlignment="1">
      <alignment horizontal="center" vertical="center"/>
    </xf>
    <xf numFmtId="0" fontId="72" fillId="27" borderId="30" xfId="0" applyFont="1" applyFill="1" applyBorder="1" applyAlignment="1">
      <alignment horizontal="center" vertical="center"/>
    </xf>
    <xf numFmtId="0" fontId="72" fillId="27" borderId="28" xfId="0" applyFont="1" applyFill="1" applyBorder="1" applyAlignment="1">
      <alignment horizontal="center" vertical="center"/>
    </xf>
    <xf numFmtId="0" fontId="92" fillId="64" borderId="31" xfId="0" quotePrefix="1" applyFont="1" applyFill="1" applyBorder="1" applyAlignment="1" applyProtection="1">
      <alignment horizontal="left" vertical="center" wrapText="1"/>
      <protection locked="0"/>
    </xf>
    <xf numFmtId="0" fontId="92" fillId="64" borderId="30" xfId="0" quotePrefix="1" applyFont="1" applyFill="1" applyBorder="1" applyAlignment="1" applyProtection="1">
      <alignment horizontal="left" vertical="center" wrapText="1"/>
      <protection locked="0"/>
    </xf>
    <xf numFmtId="0" fontId="92" fillId="64" borderId="28" xfId="0" quotePrefix="1" applyFont="1" applyFill="1" applyBorder="1" applyAlignment="1" applyProtection="1">
      <alignment horizontal="left" vertical="center" wrapText="1"/>
      <protection locked="0"/>
    </xf>
    <xf numFmtId="0" fontId="92" fillId="64" borderId="31" xfId="0" applyFont="1" applyFill="1" applyBorder="1" applyAlignment="1" applyProtection="1">
      <alignment horizontal="left" vertical="center" wrapText="1"/>
      <protection locked="0"/>
    </xf>
    <xf numFmtId="0" fontId="92" fillId="64" borderId="30" xfId="0" applyFont="1" applyFill="1" applyBorder="1" applyAlignment="1" applyProtection="1">
      <alignment horizontal="left" vertical="center" wrapText="1"/>
      <protection locked="0"/>
    </xf>
    <xf numFmtId="0" fontId="92" fillId="64" borderId="28" xfId="0" applyFont="1" applyFill="1" applyBorder="1" applyAlignment="1" applyProtection="1">
      <alignment horizontal="left" vertical="center" wrapText="1"/>
      <protection locked="0"/>
    </xf>
    <xf numFmtId="0" fontId="8" fillId="0" borderId="30" xfId="0" applyFont="1" applyBorder="1" applyAlignment="1">
      <alignmen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8" fillId="0" borderId="32" xfId="0" quotePrefix="1" applyFont="1" applyBorder="1" applyAlignment="1">
      <alignment vertical="center" wrapText="1"/>
    </xf>
    <xf numFmtId="0" fontId="5" fillId="0" borderId="31" xfId="0" applyFont="1" applyBorder="1" applyAlignment="1">
      <alignment horizontal="center" vertical="center" wrapText="1"/>
    </xf>
    <xf numFmtId="0" fontId="5" fillId="0" borderId="30" xfId="0" applyFont="1" applyBorder="1" applyAlignment="1">
      <alignment horizontal="center" vertical="center"/>
    </xf>
    <xf numFmtId="0" fontId="5" fillId="0" borderId="28" xfId="0" applyFont="1" applyBorder="1" applyAlignment="1">
      <alignment horizontal="center" vertical="center"/>
    </xf>
    <xf numFmtId="0" fontId="5" fillId="0" borderId="35" xfId="0" applyFont="1" applyBorder="1" applyAlignment="1">
      <alignment horizontal="left" vertical="center" wrapText="1" readingOrder="1"/>
    </xf>
    <xf numFmtId="0" fontId="5" fillId="0" borderId="37" xfId="0" applyFont="1" applyBorder="1" applyAlignment="1">
      <alignment horizontal="left" vertical="center" wrapText="1" readingOrder="1"/>
    </xf>
    <xf numFmtId="0" fontId="5" fillId="0" borderId="38" xfId="0" applyFont="1" applyBorder="1" applyAlignment="1">
      <alignment horizontal="left" vertical="center" wrapText="1" readingOrder="1"/>
    </xf>
    <xf numFmtId="0" fontId="5" fillId="29" borderId="35" xfId="0" applyFont="1" applyFill="1" applyBorder="1" applyAlignment="1">
      <alignment horizontal="left" vertical="center" wrapText="1" readingOrder="1"/>
    </xf>
    <xf numFmtId="0" fontId="5" fillId="29" borderId="37" xfId="0" applyFont="1" applyFill="1" applyBorder="1" applyAlignment="1">
      <alignment horizontal="left" vertical="center" wrapText="1" readingOrder="1"/>
    </xf>
    <xf numFmtId="0" fontId="5" fillId="29" borderId="38" xfId="0" applyFont="1" applyFill="1" applyBorder="1" applyAlignment="1">
      <alignment horizontal="left" vertical="center" wrapText="1" readingOrder="1"/>
    </xf>
    <xf numFmtId="0" fontId="69" fillId="0" borderId="0" xfId="0" applyFont="1" applyAlignment="1">
      <alignment horizontal="left" vertical="top" wrapText="1"/>
    </xf>
    <xf numFmtId="164" fontId="5" fillId="70" borderId="32" xfId="1163" applyNumberFormat="1" applyFont="1" applyFill="1" applyBorder="1" applyAlignment="1" applyProtection="1">
      <alignment horizontal="left" vertical="center"/>
    </xf>
    <xf numFmtId="164" fontId="5" fillId="70" borderId="35" xfId="1163" applyNumberFormat="1" applyFont="1" applyFill="1" applyBorder="1" applyAlignment="1" applyProtection="1">
      <alignment horizontal="left" vertical="center"/>
    </xf>
    <xf numFmtId="164" fontId="5" fillId="70" borderId="36" xfId="1163" applyNumberFormat="1" applyFont="1" applyFill="1" applyBorder="1" applyAlignment="1" applyProtection="1">
      <alignment horizontal="left" vertical="center"/>
    </xf>
    <xf numFmtId="164" fontId="5" fillId="70" borderId="37" xfId="1163" applyNumberFormat="1" applyFont="1" applyFill="1" applyBorder="1" applyAlignment="1" applyProtection="1">
      <alignment horizontal="left" vertical="center"/>
    </xf>
    <xf numFmtId="164" fontId="5" fillId="0" borderId="27" xfId="1163" applyNumberFormat="1" applyFont="1" applyFill="1" applyBorder="1" applyAlignment="1" applyProtection="1">
      <alignment horizontal="center" vertical="center"/>
    </xf>
    <xf numFmtId="164" fontId="5" fillId="72" borderId="54" xfId="1163" applyNumberFormat="1" applyFont="1" applyFill="1" applyBorder="1" applyAlignment="1" applyProtection="1">
      <alignment horizontal="left" vertical="center" wrapText="1"/>
    </xf>
    <xf numFmtId="164" fontId="5" fillId="72" borderId="55" xfId="1163" applyNumberFormat="1" applyFont="1" applyFill="1" applyBorder="1" applyAlignment="1" applyProtection="1">
      <alignment horizontal="left" vertical="center" wrapText="1"/>
    </xf>
    <xf numFmtId="164" fontId="5" fillId="72" borderId="53" xfId="1163" applyNumberFormat="1" applyFont="1" applyFill="1" applyBorder="1" applyAlignment="1" applyProtection="1">
      <alignment horizontal="left" vertical="center" wrapText="1"/>
    </xf>
    <xf numFmtId="164" fontId="5" fillId="73" borderId="32" xfId="1163" applyNumberFormat="1" applyFont="1" applyFill="1" applyBorder="1" applyAlignment="1" applyProtection="1">
      <alignment horizontal="left" vertical="center"/>
    </xf>
    <xf numFmtId="164" fontId="5" fillId="73" borderId="35" xfId="1163" applyNumberFormat="1" applyFont="1" applyFill="1" applyBorder="1" applyAlignment="1" applyProtection="1">
      <alignment horizontal="left" vertical="center"/>
    </xf>
    <xf numFmtId="164" fontId="5" fillId="73" borderId="33" xfId="1163" applyNumberFormat="1" applyFont="1" applyFill="1" applyBorder="1" applyAlignment="1" applyProtection="1">
      <alignment horizontal="left" vertical="center"/>
    </xf>
    <xf numFmtId="164" fontId="5" fillId="73" borderId="38" xfId="1163" applyNumberFormat="1" applyFont="1" applyFill="1" applyBorder="1" applyAlignment="1" applyProtection="1">
      <alignment horizontal="left" vertical="center"/>
    </xf>
    <xf numFmtId="164" fontId="5" fillId="0" borderId="31" xfId="1163" applyNumberFormat="1" applyFont="1" applyFill="1" applyBorder="1" applyAlignment="1" applyProtection="1">
      <alignment horizontal="center" wrapText="1"/>
    </xf>
    <xf numFmtId="164" fontId="5" fillId="0" borderId="30" xfId="1163" applyNumberFormat="1" applyFont="1" applyFill="1" applyBorder="1" applyAlignment="1" applyProtection="1">
      <alignment horizontal="center" wrapText="1"/>
    </xf>
    <xf numFmtId="0" fontId="72" fillId="64" borderId="31" xfId="0" applyFont="1" applyFill="1" applyBorder="1" applyAlignment="1" applyProtection="1">
      <alignment horizontal="center" vertical="center"/>
      <protection locked="0"/>
    </xf>
    <xf numFmtId="0" fontId="72" fillId="64" borderId="30" xfId="0" applyFont="1" applyFill="1" applyBorder="1" applyAlignment="1" applyProtection="1">
      <alignment horizontal="center" vertical="center"/>
      <protection locked="0"/>
    </xf>
    <xf numFmtId="0" fontId="72" fillId="64" borderId="28" xfId="0" applyFont="1" applyFill="1" applyBorder="1" applyAlignment="1" applyProtection="1">
      <alignment horizontal="center" vertical="center"/>
      <protection locked="0"/>
    </xf>
    <xf numFmtId="0" fontId="30" fillId="0" borderId="31"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8" xfId="0" applyFont="1" applyBorder="1" applyAlignment="1">
      <alignment horizontal="center" vertical="center" wrapText="1"/>
    </xf>
    <xf numFmtId="0" fontId="89" fillId="0" borderId="35" xfId="0" applyFont="1" applyBorder="1" applyAlignment="1">
      <alignment horizontal="left" vertical="center" wrapText="1" readingOrder="1"/>
    </xf>
    <xf numFmtId="0" fontId="89" fillId="0" borderId="37" xfId="0" applyFont="1" applyBorder="1" applyAlignment="1">
      <alignment horizontal="left" vertical="center" wrapText="1" readingOrder="1"/>
    </xf>
    <xf numFmtId="0" fontId="89" fillId="0" borderId="38" xfId="0" applyFont="1" applyBorder="1" applyAlignment="1">
      <alignment horizontal="left" vertical="center" wrapText="1" readingOrder="1"/>
    </xf>
    <xf numFmtId="0" fontId="73" fillId="27" borderId="34" xfId="0" applyFont="1" applyFill="1" applyBorder="1" applyAlignment="1">
      <alignment vertical="center"/>
    </xf>
    <xf numFmtId="0" fontId="69" fillId="0" borderId="0" xfId="0" applyFont="1" applyAlignment="1">
      <alignment horizontal="left"/>
    </xf>
    <xf numFmtId="0" fontId="72" fillId="0" borderId="0" xfId="0" applyFont="1" applyAlignment="1">
      <alignment horizontal="center" vertical="center" wrapText="1"/>
    </xf>
    <xf numFmtId="0" fontId="72" fillId="0" borderId="0" xfId="0" applyFont="1" applyAlignment="1">
      <alignment horizontal="center" vertical="center"/>
    </xf>
    <xf numFmtId="0" fontId="0" fillId="0" borderId="0" xfId="0" applyAlignment="1">
      <alignment horizontal="center" vertical="center"/>
    </xf>
  </cellXfs>
  <cellStyles count="1222">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3 2 2" xfId="5" xr:uid="{00000000-0005-0000-0000-000004000000}"/>
    <cellStyle name="20 % - Akzent1 2 3 3" xfId="6" xr:uid="{00000000-0005-0000-0000-000005000000}"/>
    <cellStyle name="20 % - Akzent1 2 4" xfId="7" xr:uid="{00000000-0005-0000-0000-000006000000}"/>
    <cellStyle name="20 % - Akzent1 3" xfId="8" xr:uid="{00000000-0005-0000-0000-000007000000}"/>
    <cellStyle name="20 % - Akzent1 3 2" xfId="9" xr:uid="{00000000-0005-0000-0000-000008000000}"/>
    <cellStyle name="20 % - Akzent1 3 2 2" xfId="10" xr:uid="{00000000-0005-0000-0000-000009000000}"/>
    <cellStyle name="20 % - Akzent1 3 2 3" xfId="11" xr:uid="{00000000-0005-0000-0000-00000A000000}"/>
    <cellStyle name="20 % - Akzent1 3 2 4" xfId="12" xr:uid="{00000000-0005-0000-0000-00000B000000}"/>
    <cellStyle name="20 % - Akzent1 3 3" xfId="13" xr:uid="{00000000-0005-0000-0000-00000C000000}"/>
    <cellStyle name="20 % - Akzent1 3 3 2" xfId="14" xr:uid="{00000000-0005-0000-0000-00000D000000}"/>
    <cellStyle name="20 % - Akzent1 3 4" xfId="15" xr:uid="{00000000-0005-0000-0000-00000E000000}"/>
    <cellStyle name="20 % - Akzent1 3 5" xfId="16" xr:uid="{00000000-0005-0000-0000-00000F000000}"/>
    <cellStyle name="20 % - Akzent1 4" xfId="17" xr:uid="{00000000-0005-0000-0000-000010000000}"/>
    <cellStyle name="20 % - Akzent1 4 2" xfId="18" xr:uid="{00000000-0005-0000-0000-000011000000}"/>
    <cellStyle name="20 % - Akzent1 4 2 2" xfId="19" xr:uid="{00000000-0005-0000-0000-000012000000}"/>
    <cellStyle name="20 % - Akzent1 4 2 3" xfId="20" xr:uid="{00000000-0005-0000-0000-000013000000}"/>
    <cellStyle name="20 % - Akzent1 4 2 4" xfId="21" xr:uid="{00000000-0005-0000-0000-000014000000}"/>
    <cellStyle name="20 % - Akzent1 4 3" xfId="22" xr:uid="{00000000-0005-0000-0000-000015000000}"/>
    <cellStyle name="20 % - Akzent1 4 3 2" xfId="23" xr:uid="{00000000-0005-0000-0000-000016000000}"/>
    <cellStyle name="20 % - Akzent1 4 4" xfId="24" xr:uid="{00000000-0005-0000-0000-000017000000}"/>
    <cellStyle name="20 % - Akzent1 4 5" xfId="25" xr:uid="{00000000-0005-0000-0000-000018000000}"/>
    <cellStyle name="20 % - Akzent1 5" xfId="26" xr:uid="{00000000-0005-0000-0000-000019000000}"/>
    <cellStyle name="20 % - Akzent1 5 2" xfId="27" xr:uid="{00000000-0005-0000-0000-00001A000000}"/>
    <cellStyle name="20 % - Akzent1 5 3" xfId="28" xr:uid="{00000000-0005-0000-0000-00001B000000}"/>
    <cellStyle name="20 % - Akzent1 5 4" xfId="29" xr:uid="{00000000-0005-0000-0000-00001C000000}"/>
    <cellStyle name="20 % - Akzent1 6" xfId="30" xr:uid="{00000000-0005-0000-0000-00001D000000}"/>
    <cellStyle name="20 % - Akzent1 6 2" xfId="31" xr:uid="{00000000-0005-0000-0000-00001E000000}"/>
    <cellStyle name="20 % - Akzent1 7" xfId="32" xr:uid="{00000000-0005-0000-0000-00001F000000}"/>
    <cellStyle name="20 % - Akzent1 7 2" xfId="33" xr:uid="{00000000-0005-0000-0000-000020000000}"/>
    <cellStyle name="20 % - Akzent2 2" xfId="34" xr:uid="{00000000-0005-0000-0000-000021000000}"/>
    <cellStyle name="20 % - Akzent2 2 2" xfId="35" xr:uid="{00000000-0005-0000-0000-000022000000}"/>
    <cellStyle name="20 % - Akzent2 2 3" xfId="36" xr:uid="{00000000-0005-0000-0000-000023000000}"/>
    <cellStyle name="20 % - Akzent2 2 3 2" xfId="37" xr:uid="{00000000-0005-0000-0000-000024000000}"/>
    <cellStyle name="20 % - Akzent2 2 3 2 2" xfId="38" xr:uid="{00000000-0005-0000-0000-000025000000}"/>
    <cellStyle name="20 % - Akzent2 2 3 3" xfId="39" xr:uid="{00000000-0005-0000-0000-000026000000}"/>
    <cellStyle name="20 % - Akzent2 2 4" xfId="40" xr:uid="{00000000-0005-0000-0000-000027000000}"/>
    <cellStyle name="20 % - Akzent2 3" xfId="41" xr:uid="{00000000-0005-0000-0000-000028000000}"/>
    <cellStyle name="20 % - Akzent2 3 2" xfId="42" xr:uid="{00000000-0005-0000-0000-000029000000}"/>
    <cellStyle name="20 % - Akzent2 3 2 2" xfId="43" xr:uid="{00000000-0005-0000-0000-00002A000000}"/>
    <cellStyle name="20 % - Akzent2 3 2 3" xfId="44" xr:uid="{00000000-0005-0000-0000-00002B000000}"/>
    <cellStyle name="20 % - Akzent2 3 2 4" xfId="45" xr:uid="{00000000-0005-0000-0000-00002C000000}"/>
    <cellStyle name="20 % - Akzent2 3 3" xfId="46" xr:uid="{00000000-0005-0000-0000-00002D000000}"/>
    <cellStyle name="20 % - Akzent2 3 3 2" xfId="47" xr:uid="{00000000-0005-0000-0000-00002E000000}"/>
    <cellStyle name="20 % - Akzent2 3 4" xfId="48" xr:uid="{00000000-0005-0000-0000-00002F000000}"/>
    <cellStyle name="20 % - Akzent2 3 5" xfId="49" xr:uid="{00000000-0005-0000-0000-000030000000}"/>
    <cellStyle name="20 % - Akzent2 4" xfId="50" xr:uid="{00000000-0005-0000-0000-000031000000}"/>
    <cellStyle name="20 % - Akzent2 4 2" xfId="51" xr:uid="{00000000-0005-0000-0000-000032000000}"/>
    <cellStyle name="20 % - Akzent2 4 2 2" xfId="52" xr:uid="{00000000-0005-0000-0000-000033000000}"/>
    <cellStyle name="20 % - Akzent2 4 2 3" xfId="53" xr:uid="{00000000-0005-0000-0000-000034000000}"/>
    <cellStyle name="20 % - Akzent2 4 2 4" xfId="54" xr:uid="{00000000-0005-0000-0000-000035000000}"/>
    <cellStyle name="20 % - Akzent2 4 3" xfId="55" xr:uid="{00000000-0005-0000-0000-000036000000}"/>
    <cellStyle name="20 % - Akzent2 4 3 2" xfId="56" xr:uid="{00000000-0005-0000-0000-000037000000}"/>
    <cellStyle name="20 % - Akzent2 4 4" xfId="57" xr:uid="{00000000-0005-0000-0000-000038000000}"/>
    <cellStyle name="20 % - Akzent2 4 5" xfId="58" xr:uid="{00000000-0005-0000-0000-000039000000}"/>
    <cellStyle name="20 % - Akzent2 5" xfId="59" xr:uid="{00000000-0005-0000-0000-00003A000000}"/>
    <cellStyle name="20 % - Akzent2 5 2" xfId="60" xr:uid="{00000000-0005-0000-0000-00003B000000}"/>
    <cellStyle name="20 % - Akzent2 5 3" xfId="61" xr:uid="{00000000-0005-0000-0000-00003C000000}"/>
    <cellStyle name="20 % - Akzent2 5 4" xfId="62" xr:uid="{00000000-0005-0000-0000-00003D000000}"/>
    <cellStyle name="20 % - Akzent2 6" xfId="63" xr:uid="{00000000-0005-0000-0000-00003E000000}"/>
    <cellStyle name="20 % - Akzent2 6 2" xfId="64" xr:uid="{00000000-0005-0000-0000-00003F000000}"/>
    <cellStyle name="20 % - Akzent2 7" xfId="65" xr:uid="{00000000-0005-0000-0000-000040000000}"/>
    <cellStyle name="20 % - Akzent2 7 2" xfId="66" xr:uid="{00000000-0005-0000-0000-000041000000}"/>
    <cellStyle name="20 % - Akzent3 2" xfId="67" xr:uid="{00000000-0005-0000-0000-000042000000}"/>
    <cellStyle name="20 % - Akzent3 2 2" xfId="68" xr:uid="{00000000-0005-0000-0000-000043000000}"/>
    <cellStyle name="20 % - Akzent3 2 3" xfId="69" xr:uid="{00000000-0005-0000-0000-000044000000}"/>
    <cellStyle name="20 % - Akzent3 2 3 2" xfId="70" xr:uid="{00000000-0005-0000-0000-000045000000}"/>
    <cellStyle name="20 % - Akzent3 2 3 2 2" xfId="71" xr:uid="{00000000-0005-0000-0000-000046000000}"/>
    <cellStyle name="20 % - Akzent3 2 3 3" xfId="72" xr:uid="{00000000-0005-0000-0000-000047000000}"/>
    <cellStyle name="20 % - Akzent3 2 4" xfId="73" xr:uid="{00000000-0005-0000-0000-000048000000}"/>
    <cellStyle name="20 % - Akzent3 3" xfId="74" xr:uid="{00000000-0005-0000-0000-000049000000}"/>
    <cellStyle name="20 % - Akzent3 3 2" xfId="75" xr:uid="{00000000-0005-0000-0000-00004A000000}"/>
    <cellStyle name="20 % - Akzent3 3 2 2" xfId="76" xr:uid="{00000000-0005-0000-0000-00004B000000}"/>
    <cellStyle name="20 % - Akzent3 3 2 3" xfId="77" xr:uid="{00000000-0005-0000-0000-00004C000000}"/>
    <cellStyle name="20 % - Akzent3 3 2 4" xfId="78" xr:uid="{00000000-0005-0000-0000-00004D000000}"/>
    <cellStyle name="20 % - Akzent3 3 3" xfId="79" xr:uid="{00000000-0005-0000-0000-00004E000000}"/>
    <cellStyle name="20 % - Akzent3 3 3 2" xfId="80" xr:uid="{00000000-0005-0000-0000-00004F000000}"/>
    <cellStyle name="20 % - Akzent3 3 4" xfId="81" xr:uid="{00000000-0005-0000-0000-000050000000}"/>
    <cellStyle name="20 % - Akzent3 3 5" xfId="82" xr:uid="{00000000-0005-0000-0000-000051000000}"/>
    <cellStyle name="20 % - Akzent3 4" xfId="83" xr:uid="{00000000-0005-0000-0000-000052000000}"/>
    <cellStyle name="20 % - Akzent3 4 2" xfId="84" xr:uid="{00000000-0005-0000-0000-000053000000}"/>
    <cellStyle name="20 % - Akzent3 4 2 2" xfId="85" xr:uid="{00000000-0005-0000-0000-000054000000}"/>
    <cellStyle name="20 % - Akzent3 4 2 3" xfId="86" xr:uid="{00000000-0005-0000-0000-000055000000}"/>
    <cellStyle name="20 % - Akzent3 4 2 4" xfId="87" xr:uid="{00000000-0005-0000-0000-000056000000}"/>
    <cellStyle name="20 % - Akzent3 4 3" xfId="88" xr:uid="{00000000-0005-0000-0000-000057000000}"/>
    <cellStyle name="20 % - Akzent3 4 3 2" xfId="89" xr:uid="{00000000-0005-0000-0000-000058000000}"/>
    <cellStyle name="20 % - Akzent3 4 4" xfId="90" xr:uid="{00000000-0005-0000-0000-000059000000}"/>
    <cellStyle name="20 % - Akzent3 4 5" xfId="91" xr:uid="{00000000-0005-0000-0000-00005A000000}"/>
    <cellStyle name="20 % - Akzent3 5" xfId="92" xr:uid="{00000000-0005-0000-0000-00005B000000}"/>
    <cellStyle name="20 % - Akzent3 5 2" xfId="93" xr:uid="{00000000-0005-0000-0000-00005C000000}"/>
    <cellStyle name="20 % - Akzent3 5 3" xfId="94" xr:uid="{00000000-0005-0000-0000-00005D000000}"/>
    <cellStyle name="20 % - Akzent3 5 4" xfId="95" xr:uid="{00000000-0005-0000-0000-00005E000000}"/>
    <cellStyle name="20 % - Akzent3 6" xfId="96" xr:uid="{00000000-0005-0000-0000-00005F000000}"/>
    <cellStyle name="20 % - Akzent3 6 2" xfId="97" xr:uid="{00000000-0005-0000-0000-000060000000}"/>
    <cellStyle name="20 % - Akzent3 7" xfId="98" xr:uid="{00000000-0005-0000-0000-000061000000}"/>
    <cellStyle name="20 % - Akzent3 7 2" xfId="99" xr:uid="{00000000-0005-0000-0000-000062000000}"/>
    <cellStyle name="20 % - Akzent4 2" xfId="100" xr:uid="{00000000-0005-0000-0000-000063000000}"/>
    <cellStyle name="20 % - Akzent4 2 2" xfId="101" xr:uid="{00000000-0005-0000-0000-000064000000}"/>
    <cellStyle name="20 % - Akzent4 2 3" xfId="102" xr:uid="{00000000-0005-0000-0000-000065000000}"/>
    <cellStyle name="20 % - Akzent4 2 3 2" xfId="103" xr:uid="{00000000-0005-0000-0000-000066000000}"/>
    <cellStyle name="20 % - Akzent4 2 3 2 2" xfId="104" xr:uid="{00000000-0005-0000-0000-000067000000}"/>
    <cellStyle name="20 % - Akzent4 2 3 3" xfId="105" xr:uid="{00000000-0005-0000-0000-000068000000}"/>
    <cellStyle name="20 % - Akzent4 2 4" xfId="106" xr:uid="{00000000-0005-0000-0000-000069000000}"/>
    <cellStyle name="20 % - Akzent4 3" xfId="107" xr:uid="{00000000-0005-0000-0000-00006A000000}"/>
    <cellStyle name="20 % - Akzent4 3 2" xfId="108" xr:uid="{00000000-0005-0000-0000-00006B000000}"/>
    <cellStyle name="20 % - Akzent4 3 2 2" xfId="109" xr:uid="{00000000-0005-0000-0000-00006C000000}"/>
    <cellStyle name="20 % - Akzent4 3 2 3" xfId="110" xr:uid="{00000000-0005-0000-0000-00006D000000}"/>
    <cellStyle name="20 % - Akzent4 3 2 4" xfId="111" xr:uid="{00000000-0005-0000-0000-00006E000000}"/>
    <cellStyle name="20 % - Akzent4 3 3" xfId="112" xr:uid="{00000000-0005-0000-0000-00006F000000}"/>
    <cellStyle name="20 % - Akzent4 3 3 2" xfId="113" xr:uid="{00000000-0005-0000-0000-000070000000}"/>
    <cellStyle name="20 % - Akzent4 3 4" xfId="114" xr:uid="{00000000-0005-0000-0000-000071000000}"/>
    <cellStyle name="20 % - Akzent4 3 5" xfId="115" xr:uid="{00000000-0005-0000-0000-000072000000}"/>
    <cellStyle name="20 % - Akzent4 4" xfId="116" xr:uid="{00000000-0005-0000-0000-000073000000}"/>
    <cellStyle name="20 % - Akzent4 4 2" xfId="117" xr:uid="{00000000-0005-0000-0000-000074000000}"/>
    <cellStyle name="20 % - Akzent4 4 2 2" xfId="118" xr:uid="{00000000-0005-0000-0000-000075000000}"/>
    <cellStyle name="20 % - Akzent4 4 2 3" xfId="119" xr:uid="{00000000-0005-0000-0000-000076000000}"/>
    <cellStyle name="20 % - Akzent4 4 2 4" xfId="120" xr:uid="{00000000-0005-0000-0000-000077000000}"/>
    <cellStyle name="20 % - Akzent4 4 3" xfId="121" xr:uid="{00000000-0005-0000-0000-000078000000}"/>
    <cellStyle name="20 % - Akzent4 4 3 2" xfId="122" xr:uid="{00000000-0005-0000-0000-000079000000}"/>
    <cellStyle name="20 % - Akzent4 4 4" xfId="123" xr:uid="{00000000-0005-0000-0000-00007A000000}"/>
    <cellStyle name="20 % - Akzent4 4 5" xfId="124" xr:uid="{00000000-0005-0000-0000-00007B000000}"/>
    <cellStyle name="20 % - Akzent4 5" xfId="125" xr:uid="{00000000-0005-0000-0000-00007C000000}"/>
    <cellStyle name="20 % - Akzent4 5 2" xfId="126" xr:uid="{00000000-0005-0000-0000-00007D000000}"/>
    <cellStyle name="20 % - Akzent4 5 3" xfId="127" xr:uid="{00000000-0005-0000-0000-00007E000000}"/>
    <cellStyle name="20 % - Akzent4 5 4" xfId="128" xr:uid="{00000000-0005-0000-0000-00007F000000}"/>
    <cellStyle name="20 % - Akzent4 6" xfId="129" xr:uid="{00000000-0005-0000-0000-000080000000}"/>
    <cellStyle name="20 % - Akzent4 6 2" xfId="130" xr:uid="{00000000-0005-0000-0000-000081000000}"/>
    <cellStyle name="20 % - Akzent4 7" xfId="131" xr:uid="{00000000-0005-0000-0000-000082000000}"/>
    <cellStyle name="20 % - Akzent4 7 2" xfId="132" xr:uid="{00000000-0005-0000-0000-000083000000}"/>
    <cellStyle name="20 % - Akzent5 2" xfId="133" xr:uid="{00000000-0005-0000-0000-000084000000}"/>
    <cellStyle name="20 % - Akzent5 2 2" xfId="134" xr:uid="{00000000-0005-0000-0000-000085000000}"/>
    <cellStyle name="20 % - Akzent5 2 2 2" xfId="135" xr:uid="{00000000-0005-0000-0000-000086000000}"/>
    <cellStyle name="20 % - Akzent5 2 3" xfId="136" xr:uid="{00000000-0005-0000-0000-000087000000}"/>
    <cellStyle name="20 % - Akzent5 3" xfId="137" xr:uid="{00000000-0005-0000-0000-000088000000}"/>
    <cellStyle name="20 % - Akzent5 3 2" xfId="138" xr:uid="{00000000-0005-0000-0000-000089000000}"/>
    <cellStyle name="20 % - Akzent5 3 2 2" xfId="139" xr:uid="{00000000-0005-0000-0000-00008A000000}"/>
    <cellStyle name="20 % - Akzent5 3 2 3" xfId="140" xr:uid="{00000000-0005-0000-0000-00008B000000}"/>
    <cellStyle name="20 % - Akzent5 3 2 4" xfId="141" xr:uid="{00000000-0005-0000-0000-00008C000000}"/>
    <cellStyle name="20 % - Akzent5 3 3" xfId="142" xr:uid="{00000000-0005-0000-0000-00008D000000}"/>
    <cellStyle name="20 % - Akzent5 3 3 2" xfId="143" xr:uid="{00000000-0005-0000-0000-00008E000000}"/>
    <cellStyle name="20 % - Akzent5 3 4" xfId="144" xr:uid="{00000000-0005-0000-0000-00008F000000}"/>
    <cellStyle name="20 % - Akzent5 3 5" xfId="145" xr:uid="{00000000-0005-0000-0000-000090000000}"/>
    <cellStyle name="20 % - Akzent5 4" xfId="146" xr:uid="{00000000-0005-0000-0000-000091000000}"/>
    <cellStyle name="20 % - Akzent5 4 2" xfId="147" xr:uid="{00000000-0005-0000-0000-000092000000}"/>
    <cellStyle name="20 % - Akzent5 4 2 2" xfId="148" xr:uid="{00000000-0005-0000-0000-000093000000}"/>
    <cellStyle name="20 % - Akzent5 4 2 3" xfId="149" xr:uid="{00000000-0005-0000-0000-000094000000}"/>
    <cellStyle name="20 % - Akzent5 4 2 4" xfId="150" xr:uid="{00000000-0005-0000-0000-000095000000}"/>
    <cellStyle name="20 % - Akzent5 4 3" xfId="151" xr:uid="{00000000-0005-0000-0000-000096000000}"/>
    <cellStyle name="20 % - Akzent5 4 3 2" xfId="152" xr:uid="{00000000-0005-0000-0000-000097000000}"/>
    <cellStyle name="20 % - Akzent5 4 4" xfId="153" xr:uid="{00000000-0005-0000-0000-000098000000}"/>
    <cellStyle name="20 % - Akzent5 4 5" xfId="154" xr:uid="{00000000-0005-0000-0000-000099000000}"/>
    <cellStyle name="20 % - Akzent5 5" xfId="155" xr:uid="{00000000-0005-0000-0000-00009A000000}"/>
    <cellStyle name="20 % - Akzent5 5 2" xfId="156" xr:uid="{00000000-0005-0000-0000-00009B000000}"/>
    <cellStyle name="20 % - Akzent5 5 3" xfId="157" xr:uid="{00000000-0005-0000-0000-00009C000000}"/>
    <cellStyle name="20 % - Akzent5 5 4" xfId="158" xr:uid="{00000000-0005-0000-0000-00009D000000}"/>
    <cellStyle name="20 % - Akzent5 6" xfId="159" xr:uid="{00000000-0005-0000-0000-00009E000000}"/>
    <cellStyle name="20 % - Akzent5 6 2" xfId="160" xr:uid="{00000000-0005-0000-0000-00009F000000}"/>
    <cellStyle name="20 % - Akzent5 7" xfId="161" xr:uid="{00000000-0005-0000-0000-0000A0000000}"/>
    <cellStyle name="20 % - Akzent5 7 2" xfId="162" xr:uid="{00000000-0005-0000-0000-0000A1000000}"/>
    <cellStyle name="20 % - Akzent6 2" xfId="163" xr:uid="{00000000-0005-0000-0000-0000A2000000}"/>
    <cellStyle name="20 % - Akzent6 3" xfId="164" xr:uid="{00000000-0005-0000-0000-0000A3000000}"/>
    <cellStyle name="20 % - Akzent6 3 2" xfId="165" xr:uid="{00000000-0005-0000-0000-0000A4000000}"/>
    <cellStyle name="20 % - Akzent6 3 2 2" xfId="166" xr:uid="{00000000-0005-0000-0000-0000A5000000}"/>
    <cellStyle name="20 % - Akzent6 3 2 3" xfId="167" xr:uid="{00000000-0005-0000-0000-0000A6000000}"/>
    <cellStyle name="20 % - Akzent6 3 2 4" xfId="168" xr:uid="{00000000-0005-0000-0000-0000A7000000}"/>
    <cellStyle name="20 % - Akzent6 3 3" xfId="169" xr:uid="{00000000-0005-0000-0000-0000A8000000}"/>
    <cellStyle name="20 % - Akzent6 3 3 2" xfId="170" xr:uid="{00000000-0005-0000-0000-0000A9000000}"/>
    <cellStyle name="20 % - Akzent6 3 4" xfId="171" xr:uid="{00000000-0005-0000-0000-0000AA000000}"/>
    <cellStyle name="20 % - Akzent6 3 5" xfId="172" xr:uid="{00000000-0005-0000-0000-0000AB000000}"/>
    <cellStyle name="20 % - Akzent6 4" xfId="173" xr:uid="{00000000-0005-0000-0000-0000AC000000}"/>
    <cellStyle name="20 % - Akzent6 4 2" xfId="174" xr:uid="{00000000-0005-0000-0000-0000AD000000}"/>
    <cellStyle name="20 % - Akzent6 4 2 2" xfId="175" xr:uid="{00000000-0005-0000-0000-0000AE000000}"/>
    <cellStyle name="20 % - Akzent6 4 2 3" xfId="176" xr:uid="{00000000-0005-0000-0000-0000AF000000}"/>
    <cellStyle name="20 % - Akzent6 4 2 4" xfId="177" xr:uid="{00000000-0005-0000-0000-0000B0000000}"/>
    <cellStyle name="20 % - Akzent6 4 3" xfId="178" xr:uid="{00000000-0005-0000-0000-0000B1000000}"/>
    <cellStyle name="20 % - Akzent6 4 3 2" xfId="179" xr:uid="{00000000-0005-0000-0000-0000B2000000}"/>
    <cellStyle name="20 % - Akzent6 4 4" xfId="180" xr:uid="{00000000-0005-0000-0000-0000B3000000}"/>
    <cellStyle name="20 % - Akzent6 4 5" xfId="181" xr:uid="{00000000-0005-0000-0000-0000B4000000}"/>
    <cellStyle name="20 % - Akzent6 5" xfId="182" xr:uid="{00000000-0005-0000-0000-0000B5000000}"/>
    <cellStyle name="20 % - Akzent6 5 2" xfId="183" xr:uid="{00000000-0005-0000-0000-0000B6000000}"/>
    <cellStyle name="20 % - Akzent6 5 3" xfId="184" xr:uid="{00000000-0005-0000-0000-0000B7000000}"/>
    <cellStyle name="20 % - Akzent6 5 4" xfId="185" xr:uid="{00000000-0005-0000-0000-0000B8000000}"/>
    <cellStyle name="20 % - Akzent6 6" xfId="186" xr:uid="{00000000-0005-0000-0000-0000B9000000}"/>
    <cellStyle name="20 % - Akzent6 6 2" xfId="187" xr:uid="{00000000-0005-0000-0000-0000BA000000}"/>
    <cellStyle name="20 % - Akzent6 7" xfId="188" xr:uid="{00000000-0005-0000-0000-0000BB000000}"/>
    <cellStyle name="20 % - Akzent6 7 2" xfId="189" xr:uid="{00000000-0005-0000-0000-0000BC000000}"/>
    <cellStyle name="40 % - Akzent1 2" xfId="190" xr:uid="{00000000-0005-0000-0000-0000BD000000}"/>
    <cellStyle name="40 % - Akzent1 2 2" xfId="191" xr:uid="{00000000-0005-0000-0000-0000BE000000}"/>
    <cellStyle name="40 % - Akzent1 2 3" xfId="192" xr:uid="{00000000-0005-0000-0000-0000BF000000}"/>
    <cellStyle name="40 % - Akzent1 3" xfId="193" xr:uid="{00000000-0005-0000-0000-0000C0000000}"/>
    <cellStyle name="40 % - Akzent1 3 2" xfId="194" xr:uid="{00000000-0005-0000-0000-0000C1000000}"/>
    <cellStyle name="40 % - Akzent1 3 2 2" xfId="195" xr:uid="{00000000-0005-0000-0000-0000C2000000}"/>
    <cellStyle name="40 % - Akzent1 3 2 3" xfId="196" xr:uid="{00000000-0005-0000-0000-0000C3000000}"/>
    <cellStyle name="40 % - Akzent1 3 2 4" xfId="197" xr:uid="{00000000-0005-0000-0000-0000C4000000}"/>
    <cellStyle name="40 % - Akzent1 3 3" xfId="198" xr:uid="{00000000-0005-0000-0000-0000C5000000}"/>
    <cellStyle name="40 % - Akzent1 3 3 2" xfId="199" xr:uid="{00000000-0005-0000-0000-0000C6000000}"/>
    <cellStyle name="40 % - Akzent1 3 4" xfId="200" xr:uid="{00000000-0005-0000-0000-0000C7000000}"/>
    <cellStyle name="40 % - Akzent1 3 5" xfId="201" xr:uid="{00000000-0005-0000-0000-0000C8000000}"/>
    <cellStyle name="40 % - Akzent1 4" xfId="202" xr:uid="{00000000-0005-0000-0000-0000C9000000}"/>
    <cellStyle name="40 % - Akzent1 4 2" xfId="203" xr:uid="{00000000-0005-0000-0000-0000CA000000}"/>
    <cellStyle name="40 % - Akzent1 4 2 2" xfId="204" xr:uid="{00000000-0005-0000-0000-0000CB000000}"/>
    <cellStyle name="40 % - Akzent1 4 2 3" xfId="205" xr:uid="{00000000-0005-0000-0000-0000CC000000}"/>
    <cellStyle name="40 % - Akzent1 4 2 4" xfId="206" xr:uid="{00000000-0005-0000-0000-0000CD000000}"/>
    <cellStyle name="40 % - Akzent1 4 3" xfId="207" xr:uid="{00000000-0005-0000-0000-0000CE000000}"/>
    <cellStyle name="40 % - Akzent1 4 3 2" xfId="208" xr:uid="{00000000-0005-0000-0000-0000CF000000}"/>
    <cellStyle name="40 % - Akzent1 4 4" xfId="209" xr:uid="{00000000-0005-0000-0000-0000D0000000}"/>
    <cellStyle name="40 % - Akzent1 4 5" xfId="210" xr:uid="{00000000-0005-0000-0000-0000D1000000}"/>
    <cellStyle name="40 % - Akzent1 5" xfId="211" xr:uid="{00000000-0005-0000-0000-0000D2000000}"/>
    <cellStyle name="40 % - Akzent1 5 2" xfId="212" xr:uid="{00000000-0005-0000-0000-0000D3000000}"/>
    <cellStyle name="40 % - Akzent1 5 3" xfId="213" xr:uid="{00000000-0005-0000-0000-0000D4000000}"/>
    <cellStyle name="40 % - Akzent1 5 4" xfId="214" xr:uid="{00000000-0005-0000-0000-0000D5000000}"/>
    <cellStyle name="40 % - Akzent1 6" xfId="215" xr:uid="{00000000-0005-0000-0000-0000D6000000}"/>
    <cellStyle name="40 % - Akzent1 6 2" xfId="216" xr:uid="{00000000-0005-0000-0000-0000D7000000}"/>
    <cellStyle name="40 % - Akzent1 7" xfId="217" xr:uid="{00000000-0005-0000-0000-0000D8000000}"/>
    <cellStyle name="40 % - Akzent1 7 2" xfId="218" xr:uid="{00000000-0005-0000-0000-0000D9000000}"/>
    <cellStyle name="40 % - Akzent2 2" xfId="219" xr:uid="{00000000-0005-0000-0000-0000DA000000}"/>
    <cellStyle name="40 % - Akzent2 3" xfId="220" xr:uid="{00000000-0005-0000-0000-0000DB000000}"/>
    <cellStyle name="40 % - Akzent2 3 2" xfId="221" xr:uid="{00000000-0005-0000-0000-0000DC000000}"/>
    <cellStyle name="40 % - Akzent2 3 2 2" xfId="222" xr:uid="{00000000-0005-0000-0000-0000DD000000}"/>
    <cellStyle name="40 % - Akzent2 3 2 3" xfId="223" xr:uid="{00000000-0005-0000-0000-0000DE000000}"/>
    <cellStyle name="40 % - Akzent2 3 2 4" xfId="224" xr:uid="{00000000-0005-0000-0000-0000DF000000}"/>
    <cellStyle name="40 % - Akzent2 3 3" xfId="225" xr:uid="{00000000-0005-0000-0000-0000E0000000}"/>
    <cellStyle name="40 % - Akzent2 3 3 2" xfId="226" xr:uid="{00000000-0005-0000-0000-0000E1000000}"/>
    <cellStyle name="40 % - Akzent2 3 4" xfId="227" xr:uid="{00000000-0005-0000-0000-0000E2000000}"/>
    <cellStyle name="40 % - Akzent2 3 5" xfId="228" xr:uid="{00000000-0005-0000-0000-0000E3000000}"/>
    <cellStyle name="40 % - Akzent2 4" xfId="229" xr:uid="{00000000-0005-0000-0000-0000E4000000}"/>
    <cellStyle name="40 % - Akzent2 4 2" xfId="230" xr:uid="{00000000-0005-0000-0000-0000E5000000}"/>
    <cellStyle name="40 % - Akzent2 4 2 2" xfId="231" xr:uid="{00000000-0005-0000-0000-0000E6000000}"/>
    <cellStyle name="40 % - Akzent2 4 2 3" xfId="232" xr:uid="{00000000-0005-0000-0000-0000E7000000}"/>
    <cellStyle name="40 % - Akzent2 4 2 4" xfId="233" xr:uid="{00000000-0005-0000-0000-0000E8000000}"/>
    <cellStyle name="40 % - Akzent2 4 3" xfId="234" xr:uid="{00000000-0005-0000-0000-0000E9000000}"/>
    <cellStyle name="40 % - Akzent2 4 3 2" xfId="235" xr:uid="{00000000-0005-0000-0000-0000EA000000}"/>
    <cellStyle name="40 % - Akzent2 4 4" xfId="236" xr:uid="{00000000-0005-0000-0000-0000EB000000}"/>
    <cellStyle name="40 % - Akzent2 4 5" xfId="237" xr:uid="{00000000-0005-0000-0000-0000EC000000}"/>
    <cellStyle name="40 % - Akzent2 5" xfId="238" xr:uid="{00000000-0005-0000-0000-0000ED000000}"/>
    <cellStyle name="40 % - Akzent2 5 2" xfId="239" xr:uid="{00000000-0005-0000-0000-0000EE000000}"/>
    <cellStyle name="40 % - Akzent2 5 3" xfId="240" xr:uid="{00000000-0005-0000-0000-0000EF000000}"/>
    <cellStyle name="40 % - Akzent2 5 4" xfId="241" xr:uid="{00000000-0005-0000-0000-0000F0000000}"/>
    <cellStyle name="40 % - Akzent2 6" xfId="242" xr:uid="{00000000-0005-0000-0000-0000F1000000}"/>
    <cellStyle name="40 % - Akzent2 6 2" xfId="243" xr:uid="{00000000-0005-0000-0000-0000F2000000}"/>
    <cellStyle name="40 % - Akzent2 7" xfId="244" xr:uid="{00000000-0005-0000-0000-0000F3000000}"/>
    <cellStyle name="40 % - Akzent2 7 2" xfId="245" xr:uid="{00000000-0005-0000-0000-0000F4000000}"/>
    <cellStyle name="40 % - Akzent3 2" xfId="246" xr:uid="{00000000-0005-0000-0000-0000F5000000}"/>
    <cellStyle name="40 % - Akzent3 2 2" xfId="247" xr:uid="{00000000-0005-0000-0000-0000F6000000}"/>
    <cellStyle name="40 % - Akzent3 2 3" xfId="248" xr:uid="{00000000-0005-0000-0000-0000F7000000}"/>
    <cellStyle name="40 % - Akzent3 2 3 2" xfId="249" xr:uid="{00000000-0005-0000-0000-0000F8000000}"/>
    <cellStyle name="40 % - Akzent3 2 3 2 2" xfId="250" xr:uid="{00000000-0005-0000-0000-0000F9000000}"/>
    <cellStyle name="40 % - Akzent3 2 3 3" xfId="251" xr:uid="{00000000-0005-0000-0000-0000FA000000}"/>
    <cellStyle name="40 % - Akzent3 2 4" xfId="252" xr:uid="{00000000-0005-0000-0000-0000FB000000}"/>
    <cellStyle name="40 % - Akzent3 3" xfId="253" xr:uid="{00000000-0005-0000-0000-0000FC000000}"/>
    <cellStyle name="40 % - Akzent3 3 2" xfId="254" xr:uid="{00000000-0005-0000-0000-0000FD000000}"/>
    <cellStyle name="40 % - Akzent3 3 2 2" xfId="255" xr:uid="{00000000-0005-0000-0000-0000FE000000}"/>
    <cellStyle name="40 % - Akzent3 3 2 3" xfId="256" xr:uid="{00000000-0005-0000-0000-0000FF000000}"/>
    <cellStyle name="40 % - Akzent3 3 2 4" xfId="257" xr:uid="{00000000-0005-0000-0000-000000010000}"/>
    <cellStyle name="40 % - Akzent3 3 3" xfId="258" xr:uid="{00000000-0005-0000-0000-000001010000}"/>
    <cellStyle name="40 % - Akzent3 3 3 2" xfId="259" xr:uid="{00000000-0005-0000-0000-000002010000}"/>
    <cellStyle name="40 % - Akzent3 3 4" xfId="260" xr:uid="{00000000-0005-0000-0000-000003010000}"/>
    <cellStyle name="40 % - Akzent3 3 5" xfId="261" xr:uid="{00000000-0005-0000-0000-000004010000}"/>
    <cellStyle name="40 % - Akzent3 4" xfId="262" xr:uid="{00000000-0005-0000-0000-000005010000}"/>
    <cellStyle name="40 % - Akzent3 4 2" xfId="263" xr:uid="{00000000-0005-0000-0000-000006010000}"/>
    <cellStyle name="40 % - Akzent3 4 2 2" xfId="264" xr:uid="{00000000-0005-0000-0000-000007010000}"/>
    <cellStyle name="40 % - Akzent3 4 2 3" xfId="265" xr:uid="{00000000-0005-0000-0000-000008010000}"/>
    <cellStyle name="40 % - Akzent3 4 2 4" xfId="266" xr:uid="{00000000-0005-0000-0000-000009010000}"/>
    <cellStyle name="40 % - Akzent3 4 3" xfId="267" xr:uid="{00000000-0005-0000-0000-00000A010000}"/>
    <cellStyle name="40 % - Akzent3 4 3 2" xfId="268" xr:uid="{00000000-0005-0000-0000-00000B010000}"/>
    <cellStyle name="40 % - Akzent3 4 4" xfId="269" xr:uid="{00000000-0005-0000-0000-00000C010000}"/>
    <cellStyle name="40 % - Akzent3 4 5" xfId="270" xr:uid="{00000000-0005-0000-0000-00000D010000}"/>
    <cellStyle name="40 % - Akzent3 5" xfId="271" xr:uid="{00000000-0005-0000-0000-00000E010000}"/>
    <cellStyle name="40 % - Akzent3 5 2" xfId="272" xr:uid="{00000000-0005-0000-0000-00000F010000}"/>
    <cellStyle name="40 % - Akzent3 5 3" xfId="273" xr:uid="{00000000-0005-0000-0000-000010010000}"/>
    <cellStyle name="40 % - Akzent3 5 4" xfId="274" xr:uid="{00000000-0005-0000-0000-000011010000}"/>
    <cellStyle name="40 % - Akzent3 6" xfId="275" xr:uid="{00000000-0005-0000-0000-000012010000}"/>
    <cellStyle name="40 % - Akzent3 6 2" xfId="276" xr:uid="{00000000-0005-0000-0000-000013010000}"/>
    <cellStyle name="40 % - Akzent3 7" xfId="277" xr:uid="{00000000-0005-0000-0000-000014010000}"/>
    <cellStyle name="40 % - Akzent3 7 2" xfId="278" xr:uid="{00000000-0005-0000-0000-000015010000}"/>
    <cellStyle name="40 % - Akzent4 2" xfId="279" xr:uid="{00000000-0005-0000-0000-000016010000}"/>
    <cellStyle name="40 % - Akzent4 2 2" xfId="280" xr:uid="{00000000-0005-0000-0000-000017010000}"/>
    <cellStyle name="40 % - Akzent4 2 2 2" xfId="281" xr:uid="{00000000-0005-0000-0000-000018010000}"/>
    <cellStyle name="40 % - Akzent4 2 3" xfId="282" xr:uid="{00000000-0005-0000-0000-000019010000}"/>
    <cellStyle name="40 % - Akzent4 3" xfId="283" xr:uid="{00000000-0005-0000-0000-00001A010000}"/>
    <cellStyle name="40 % - Akzent4 3 2" xfId="284" xr:uid="{00000000-0005-0000-0000-00001B010000}"/>
    <cellStyle name="40 % - Akzent4 3 2 2" xfId="285" xr:uid="{00000000-0005-0000-0000-00001C010000}"/>
    <cellStyle name="40 % - Akzent4 3 2 3" xfId="286" xr:uid="{00000000-0005-0000-0000-00001D010000}"/>
    <cellStyle name="40 % - Akzent4 3 2 4" xfId="287" xr:uid="{00000000-0005-0000-0000-00001E010000}"/>
    <cellStyle name="40 % - Akzent4 3 3" xfId="288" xr:uid="{00000000-0005-0000-0000-00001F010000}"/>
    <cellStyle name="40 % - Akzent4 3 3 2" xfId="289" xr:uid="{00000000-0005-0000-0000-000020010000}"/>
    <cellStyle name="40 % - Akzent4 3 4" xfId="290" xr:uid="{00000000-0005-0000-0000-000021010000}"/>
    <cellStyle name="40 % - Akzent4 3 5" xfId="291" xr:uid="{00000000-0005-0000-0000-000022010000}"/>
    <cellStyle name="40 % - Akzent4 4" xfId="292" xr:uid="{00000000-0005-0000-0000-000023010000}"/>
    <cellStyle name="40 % - Akzent4 4 2" xfId="293" xr:uid="{00000000-0005-0000-0000-000024010000}"/>
    <cellStyle name="40 % - Akzent4 4 2 2" xfId="294" xr:uid="{00000000-0005-0000-0000-000025010000}"/>
    <cellStyle name="40 % - Akzent4 4 2 3" xfId="295" xr:uid="{00000000-0005-0000-0000-000026010000}"/>
    <cellStyle name="40 % - Akzent4 4 2 4" xfId="296" xr:uid="{00000000-0005-0000-0000-000027010000}"/>
    <cellStyle name="40 % - Akzent4 4 3" xfId="297" xr:uid="{00000000-0005-0000-0000-000028010000}"/>
    <cellStyle name="40 % - Akzent4 4 3 2" xfId="298" xr:uid="{00000000-0005-0000-0000-000029010000}"/>
    <cellStyle name="40 % - Akzent4 4 4" xfId="299" xr:uid="{00000000-0005-0000-0000-00002A010000}"/>
    <cellStyle name="40 % - Akzent4 4 5" xfId="300" xr:uid="{00000000-0005-0000-0000-00002B010000}"/>
    <cellStyle name="40 % - Akzent4 5" xfId="301" xr:uid="{00000000-0005-0000-0000-00002C010000}"/>
    <cellStyle name="40 % - Akzent4 5 2" xfId="302" xr:uid="{00000000-0005-0000-0000-00002D010000}"/>
    <cellStyle name="40 % - Akzent4 5 3" xfId="303" xr:uid="{00000000-0005-0000-0000-00002E010000}"/>
    <cellStyle name="40 % - Akzent4 5 4" xfId="304" xr:uid="{00000000-0005-0000-0000-00002F010000}"/>
    <cellStyle name="40 % - Akzent4 6" xfId="305" xr:uid="{00000000-0005-0000-0000-000030010000}"/>
    <cellStyle name="40 % - Akzent4 6 2" xfId="306" xr:uid="{00000000-0005-0000-0000-000031010000}"/>
    <cellStyle name="40 % - Akzent4 7" xfId="307" xr:uid="{00000000-0005-0000-0000-000032010000}"/>
    <cellStyle name="40 % - Akzent4 7 2" xfId="308" xr:uid="{00000000-0005-0000-0000-000033010000}"/>
    <cellStyle name="40 % - Akzent5 2" xfId="309" xr:uid="{00000000-0005-0000-0000-000034010000}"/>
    <cellStyle name="40 % - Akzent5 2 2" xfId="310" xr:uid="{00000000-0005-0000-0000-000035010000}"/>
    <cellStyle name="40 % - Akzent5 2 3" xfId="311" xr:uid="{00000000-0005-0000-0000-000036010000}"/>
    <cellStyle name="40 % - Akzent5 3" xfId="312" xr:uid="{00000000-0005-0000-0000-000037010000}"/>
    <cellStyle name="40 % - Akzent5 3 2" xfId="313" xr:uid="{00000000-0005-0000-0000-000038010000}"/>
    <cellStyle name="40 % - Akzent5 3 2 2" xfId="314" xr:uid="{00000000-0005-0000-0000-000039010000}"/>
    <cellStyle name="40 % - Akzent5 3 2 3" xfId="315" xr:uid="{00000000-0005-0000-0000-00003A010000}"/>
    <cellStyle name="40 % - Akzent5 3 2 4" xfId="316" xr:uid="{00000000-0005-0000-0000-00003B010000}"/>
    <cellStyle name="40 % - Akzent5 3 3" xfId="317" xr:uid="{00000000-0005-0000-0000-00003C010000}"/>
    <cellStyle name="40 % - Akzent5 3 3 2" xfId="318" xr:uid="{00000000-0005-0000-0000-00003D010000}"/>
    <cellStyle name="40 % - Akzent5 3 4" xfId="319" xr:uid="{00000000-0005-0000-0000-00003E010000}"/>
    <cellStyle name="40 % - Akzent5 3 5" xfId="320" xr:uid="{00000000-0005-0000-0000-00003F010000}"/>
    <cellStyle name="40 % - Akzent5 4" xfId="321" xr:uid="{00000000-0005-0000-0000-000040010000}"/>
    <cellStyle name="40 % - Akzent5 4 2" xfId="322" xr:uid="{00000000-0005-0000-0000-000041010000}"/>
    <cellStyle name="40 % - Akzent5 4 2 2" xfId="323" xr:uid="{00000000-0005-0000-0000-000042010000}"/>
    <cellStyle name="40 % - Akzent5 4 2 3" xfId="324" xr:uid="{00000000-0005-0000-0000-000043010000}"/>
    <cellStyle name="40 % - Akzent5 4 2 4" xfId="325" xr:uid="{00000000-0005-0000-0000-000044010000}"/>
    <cellStyle name="40 % - Akzent5 4 3" xfId="326" xr:uid="{00000000-0005-0000-0000-000045010000}"/>
    <cellStyle name="40 % - Akzent5 4 3 2" xfId="327" xr:uid="{00000000-0005-0000-0000-000046010000}"/>
    <cellStyle name="40 % - Akzent5 4 4" xfId="328" xr:uid="{00000000-0005-0000-0000-000047010000}"/>
    <cellStyle name="40 % - Akzent5 4 5" xfId="329" xr:uid="{00000000-0005-0000-0000-000048010000}"/>
    <cellStyle name="40 % - Akzent5 5" xfId="330" xr:uid="{00000000-0005-0000-0000-000049010000}"/>
    <cellStyle name="40 % - Akzent5 5 2" xfId="331" xr:uid="{00000000-0005-0000-0000-00004A010000}"/>
    <cellStyle name="40 % - Akzent5 5 3" xfId="332" xr:uid="{00000000-0005-0000-0000-00004B010000}"/>
    <cellStyle name="40 % - Akzent5 5 4" xfId="333" xr:uid="{00000000-0005-0000-0000-00004C010000}"/>
    <cellStyle name="40 % - Akzent5 6" xfId="334" xr:uid="{00000000-0005-0000-0000-00004D010000}"/>
    <cellStyle name="40 % - Akzent5 6 2" xfId="335" xr:uid="{00000000-0005-0000-0000-00004E010000}"/>
    <cellStyle name="40 % - Akzent5 7" xfId="336" xr:uid="{00000000-0005-0000-0000-00004F010000}"/>
    <cellStyle name="40 % - Akzent5 7 2" xfId="337" xr:uid="{00000000-0005-0000-0000-000050010000}"/>
    <cellStyle name="40 % - Akzent6 2" xfId="338" xr:uid="{00000000-0005-0000-0000-000051010000}"/>
    <cellStyle name="40 % - Akzent6 2 2" xfId="339" xr:uid="{00000000-0005-0000-0000-000052010000}"/>
    <cellStyle name="40 % - Akzent6 2 2 2" xfId="340" xr:uid="{00000000-0005-0000-0000-000053010000}"/>
    <cellStyle name="40 % - Akzent6 2 3" xfId="341" xr:uid="{00000000-0005-0000-0000-000054010000}"/>
    <cellStyle name="40 % - Akzent6 3" xfId="342" xr:uid="{00000000-0005-0000-0000-000055010000}"/>
    <cellStyle name="40 % - Akzent6 3 2" xfId="343" xr:uid="{00000000-0005-0000-0000-000056010000}"/>
    <cellStyle name="40 % - Akzent6 3 2 2" xfId="344" xr:uid="{00000000-0005-0000-0000-000057010000}"/>
    <cellStyle name="40 % - Akzent6 3 2 3" xfId="345" xr:uid="{00000000-0005-0000-0000-000058010000}"/>
    <cellStyle name="40 % - Akzent6 3 2 4" xfId="346" xr:uid="{00000000-0005-0000-0000-000059010000}"/>
    <cellStyle name="40 % - Akzent6 3 3" xfId="347" xr:uid="{00000000-0005-0000-0000-00005A010000}"/>
    <cellStyle name="40 % - Akzent6 3 3 2" xfId="348" xr:uid="{00000000-0005-0000-0000-00005B010000}"/>
    <cellStyle name="40 % - Akzent6 3 4" xfId="349" xr:uid="{00000000-0005-0000-0000-00005C010000}"/>
    <cellStyle name="40 % - Akzent6 3 5" xfId="350" xr:uid="{00000000-0005-0000-0000-00005D010000}"/>
    <cellStyle name="40 % - Akzent6 4" xfId="351" xr:uid="{00000000-0005-0000-0000-00005E010000}"/>
    <cellStyle name="40 % - Akzent6 4 2" xfId="352" xr:uid="{00000000-0005-0000-0000-00005F010000}"/>
    <cellStyle name="40 % - Akzent6 4 2 2" xfId="353" xr:uid="{00000000-0005-0000-0000-000060010000}"/>
    <cellStyle name="40 % - Akzent6 4 2 3" xfId="354" xr:uid="{00000000-0005-0000-0000-000061010000}"/>
    <cellStyle name="40 % - Akzent6 4 2 4" xfId="355" xr:uid="{00000000-0005-0000-0000-000062010000}"/>
    <cellStyle name="40 % - Akzent6 4 3" xfId="356" xr:uid="{00000000-0005-0000-0000-000063010000}"/>
    <cellStyle name="40 % - Akzent6 4 3 2" xfId="357" xr:uid="{00000000-0005-0000-0000-000064010000}"/>
    <cellStyle name="40 % - Akzent6 4 4" xfId="358" xr:uid="{00000000-0005-0000-0000-000065010000}"/>
    <cellStyle name="40 % - Akzent6 4 5" xfId="359" xr:uid="{00000000-0005-0000-0000-000066010000}"/>
    <cellStyle name="40 % - Akzent6 5" xfId="360" xr:uid="{00000000-0005-0000-0000-000067010000}"/>
    <cellStyle name="40 % - Akzent6 5 2" xfId="361" xr:uid="{00000000-0005-0000-0000-000068010000}"/>
    <cellStyle name="40 % - Akzent6 5 3" xfId="362" xr:uid="{00000000-0005-0000-0000-000069010000}"/>
    <cellStyle name="40 % - Akzent6 5 4" xfId="363" xr:uid="{00000000-0005-0000-0000-00006A010000}"/>
    <cellStyle name="40 % - Akzent6 6" xfId="364" xr:uid="{00000000-0005-0000-0000-00006B010000}"/>
    <cellStyle name="40 % - Akzent6 6 2" xfId="365" xr:uid="{00000000-0005-0000-0000-00006C010000}"/>
    <cellStyle name="40 % - Akzent6 7" xfId="366" xr:uid="{00000000-0005-0000-0000-00006D010000}"/>
    <cellStyle name="40 % - Akzent6 7 2" xfId="367" xr:uid="{00000000-0005-0000-0000-00006E010000}"/>
    <cellStyle name="60 % - Akzent1 2" xfId="368" xr:uid="{00000000-0005-0000-0000-00006F010000}"/>
    <cellStyle name="60 % - Akzent1 2 2" xfId="369" xr:uid="{00000000-0005-0000-0000-000070010000}"/>
    <cellStyle name="60 % - Akzent1 2 2 2" xfId="370" xr:uid="{00000000-0005-0000-0000-000071010000}"/>
    <cellStyle name="60 % - Akzent1 2 3" xfId="371" xr:uid="{00000000-0005-0000-0000-000072010000}"/>
    <cellStyle name="60 % - Akzent1 3" xfId="372" xr:uid="{00000000-0005-0000-0000-000073010000}"/>
    <cellStyle name="60 % - Akzent1 4" xfId="373" xr:uid="{00000000-0005-0000-0000-000074010000}"/>
    <cellStyle name="60 % - Akzent1 5" xfId="374" xr:uid="{00000000-0005-0000-0000-000075010000}"/>
    <cellStyle name="60 % - Akzent1 6" xfId="375" xr:uid="{00000000-0005-0000-0000-000076010000}"/>
    <cellStyle name="60 % - Akzent2 2" xfId="376" xr:uid="{00000000-0005-0000-0000-000077010000}"/>
    <cellStyle name="60 % - Akzent2 3" xfId="377" xr:uid="{00000000-0005-0000-0000-000078010000}"/>
    <cellStyle name="60 % - Akzent2 4" xfId="378" xr:uid="{00000000-0005-0000-0000-000079010000}"/>
    <cellStyle name="60 % - Akzent2 5" xfId="379" xr:uid="{00000000-0005-0000-0000-00007A010000}"/>
    <cellStyle name="60 % - Akzent2 6" xfId="380" xr:uid="{00000000-0005-0000-0000-00007B010000}"/>
    <cellStyle name="60 % - Akzent3 2" xfId="381" xr:uid="{00000000-0005-0000-0000-00007C010000}"/>
    <cellStyle name="60 % - Akzent3 3" xfId="382" xr:uid="{00000000-0005-0000-0000-00007D010000}"/>
    <cellStyle name="60 % - Akzent3 4" xfId="383" xr:uid="{00000000-0005-0000-0000-00007E010000}"/>
    <cellStyle name="60 % - Akzent3 5" xfId="384" xr:uid="{00000000-0005-0000-0000-00007F010000}"/>
    <cellStyle name="60 % - Akzent3 6" xfId="385" xr:uid="{00000000-0005-0000-0000-000080010000}"/>
    <cellStyle name="60 % - Akzent4 2" xfId="386" xr:uid="{00000000-0005-0000-0000-000081010000}"/>
    <cellStyle name="60 % - Akzent4 2 2" xfId="387" xr:uid="{00000000-0005-0000-0000-000082010000}"/>
    <cellStyle name="60 % - Akzent4 2 3" xfId="388" xr:uid="{00000000-0005-0000-0000-000083010000}"/>
    <cellStyle name="60 % - Akzent4 2 3 2" xfId="389" xr:uid="{00000000-0005-0000-0000-000084010000}"/>
    <cellStyle name="60 % - Akzent4 2 3 2 2" xfId="390" xr:uid="{00000000-0005-0000-0000-000085010000}"/>
    <cellStyle name="60 % - Akzent4 2 3 3" xfId="391" xr:uid="{00000000-0005-0000-0000-000086010000}"/>
    <cellStyle name="60 % - Akzent4 2 4" xfId="392" xr:uid="{00000000-0005-0000-0000-000087010000}"/>
    <cellStyle name="60 % - Akzent4 3" xfId="393" xr:uid="{00000000-0005-0000-0000-000088010000}"/>
    <cellStyle name="60 % - Akzent4 4" xfId="394" xr:uid="{00000000-0005-0000-0000-000089010000}"/>
    <cellStyle name="60 % - Akzent4 5" xfId="395" xr:uid="{00000000-0005-0000-0000-00008A010000}"/>
    <cellStyle name="60 % - Akzent4 6" xfId="396" xr:uid="{00000000-0005-0000-0000-00008B010000}"/>
    <cellStyle name="60 % - Akzent5 2" xfId="397" xr:uid="{00000000-0005-0000-0000-00008C010000}"/>
    <cellStyle name="60 % - Akzent5 2 2" xfId="398" xr:uid="{00000000-0005-0000-0000-00008D010000}"/>
    <cellStyle name="60 % - Akzent5 2 2 2" xfId="399" xr:uid="{00000000-0005-0000-0000-00008E010000}"/>
    <cellStyle name="60 % - Akzent5 2 3" xfId="400" xr:uid="{00000000-0005-0000-0000-00008F010000}"/>
    <cellStyle name="60 % - Akzent5 3" xfId="401" xr:uid="{00000000-0005-0000-0000-000090010000}"/>
    <cellStyle name="60 % - Akzent5 4" xfId="402" xr:uid="{00000000-0005-0000-0000-000091010000}"/>
    <cellStyle name="60 % - Akzent5 5" xfId="403" xr:uid="{00000000-0005-0000-0000-000092010000}"/>
    <cellStyle name="60 % - Akzent5 6" xfId="404" xr:uid="{00000000-0005-0000-0000-000093010000}"/>
    <cellStyle name="60 % - Akzent6 2" xfId="405" xr:uid="{00000000-0005-0000-0000-000094010000}"/>
    <cellStyle name="60 % - Akzent6 2 2" xfId="406" xr:uid="{00000000-0005-0000-0000-000095010000}"/>
    <cellStyle name="60 % - Akzent6 2 3" xfId="407" xr:uid="{00000000-0005-0000-0000-000096010000}"/>
    <cellStyle name="60 % - Akzent6 2 3 2" xfId="408" xr:uid="{00000000-0005-0000-0000-000097010000}"/>
    <cellStyle name="60 % - Akzent6 2 3 2 2" xfId="409" xr:uid="{00000000-0005-0000-0000-000098010000}"/>
    <cellStyle name="60 % - Akzent6 2 3 3" xfId="410" xr:uid="{00000000-0005-0000-0000-000099010000}"/>
    <cellStyle name="60 % - Akzent6 2 4" xfId="411" xr:uid="{00000000-0005-0000-0000-00009A010000}"/>
    <cellStyle name="60 % - Akzent6 3" xfId="412" xr:uid="{00000000-0005-0000-0000-00009B010000}"/>
    <cellStyle name="60 % - Akzent6 4" xfId="413" xr:uid="{00000000-0005-0000-0000-00009C010000}"/>
    <cellStyle name="60 % - Akzent6 5" xfId="414" xr:uid="{00000000-0005-0000-0000-00009D010000}"/>
    <cellStyle name="60 % - Akzent6 6" xfId="415" xr:uid="{00000000-0005-0000-0000-00009E010000}"/>
    <cellStyle name="Accent1" xfId="416" xr:uid="{00000000-0005-0000-0000-00009F010000}"/>
    <cellStyle name="Accent1 2" xfId="417" xr:uid="{00000000-0005-0000-0000-0000A0010000}"/>
    <cellStyle name="Accent1 3" xfId="418" xr:uid="{00000000-0005-0000-0000-0000A1010000}"/>
    <cellStyle name="Accent1 3 2" xfId="419" xr:uid="{00000000-0005-0000-0000-0000A2010000}"/>
    <cellStyle name="Accent1 3 3" xfId="420" xr:uid="{00000000-0005-0000-0000-0000A3010000}"/>
    <cellStyle name="Accent1 4" xfId="421" xr:uid="{00000000-0005-0000-0000-0000A4010000}"/>
    <cellStyle name="Accent1 4 2" xfId="422" xr:uid="{00000000-0005-0000-0000-0000A5010000}"/>
    <cellStyle name="Accent1 4 2 2" xfId="1170" xr:uid="{B3420CEA-326E-4F6D-BF5C-A2F70165DBD4}"/>
    <cellStyle name="Accent1 5" xfId="423" xr:uid="{00000000-0005-0000-0000-0000A6010000}"/>
    <cellStyle name="Accent2" xfId="424" xr:uid="{00000000-0005-0000-0000-0000A7010000}"/>
    <cellStyle name="Accent2 2" xfId="425" xr:uid="{00000000-0005-0000-0000-0000A8010000}"/>
    <cellStyle name="Accent2 3" xfId="426" xr:uid="{00000000-0005-0000-0000-0000A9010000}"/>
    <cellStyle name="Accent2 4" xfId="427" xr:uid="{00000000-0005-0000-0000-0000AA010000}"/>
    <cellStyle name="Accent2 5" xfId="1171" xr:uid="{AE2D6F3F-054E-4793-8510-8EAD45CAEA65}"/>
    <cellStyle name="Accent3" xfId="428" xr:uid="{00000000-0005-0000-0000-0000AB010000}"/>
    <cellStyle name="Accent3 2" xfId="429" xr:uid="{00000000-0005-0000-0000-0000AC010000}"/>
    <cellStyle name="Accent4" xfId="430" xr:uid="{00000000-0005-0000-0000-0000AD010000}"/>
    <cellStyle name="Accent4 2" xfId="431" xr:uid="{00000000-0005-0000-0000-0000AE010000}"/>
    <cellStyle name="Accent4 3" xfId="432" xr:uid="{00000000-0005-0000-0000-0000AF010000}"/>
    <cellStyle name="Accent4 3 2" xfId="433" xr:uid="{00000000-0005-0000-0000-0000B0010000}"/>
    <cellStyle name="Accent4 3 3" xfId="434" xr:uid="{00000000-0005-0000-0000-0000B1010000}"/>
    <cellStyle name="Accent4 4" xfId="435" xr:uid="{00000000-0005-0000-0000-0000B2010000}"/>
    <cellStyle name="Accent4 4 2" xfId="436" xr:uid="{00000000-0005-0000-0000-0000B3010000}"/>
    <cellStyle name="Accent4 4 2 2" xfId="1172" xr:uid="{71DF356C-944F-4A08-BE0C-DDCA7CBAB87C}"/>
    <cellStyle name="Accent4 5" xfId="437" xr:uid="{00000000-0005-0000-0000-0000B4010000}"/>
    <cellStyle name="Accent5" xfId="438" xr:uid="{00000000-0005-0000-0000-0000B5010000}"/>
    <cellStyle name="Accent5 2" xfId="439" xr:uid="{00000000-0005-0000-0000-0000B6010000}"/>
    <cellStyle name="Accent6" xfId="440" xr:uid="{00000000-0005-0000-0000-0000B7010000}"/>
    <cellStyle name="Accent6 2" xfId="441" xr:uid="{00000000-0005-0000-0000-0000B8010000}"/>
    <cellStyle name="Akzent1 2" xfId="442" xr:uid="{00000000-0005-0000-0000-0000B9010000}"/>
    <cellStyle name="Akzent1 3" xfId="443" xr:uid="{00000000-0005-0000-0000-0000BA010000}"/>
    <cellStyle name="Akzent1 4" xfId="444" xr:uid="{00000000-0005-0000-0000-0000BB010000}"/>
    <cellStyle name="Akzent1 5" xfId="445" xr:uid="{00000000-0005-0000-0000-0000BC010000}"/>
    <cellStyle name="Akzent2 2" xfId="446" xr:uid="{00000000-0005-0000-0000-0000BD010000}"/>
    <cellStyle name="Akzent2 3" xfId="447" xr:uid="{00000000-0005-0000-0000-0000BE010000}"/>
    <cellStyle name="Akzent2 4" xfId="448" xr:uid="{00000000-0005-0000-0000-0000BF010000}"/>
    <cellStyle name="Akzent2 5" xfId="449" xr:uid="{00000000-0005-0000-0000-0000C0010000}"/>
    <cellStyle name="Akzent3 2" xfId="450" xr:uid="{00000000-0005-0000-0000-0000C1010000}"/>
    <cellStyle name="Akzent3 3" xfId="451" xr:uid="{00000000-0005-0000-0000-0000C2010000}"/>
    <cellStyle name="Akzent3 4" xfId="452" xr:uid="{00000000-0005-0000-0000-0000C3010000}"/>
    <cellStyle name="Akzent4 2" xfId="453" xr:uid="{00000000-0005-0000-0000-0000C4010000}"/>
    <cellStyle name="Akzent4 3" xfId="454" xr:uid="{00000000-0005-0000-0000-0000C5010000}"/>
    <cellStyle name="Akzent4 4" xfId="455" xr:uid="{00000000-0005-0000-0000-0000C6010000}"/>
    <cellStyle name="Akzent4 5" xfId="456" xr:uid="{00000000-0005-0000-0000-0000C7010000}"/>
    <cellStyle name="Akzent5 2" xfId="457" xr:uid="{00000000-0005-0000-0000-0000C8010000}"/>
    <cellStyle name="Akzent5 3" xfId="458" xr:uid="{00000000-0005-0000-0000-0000C9010000}"/>
    <cellStyle name="Akzent5 4" xfId="459" xr:uid="{00000000-0005-0000-0000-0000CA010000}"/>
    <cellStyle name="Akzent6 2" xfId="460" xr:uid="{00000000-0005-0000-0000-0000CB010000}"/>
    <cellStyle name="Akzent6 3" xfId="461" xr:uid="{00000000-0005-0000-0000-0000CC010000}"/>
    <cellStyle name="Akzent6 4" xfId="462" xr:uid="{00000000-0005-0000-0000-0000CD010000}"/>
    <cellStyle name="Ausgabe 2" xfId="463" xr:uid="{00000000-0005-0000-0000-0000CE010000}"/>
    <cellStyle name="Ausgabe 2 2" xfId="464" xr:uid="{00000000-0005-0000-0000-0000CF010000}"/>
    <cellStyle name="Ausgabe 2 2 2" xfId="465" xr:uid="{00000000-0005-0000-0000-0000D0010000}"/>
    <cellStyle name="Ausgabe 2 2 3" xfId="466" xr:uid="{00000000-0005-0000-0000-0000D1010000}"/>
    <cellStyle name="Ausgabe 2 2 3 2" xfId="467" xr:uid="{00000000-0005-0000-0000-0000D2010000}"/>
    <cellStyle name="Ausgabe 2 2 3 3" xfId="468" xr:uid="{00000000-0005-0000-0000-0000D3010000}"/>
    <cellStyle name="Ausgabe 2 2 3 3 2" xfId="1175" xr:uid="{28DB5950-63D1-455E-8DE3-E57ECDC14059}"/>
    <cellStyle name="Ausgabe 2 2 4" xfId="1174" xr:uid="{133F3355-DB16-4665-9306-33849E2A321D}"/>
    <cellStyle name="Ausgabe 2 3" xfId="469" xr:uid="{00000000-0005-0000-0000-0000D4010000}"/>
    <cellStyle name="Ausgabe 2 3 2" xfId="470" xr:uid="{00000000-0005-0000-0000-0000D5010000}"/>
    <cellStyle name="Ausgabe 2 3 2 2" xfId="471" xr:uid="{00000000-0005-0000-0000-0000D6010000}"/>
    <cellStyle name="Ausgabe 2 3 3" xfId="472" xr:uid="{00000000-0005-0000-0000-0000D7010000}"/>
    <cellStyle name="Ausgabe 2 3 3 2" xfId="473" xr:uid="{00000000-0005-0000-0000-0000D8010000}"/>
    <cellStyle name="Ausgabe 2 3 3 3" xfId="474" xr:uid="{00000000-0005-0000-0000-0000D9010000}"/>
    <cellStyle name="Ausgabe 2 3 3 3 2" xfId="1176" xr:uid="{57F49AED-5439-4359-9498-BC4132E82D0C}"/>
    <cellStyle name="Ausgabe 2 4" xfId="475" xr:uid="{00000000-0005-0000-0000-0000DA010000}"/>
    <cellStyle name="Ausgabe 2 5" xfId="476" xr:uid="{00000000-0005-0000-0000-0000DB010000}"/>
    <cellStyle name="Ausgabe 2 5 2" xfId="477" xr:uid="{00000000-0005-0000-0000-0000DC010000}"/>
    <cellStyle name="Ausgabe 2 5 3" xfId="478" xr:uid="{00000000-0005-0000-0000-0000DD010000}"/>
    <cellStyle name="Ausgabe 2 5 3 2" xfId="1177" xr:uid="{192E6D1D-E420-4709-A6FE-08F781753370}"/>
    <cellStyle name="Ausgabe 2 6" xfId="1173" xr:uid="{A1D49D86-C599-40AC-A900-D08291CA807D}"/>
    <cellStyle name="Ausgabe 3" xfId="479" xr:uid="{00000000-0005-0000-0000-0000DE010000}"/>
    <cellStyle name="Ausgabe 3 2" xfId="480" xr:uid="{00000000-0005-0000-0000-0000DF010000}"/>
    <cellStyle name="Ausgabe 3 3" xfId="481" xr:uid="{00000000-0005-0000-0000-0000E0010000}"/>
    <cellStyle name="Ausgabe 3 3 2" xfId="482" xr:uid="{00000000-0005-0000-0000-0000E1010000}"/>
    <cellStyle name="Ausgabe 3 3 3" xfId="483" xr:uid="{00000000-0005-0000-0000-0000E2010000}"/>
    <cellStyle name="Ausgabe 3 3 3 2" xfId="1179" xr:uid="{8AC7CE46-0AF0-449C-81B3-B079C3EA6356}"/>
    <cellStyle name="Ausgabe 3 4" xfId="1178" xr:uid="{689E86BC-4679-4685-B9DB-4FC5194AB6F2}"/>
    <cellStyle name="Ausgabe 4" xfId="484" xr:uid="{00000000-0005-0000-0000-0000E3010000}"/>
    <cellStyle name="Ausgabe 5" xfId="485" xr:uid="{00000000-0005-0000-0000-0000E4010000}"/>
    <cellStyle name="Ausgabe 6" xfId="486" xr:uid="{00000000-0005-0000-0000-0000E5010000}"/>
    <cellStyle name="Ausgabe 7" xfId="487" xr:uid="{00000000-0005-0000-0000-0000E6010000}"/>
    <cellStyle name="Ausgabe 7 2" xfId="488" xr:uid="{00000000-0005-0000-0000-0000E7010000}"/>
    <cellStyle name="Ausgabe 7 3" xfId="489" xr:uid="{00000000-0005-0000-0000-0000E8010000}"/>
    <cellStyle name="Ausgabe 7 3 2" xfId="490" xr:uid="{00000000-0005-0000-0000-0000E9010000}"/>
    <cellStyle name="Ausgabe 7 3 3" xfId="491" xr:uid="{00000000-0005-0000-0000-0000EA010000}"/>
    <cellStyle name="Ausgabe 7 3 4" xfId="492" xr:uid="{00000000-0005-0000-0000-0000EB010000}"/>
    <cellStyle name="Ausgabe 7 3 4 2" xfId="1180" xr:uid="{3D8C1DDA-8936-43E3-AC55-EB746BD35F67}"/>
    <cellStyle name="Ausgabe 7 4" xfId="493" xr:uid="{00000000-0005-0000-0000-0000EC010000}"/>
    <cellStyle name="Ausgabe 8" xfId="494" xr:uid="{00000000-0005-0000-0000-0000ED010000}"/>
    <cellStyle name="Ausgabe 8 2" xfId="495" xr:uid="{00000000-0005-0000-0000-0000EE010000}"/>
    <cellStyle name="Bad" xfId="496" xr:uid="{00000000-0005-0000-0000-0000EF010000}"/>
    <cellStyle name="Bad 2" xfId="497" xr:uid="{00000000-0005-0000-0000-0000F0010000}"/>
    <cellStyle name="Bad 2 2" xfId="498" xr:uid="{00000000-0005-0000-0000-0000F1010000}"/>
    <cellStyle name="Berechnung 2" xfId="499" xr:uid="{00000000-0005-0000-0000-0000F2010000}"/>
    <cellStyle name="Berechnung 2 2" xfId="500" xr:uid="{00000000-0005-0000-0000-0000F3010000}"/>
    <cellStyle name="Berechnung 2 3" xfId="501" xr:uid="{00000000-0005-0000-0000-0000F4010000}"/>
    <cellStyle name="Berechnung 2 3 2" xfId="502" xr:uid="{00000000-0005-0000-0000-0000F5010000}"/>
    <cellStyle name="Berechnung 2 3 2 2" xfId="503" xr:uid="{00000000-0005-0000-0000-0000F6010000}"/>
    <cellStyle name="Berechnung 2 3 3" xfId="504" xr:uid="{00000000-0005-0000-0000-0000F7010000}"/>
    <cellStyle name="Berechnung 2 4" xfId="505" xr:uid="{00000000-0005-0000-0000-0000F8010000}"/>
    <cellStyle name="Berechnung 3" xfId="506" xr:uid="{00000000-0005-0000-0000-0000F9010000}"/>
    <cellStyle name="Berechnung 4" xfId="507" xr:uid="{00000000-0005-0000-0000-0000FA010000}"/>
    <cellStyle name="Berechnung 5" xfId="508" xr:uid="{00000000-0005-0000-0000-0000FB010000}"/>
    <cellStyle name="Berechnung 6" xfId="509" xr:uid="{00000000-0005-0000-0000-0000FC010000}"/>
    <cellStyle name="Berechnung 7" xfId="510" xr:uid="{00000000-0005-0000-0000-0000FD010000}"/>
    <cellStyle name="Berechnung 7 2" xfId="511" xr:uid="{00000000-0005-0000-0000-0000FE010000}"/>
    <cellStyle name="Berechnung 7 3" xfId="512" xr:uid="{00000000-0005-0000-0000-0000FF010000}"/>
    <cellStyle name="Berechnung 8" xfId="513" xr:uid="{00000000-0005-0000-0000-000000020000}"/>
    <cellStyle name="Calculation 2" xfId="514" xr:uid="{00000000-0005-0000-0000-000001020000}"/>
    <cellStyle name="Check Cell" xfId="515" xr:uid="{00000000-0005-0000-0000-000002020000}"/>
    <cellStyle name="Check Cell 2" xfId="516" xr:uid="{00000000-0005-0000-0000-000003020000}"/>
    <cellStyle name="Check Cell 2 2" xfId="517" xr:uid="{00000000-0005-0000-0000-000004020000}"/>
    <cellStyle name="Check Cell 3" xfId="518" xr:uid="{00000000-0005-0000-0000-000005020000}"/>
    <cellStyle name="Check Cell 3 2" xfId="519" xr:uid="{00000000-0005-0000-0000-000006020000}"/>
    <cellStyle name="Check Cell 3 3" xfId="1181" xr:uid="{BDA1F4D5-CF44-4C44-96A1-7C0FE0D92D49}"/>
    <cellStyle name="Check Cell 4" xfId="520" xr:uid="{00000000-0005-0000-0000-000007020000}"/>
    <cellStyle name="Check Cell 4 2" xfId="521" xr:uid="{00000000-0005-0000-0000-000008020000}"/>
    <cellStyle name="Check Cell 4 2 2" xfId="1182" xr:uid="{03B81B01-B351-4DE6-A13E-ECD9FC9FFF6A}"/>
    <cellStyle name="Check Cell 5" xfId="522" xr:uid="{00000000-0005-0000-0000-000009020000}"/>
    <cellStyle name="Comma 2" xfId="1166" xr:uid="{8CC390E1-C21A-48C1-AB18-AA251061589F}"/>
    <cellStyle name="Eingabe 2" xfId="523" xr:uid="{00000000-0005-0000-0000-00000A020000}"/>
    <cellStyle name="Eingabe 3" xfId="524" xr:uid="{00000000-0005-0000-0000-00000B020000}"/>
    <cellStyle name="Eingabe 4" xfId="525" xr:uid="{00000000-0005-0000-0000-00000C020000}"/>
    <cellStyle name="Eingabe 5" xfId="526" xr:uid="{00000000-0005-0000-0000-00000D020000}"/>
    <cellStyle name="Eingabe 6" xfId="527" xr:uid="{00000000-0005-0000-0000-00000E020000}"/>
    <cellStyle name="Eingabe 7" xfId="528" xr:uid="{00000000-0005-0000-0000-00000F020000}"/>
    <cellStyle name="Ergebnis 2" xfId="529" xr:uid="{00000000-0005-0000-0000-000010020000}"/>
    <cellStyle name="Ergebnis 2 2" xfId="530" xr:uid="{00000000-0005-0000-0000-000011020000}"/>
    <cellStyle name="Ergebnis 2 2 2" xfId="531" xr:uid="{00000000-0005-0000-0000-000012020000}"/>
    <cellStyle name="Ergebnis 2 3" xfId="532" xr:uid="{00000000-0005-0000-0000-000013020000}"/>
    <cellStyle name="Ergebnis 2 4" xfId="533" xr:uid="{00000000-0005-0000-0000-000014020000}"/>
    <cellStyle name="Ergebnis 2 4 2" xfId="534" xr:uid="{00000000-0005-0000-0000-000015020000}"/>
    <cellStyle name="Ergebnis 2 4 2 2" xfId="535" xr:uid="{00000000-0005-0000-0000-000016020000}"/>
    <cellStyle name="Ergebnis 2 4 3" xfId="536" xr:uid="{00000000-0005-0000-0000-000017020000}"/>
    <cellStyle name="Ergebnis 2 5" xfId="537" xr:uid="{00000000-0005-0000-0000-000018020000}"/>
    <cellStyle name="Ergebnis 3" xfId="538" xr:uid="{00000000-0005-0000-0000-000019020000}"/>
    <cellStyle name="Ergebnis 3 2" xfId="539" xr:uid="{00000000-0005-0000-0000-00001A020000}"/>
    <cellStyle name="Ergebnis 4" xfId="540" xr:uid="{00000000-0005-0000-0000-00001B020000}"/>
    <cellStyle name="Ergebnis 4 2" xfId="541" xr:uid="{00000000-0005-0000-0000-00001C020000}"/>
    <cellStyle name="Ergebnis 5" xfId="542" xr:uid="{00000000-0005-0000-0000-00001D020000}"/>
    <cellStyle name="Ergebnis 6" xfId="543" xr:uid="{00000000-0005-0000-0000-00001E020000}"/>
    <cellStyle name="Ergebnis 7" xfId="544" xr:uid="{00000000-0005-0000-0000-00001F020000}"/>
    <cellStyle name="Ergebnis 8" xfId="545" xr:uid="{00000000-0005-0000-0000-000020020000}"/>
    <cellStyle name="Ergebnis 8 2" xfId="546" xr:uid="{00000000-0005-0000-0000-000021020000}"/>
    <cellStyle name="Ergebnis 8 3" xfId="547" xr:uid="{00000000-0005-0000-0000-000022020000}"/>
    <cellStyle name="Ergebnis 9" xfId="548" xr:uid="{00000000-0005-0000-0000-000023020000}"/>
    <cellStyle name="Erklärender Text 2" xfId="549" xr:uid="{00000000-0005-0000-0000-000024020000}"/>
    <cellStyle name="Erklärender Text 3" xfId="550" xr:uid="{00000000-0005-0000-0000-000025020000}"/>
    <cellStyle name="Erklärender Text 4" xfId="551" xr:uid="{00000000-0005-0000-0000-000026020000}"/>
    <cellStyle name="Erklärender Text 5" xfId="552" xr:uid="{00000000-0005-0000-0000-000027020000}"/>
    <cellStyle name="Erklärender Text 6" xfId="553" xr:uid="{00000000-0005-0000-0000-000028020000}"/>
    <cellStyle name="Good" xfId="554" xr:uid="{00000000-0005-0000-0000-000029020000}"/>
    <cellStyle name="Good 2" xfId="555" xr:uid="{00000000-0005-0000-0000-00002A020000}"/>
    <cellStyle name="Good 2 2" xfId="556" xr:uid="{00000000-0005-0000-0000-00002B020000}"/>
    <cellStyle name="Gut 2" xfId="557" xr:uid="{00000000-0005-0000-0000-00002C020000}"/>
    <cellStyle name="Gut 3" xfId="558" xr:uid="{00000000-0005-0000-0000-00002D020000}"/>
    <cellStyle name="Gut 4" xfId="559" xr:uid="{00000000-0005-0000-0000-00002E020000}"/>
    <cellStyle name="Heading 1" xfId="560" xr:uid="{00000000-0005-0000-0000-00002F020000}"/>
    <cellStyle name="Heading 1 2" xfId="561" xr:uid="{00000000-0005-0000-0000-000030020000}"/>
    <cellStyle name="Heading 1 2 2" xfId="562" xr:uid="{00000000-0005-0000-0000-000031020000}"/>
    <cellStyle name="Heading 1 2 2 2" xfId="563" xr:uid="{00000000-0005-0000-0000-000032020000}"/>
    <cellStyle name="Heading 1 2 2 2 2" xfId="1185" xr:uid="{9529A879-50CA-4933-A377-8AC671D77326}"/>
    <cellStyle name="Heading 1 2 3" xfId="564" xr:uid="{00000000-0005-0000-0000-000033020000}"/>
    <cellStyle name="Heading 1 2 4" xfId="1184" xr:uid="{1064ED2A-2EBD-4D4E-A9D9-B16D5B453AA4}"/>
    <cellStyle name="Heading 1 3" xfId="565" xr:uid="{00000000-0005-0000-0000-000034020000}"/>
    <cellStyle name="Heading 1 3 2" xfId="566" xr:uid="{00000000-0005-0000-0000-000035020000}"/>
    <cellStyle name="Heading 1 3 2 2" xfId="1186" xr:uid="{3FA1856C-14A7-41C6-BA03-BCE04E95E2E9}"/>
    <cellStyle name="Heading 1 4" xfId="567" xr:uid="{00000000-0005-0000-0000-000036020000}"/>
    <cellStyle name="Heading 1 5" xfId="1183" xr:uid="{07DE02C9-F013-48E8-8693-9B907E96E189}"/>
    <cellStyle name="Heading 2" xfId="568" xr:uid="{00000000-0005-0000-0000-000037020000}"/>
    <cellStyle name="Heading 2 2" xfId="569" xr:uid="{00000000-0005-0000-0000-000038020000}"/>
    <cellStyle name="Heading 2 2 2" xfId="570" xr:uid="{00000000-0005-0000-0000-000039020000}"/>
    <cellStyle name="Heading 2 2 2 2" xfId="571" xr:uid="{00000000-0005-0000-0000-00003A020000}"/>
    <cellStyle name="Heading 2 2 2 2 2" xfId="1189" xr:uid="{4E68BFA6-5993-47D6-8CBB-F64488C04ED1}"/>
    <cellStyle name="Heading 2 2 3" xfId="572" xr:uid="{00000000-0005-0000-0000-00003B020000}"/>
    <cellStyle name="Heading 2 2 4" xfId="1188" xr:uid="{C4D92433-1A2F-4EF3-9B25-D6BCCB8932E1}"/>
    <cellStyle name="Heading 2 3" xfId="573" xr:uid="{00000000-0005-0000-0000-00003C020000}"/>
    <cellStyle name="Heading 2 3 2" xfId="574" xr:uid="{00000000-0005-0000-0000-00003D020000}"/>
    <cellStyle name="Heading 2 3 2 2" xfId="1190" xr:uid="{4336E40A-7FAC-48CF-9645-82F3F61B902B}"/>
    <cellStyle name="Heading 2 4" xfId="575" xr:uid="{00000000-0005-0000-0000-00003E020000}"/>
    <cellStyle name="Heading 2 5" xfId="1187" xr:uid="{F06818AC-324F-441B-99EE-68C523B0B597}"/>
    <cellStyle name="Heading 3" xfId="576" xr:uid="{00000000-0005-0000-0000-00003F020000}"/>
    <cellStyle name="Heading 3 2" xfId="577" xr:uid="{00000000-0005-0000-0000-000040020000}"/>
    <cellStyle name="Heading 3 2 2" xfId="578" xr:uid="{00000000-0005-0000-0000-000041020000}"/>
    <cellStyle name="Heading 3 2 2 2" xfId="579" xr:uid="{00000000-0005-0000-0000-000042020000}"/>
    <cellStyle name="Heading 3 2 2 2 2" xfId="1193" xr:uid="{5241B59F-4A27-4B69-98D2-7CCF87EFF841}"/>
    <cellStyle name="Heading 3 2 3" xfId="580" xr:uid="{00000000-0005-0000-0000-000043020000}"/>
    <cellStyle name="Heading 3 2 4" xfId="1192" xr:uid="{463A9FBB-0D9C-40A9-9394-EC59AC04165F}"/>
    <cellStyle name="Heading 3 3" xfId="581" xr:uid="{00000000-0005-0000-0000-000044020000}"/>
    <cellStyle name="Heading 3 3 2" xfId="582" xr:uid="{00000000-0005-0000-0000-000045020000}"/>
    <cellStyle name="Heading 3 3 2 2" xfId="1194" xr:uid="{D3466BD2-79D9-4CEB-8B64-A7B2B81F32E1}"/>
    <cellStyle name="Heading 3 4" xfId="583" xr:uid="{00000000-0005-0000-0000-000046020000}"/>
    <cellStyle name="Heading 3 5" xfId="1191" xr:uid="{138B5E8F-D6E6-405A-B601-A69848FACCFF}"/>
    <cellStyle name="Heading 4" xfId="584" xr:uid="{00000000-0005-0000-0000-000047020000}"/>
    <cellStyle name="Heading 4 2" xfId="585" xr:uid="{00000000-0005-0000-0000-000048020000}"/>
    <cellStyle name="Heading 4 2 2" xfId="586" xr:uid="{00000000-0005-0000-0000-000049020000}"/>
    <cellStyle name="Heading 4 2 2 2" xfId="587" xr:uid="{00000000-0005-0000-0000-00004A020000}"/>
    <cellStyle name="Heading 4 2 2 2 2" xfId="1197" xr:uid="{220C5000-A8ED-40B8-9AF9-6E4C7A40CADB}"/>
    <cellStyle name="Heading 4 2 3" xfId="588" xr:uid="{00000000-0005-0000-0000-00004B020000}"/>
    <cellStyle name="Heading 4 2 4" xfId="1196" xr:uid="{A8804F1E-BA98-4583-BA2F-87F2DD96B12E}"/>
    <cellStyle name="Heading 4 3" xfId="589" xr:uid="{00000000-0005-0000-0000-00004C020000}"/>
    <cellStyle name="Heading 4 3 2" xfId="590" xr:uid="{00000000-0005-0000-0000-00004D020000}"/>
    <cellStyle name="Heading 4 3 2 2" xfId="1198" xr:uid="{E87B54B7-A9BE-47EA-97D6-5B1F813A3F9A}"/>
    <cellStyle name="Heading 4 4" xfId="591" xr:uid="{00000000-0005-0000-0000-00004E020000}"/>
    <cellStyle name="Heading 4 5" xfId="1195" xr:uid="{9F1FCA84-57D9-4EAD-B65A-693EE01DD4CA}"/>
    <cellStyle name="Input 2" xfId="592" xr:uid="{00000000-0005-0000-0000-00004F020000}"/>
    <cellStyle name="Linked Cell" xfId="593" xr:uid="{00000000-0005-0000-0000-000050020000}"/>
    <cellStyle name="Linked Cell 2" xfId="594" xr:uid="{00000000-0005-0000-0000-000051020000}"/>
    <cellStyle name="Linked Cell 2 2" xfId="595" xr:uid="{00000000-0005-0000-0000-000052020000}"/>
    <cellStyle name="Neutral" xfId="596" builtinId="28" customBuiltin="1"/>
    <cellStyle name="Normal 2" xfId="597" xr:uid="{00000000-0005-0000-0000-000054020000}"/>
    <cellStyle name="Note" xfId="598" xr:uid="{00000000-0005-0000-0000-000055020000}"/>
    <cellStyle name="Note 2" xfId="599" xr:uid="{00000000-0005-0000-0000-000056020000}"/>
    <cellStyle name="Note 2 2" xfId="600" xr:uid="{00000000-0005-0000-0000-000057020000}"/>
    <cellStyle name="Note 3" xfId="601" xr:uid="{00000000-0005-0000-0000-000058020000}"/>
    <cellStyle name="Note 3 2" xfId="602" xr:uid="{00000000-0005-0000-0000-000059020000}"/>
    <cellStyle name="Note 4" xfId="603" xr:uid="{00000000-0005-0000-0000-00005A020000}"/>
    <cellStyle name="Note 4 2" xfId="604" xr:uid="{00000000-0005-0000-0000-00005B020000}"/>
    <cellStyle name="Note 4 3" xfId="1199" xr:uid="{A746FB69-20B9-4ABE-90F5-599042F83451}"/>
    <cellStyle name="Note 5" xfId="605" xr:uid="{00000000-0005-0000-0000-00005C020000}"/>
    <cellStyle name="Note 5 2" xfId="606" xr:uid="{00000000-0005-0000-0000-00005D020000}"/>
    <cellStyle name="Note 5 2 2" xfId="607" xr:uid="{00000000-0005-0000-0000-00005E020000}"/>
    <cellStyle name="Note 5 2 2 2" xfId="1200" xr:uid="{61F214A9-DB90-42C5-92C5-1947126E111C}"/>
    <cellStyle name="Note 6" xfId="608" xr:uid="{00000000-0005-0000-0000-00005F020000}"/>
    <cellStyle name="Notiz 10" xfId="609" xr:uid="{00000000-0005-0000-0000-000060020000}"/>
    <cellStyle name="Notiz 2" xfId="610" xr:uid="{00000000-0005-0000-0000-000061020000}"/>
    <cellStyle name="Notiz 2 2" xfId="611" xr:uid="{00000000-0005-0000-0000-000062020000}"/>
    <cellStyle name="Notiz 2 2 2" xfId="612" xr:uid="{00000000-0005-0000-0000-000063020000}"/>
    <cellStyle name="Notiz 2 2 2 2" xfId="613" xr:uid="{00000000-0005-0000-0000-000064020000}"/>
    <cellStyle name="Notiz 2 2 2 2 2" xfId="614" xr:uid="{00000000-0005-0000-0000-000065020000}"/>
    <cellStyle name="Notiz 2 2 2 2 2 2" xfId="615" xr:uid="{00000000-0005-0000-0000-000066020000}"/>
    <cellStyle name="Notiz 2 2 2 2 2 3" xfId="616" xr:uid="{00000000-0005-0000-0000-000067020000}"/>
    <cellStyle name="Notiz 2 2 2 2 2 4" xfId="617" xr:uid="{00000000-0005-0000-0000-000068020000}"/>
    <cellStyle name="Notiz 2 2 2 2 3" xfId="618" xr:uid="{00000000-0005-0000-0000-000069020000}"/>
    <cellStyle name="Notiz 2 2 2 2 4" xfId="619" xr:uid="{00000000-0005-0000-0000-00006A020000}"/>
    <cellStyle name="Notiz 2 2 2 2 5" xfId="620" xr:uid="{00000000-0005-0000-0000-00006B020000}"/>
    <cellStyle name="Notiz 2 2 2 3" xfId="621" xr:uid="{00000000-0005-0000-0000-00006C020000}"/>
    <cellStyle name="Notiz 2 2 2 3 2" xfId="622" xr:uid="{00000000-0005-0000-0000-00006D020000}"/>
    <cellStyle name="Notiz 2 2 2 3 3" xfId="623" xr:uid="{00000000-0005-0000-0000-00006E020000}"/>
    <cellStyle name="Notiz 2 2 2 3 4" xfId="624" xr:uid="{00000000-0005-0000-0000-00006F020000}"/>
    <cellStyle name="Notiz 2 2 2 4" xfId="625" xr:uid="{00000000-0005-0000-0000-000070020000}"/>
    <cellStyle name="Notiz 2 2 2 5" xfId="626" xr:uid="{00000000-0005-0000-0000-000071020000}"/>
    <cellStyle name="Notiz 2 2 2 6" xfId="627" xr:uid="{00000000-0005-0000-0000-000072020000}"/>
    <cellStyle name="Notiz 2 2 3" xfId="628" xr:uid="{00000000-0005-0000-0000-000073020000}"/>
    <cellStyle name="Notiz 2 2 3 2" xfId="629" xr:uid="{00000000-0005-0000-0000-000074020000}"/>
    <cellStyle name="Notiz 2 2 3 2 2" xfId="630" xr:uid="{00000000-0005-0000-0000-000075020000}"/>
    <cellStyle name="Notiz 2 2 3 2 3" xfId="631" xr:uid="{00000000-0005-0000-0000-000076020000}"/>
    <cellStyle name="Notiz 2 2 3 2 4" xfId="632" xr:uid="{00000000-0005-0000-0000-000077020000}"/>
    <cellStyle name="Notiz 2 2 3 3" xfId="633" xr:uid="{00000000-0005-0000-0000-000078020000}"/>
    <cellStyle name="Notiz 2 2 3 4" xfId="634" xr:uid="{00000000-0005-0000-0000-000079020000}"/>
    <cellStyle name="Notiz 2 2 3 5" xfId="635" xr:uid="{00000000-0005-0000-0000-00007A020000}"/>
    <cellStyle name="Notiz 2 2 4" xfId="636" xr:uid="{00000000-0005-0000-0000-00007B020000}"/>
    <cellStyle name="Notiz 2 2 4 2" xfId="637" xr:uid="{00000000-0005-0000-0000-00007C020000}"/>
    <cellStyle name="Notiz 2 2 4 2 2" xfId="638" xr:uid="{00000000-0005-0000-0000-00007D020000}"/>
    <cellStyle name="Notiz 2 2 4 3" xfId="639" xr:uid="{00000000-0005-0000-0000-00007E020000}"/>
    <cellStyle name="Notiz 2 2 4 3 2" xfId="640" xr:uid="{00000000-0005-0000-0000-00007F020000}"/>
    <cellStyle name="Notiz 2 2 4 3 2 2" xfId="641" xr:uid="{00000000-0005-0000-0000-000080020000}"/>
    <cellStyle name="Notiz 2 2 4 3 3" xfId="642" xr:uid="{00000000-0005-0000-0000-000081020000}"/>
    <cellStyle name="Notiz 2 2 4 3 3 2" xfId="643" xr:uid="{00000000-0005-0000-0000-000082020000}"/>
    <cellStyle name="Notiz 2 2 4 3 4" xfId="644" xr:uid="{00000000-0005-0000-0000-000083020000}"/>
    <cellStyle name="Notiz 2 2 4 3 4 2" xfId="1201" xr:uid="{97F7C45A-7388-42A0-825A-C4B4B6642640}"/>
    <cellStyle name="Notiz 2 2 4 4" xfId="645" xr:uid="{00000000-0005-0000-0000-000084020000}"/>
    <cellStyle name="Notiz 2 2 4 4 2" xfId="646" xr:uid="{00000000-0005-0000-0000-000085020000}"/>
    <cellStyle name="Notiz 2 2 4 4 2 2" xfId="647" xr:uid="{00000000-0005-0000-0000-000086020000}"/>
    <cellStyle name="Notiz 2 2 4 4 2 2 2" xfId="1202" xr:uid="{1B318F57-1427-439C-9EAB-D1DA8C9BB6C3}"/>
    <cellStyle name="Notiz 2 2 4 5" xfId="648" xr:uid="{00000000-0005-0000-0000-000087020000}"/>
    <cellStyle name="Notiz 2 2 5" xfId="649" xr:uid="{00000000-0005-0000-0000-000088020000}"/>
    <cellStyle name="Notiz 2 2 5 2" xfId="650" xr:uid="{00000000-0005-0000-0000-000089020000}"/>
    <cellStyle name="Notiz 2 2 5 2 2" xfId="651" xr:uid="{00000000-0005-0000-0000-00008A020000}"/>
    <cellStyle name="Notiz 2 2 5 3" xfId="652" xr:uid="{00000000-0005-0000-0000-00008B020000}"/>
    <cellStyle name="Notiz 2 2 5 3 2" xfId="653" xr:uid="{00000000-0005-0000-0000-00008C020000}"/>
    <cellStyle name="Notiz 2 2 5 4" xfId="654" xr:uid="{00000000-0005-0000-0000-00008D020000}"/>
    <cellStyle name="Notiz 2 2 5 4 2" xfId="655" xr:uid="{00000000-0005-0000-0000-00008E020000}"/>
    <cellStyle name="Notiz 2 2 5 4 3" xfId="656" xr:uid="{00000000-0005-0000-0000-00008F020000}"/>
    <cellStyle name="Notiz 2 2 5 4 3 2" xfId="1204" xr:uid="{BF1AB278-9492-4CE5-9BDA-D4910A39BD64}"/>
    <cellStyle name="Notiz 2 2 5 5" xfId="657" xr:uid="{00000000-0005-0000-0000-000090020000}"/>
    <cellStyle name="Notiz 2 2 5 5 2" xfId="1203" xr:uid="{5ABFAEA6-0995-46AD-A826-FE528E45EDB4}"/>
    <cellStyle name="Notiz 2 2 6" xfId="658" xr:uid="{00000000-0005-0000-0000-000091020000}"/>
    <cellStyle name="Notiz 2 3" xfId="659" xr:uid="{00000000-0005-0000-0000-000092020000}"/>
    <cellStyle name="Notiz 2 3 2" xfId="660" xr:uid="{00000000-0005-0000-0000-000093020000}"/>
    <cellStyle name="Notiz 2 3 2 2" xfId="661" xr:uid="{00000000-0005-0000-0000-000094020000}"/>
    <cellStyle name="Notiz 2 3 2 2 2" xfId="662" xr:uid="{00000000-0005-0000-0000-000095020000}"/>
    <cellStyle name="Notiz 2 3 2 2 3" xfId="663" xr:uid="{00000000-0005-0000-0000-000096020000}"/>
    <cellStyle name="Notiz 2 3 2 2 4" xfId="664" xr:uid="{00000000-0005-0000-0000-000097020000}"/>
    <cellStyle name="Notiz 2 3 2 3" xfId="665" xr:uid="{00000000-0005-0000-0000-000098020000}"/>
    <cellStyle name="Notiz 2 3 2 4" xfId="666" xr:uid="{00000000-0005-0000-0000-000099020000}"/>
    <cellStyle name="Notiz 2 3 2 5" xfId="667" xr:uid="{00000000-0005-0000-0000-00009A020000}"/>
    <cellStyle name="Notiz 2 3 3" xfId="668" xr:uid="{00000000-0005-0000-0000-00009B020000}"/>
    <cellStyle name="Notiz 2 3 3 2" xfId="669" xr:uid="{00000000-0005-0000-0000-00009C020000}"/>
    <cellStyle name="Notiz 2 3 3 3" xfId="670" xr:uid="{00000000-0005-0000-0000-00009D020000}"/>
    <cellStyle name="Notiz 2 3 3 4" xfId="671" xr:uid="{00000000-0005-0000-0000-00009E020000}"/>
    <cellStyle name="Notiz 2 3 4" xfId="672" xr:uid="{00000000-0005-0000-0000-00009F020000}"/>
    <cellStyle name="Notiz 2 3 5" xfId="673" xr:uid="{00000000-0005-0000-0000-0000A0020000}"/>
    <cellStyle name="Notiz 2 3 6" xfId="674" xr:uid="{00000000-0005-0000-0000-0000A1020000}"/>
    <cellStyle name="Notiz 2 4" xfId="675" xr:uid="{00000000-0005-0000-0000-0000A2020000}"/>
    <cellStyle name="Notiz 2 4 2" xfId="676" xr:uid="{00000000-0005-0000-0000-0000A3020000}"/>
    <cellStyle name="Notiz 2 4 2 2" xfId="677" xr:uid="{00000000-0005-0000-0000-0000A4020000}"/>
    <cellStyle name="Notiz 2 4 2 3" xfId="678" xr:uid="{00000000-0005-0000-0000-0000A5020000}"/>
    <cellStyle name="Notiz 2 4 2 4" xfId="679" xr:uid="{00000000-0005-0000-0000-0000A6020000}"/>
    <cellStyle name="Notiz 2 4 3" xfId="680" xr:uid="{00000000-0005-0000-0000-0000A7020000}"/>
    <cellStyle name="Notiz 2 4 4" xfId="681" xr:uid="{00000000-0005-0000-0000-0000A8020000}"/>
    <cellStyle name="Notiz 2 4 5" xfId="682" xr:uid="{00000000-0005-0000-0000-0000A9020000}"/>
    <cellStyle name="Notiz 2 5" xfId="683" xr:uid="{00000000-0005-0000-0000-0000AA020000}"/>
    <cellStyle name="Notiz 2 5 2" xfId="684" xr:uid="{00000000-0005-0000-0000-0000AB020000}"/>
    <cellStyle name="Notiz 2 5 3" xfId="685" xr:uid="{00000000-0005-0000-0000-0000AC020000}"/>
    <cellStyle name="Notiz 2 5 4" xfId="686" xr:uid="{00000000-0005-0000-0000-0000AD020000}"/>
    <cellStyle name="Notiz 2 6" xfId="687" xr:uid="{00000000-0005-0000-0000-0000AE020000}"/>
    <cellStyle name="Notiz 2 7" xfId="688" xr:uid="{00000000-0005-0000-0000-0000AF020000}"/>
    <cellStyle name="Notiz 2 8" xfId="689" xr:uid="{00000000-0005-0000-0000-0000B0020000}"/>
    <cellStyle name="Notiz 3" xfId="690" xr:uid="{00000000-0005-0000-0000-0000B1020000}"/>
    <cellStyle name="Notiz 3 2" xfId="691" xr:uid="{00000000-0005-0000-0000-0000B2020000}"/>
    <cellStyle name="Notiz 3 2 2" xfId="692" xr:uid="{00000000-0005-0000-0000-0000B3020000}"/>
    <cellStyle name="Notiz 3 2 2 2" xfId="693" xr:uid="{00000000-0005-0000-0000-0000B4020000}"/>
    <cellStyle name="Notiz 3 2 2 2 2" xfId="694" xr:uid="{00000000-0005-0000-0000-0000B5020000}"/>
    <cellStyle name="Notiz 3 2 2 2 3" xfId="695" xr:uid="{00000000-0005-0000-0000-0000B6020000}"/>
    <cellStyle name="Notiz 3 2 2 2 4" xfId="696" xr:uid="{00000000-0005-0000-0000-0000B7020000}"/>
    <cellStyle name="Notiz 3 2 2 3" xfId="697" xr:uid="{00000000-0005-0000-0000-0000B8020000}"/>
    <cellStyle name="Notiz 3 2 2 4" xfId="698" xr:uid="{00000000-0005-0000-0000-0000B9020000}"/>
    <cellStyle name="Notiz 3 2 2 5" xfId="699" xr:uid="{00000000-0005-0000-0000-0000BA020000}"/>
    <cellStyle name="Notiz 3 2 3" xfId="700" xr:uid="{00000000-0005-0000-0000-0000BB020000}"/>
    <cellStyle name="Notiz 3 2 3 2" xfId="701" xr:uid="{00000000-0005-0000-0000-0000BC020000}"/>
    <cellStyle name="Notiz 3 2 3 3" xfId="702" xr:uid="{00000000-0005-0000-0000-0000BD020000}"/>
    <cellStyle name="Notiz 3 2 3 4" xfId="703" xr:uid="{00000000-0005-0000-0000-0000BE020000}"/>
    <cellStyle name="Notiz 3 2 4" xfId="704" xr:uid="{00000000-0005-0000-0000-0000BF020000}"/>
    <cellStyle name="Notiz 3 2 5" xfId="705" xr:uid="{00000000-0005-0000-0000-0000C0020000}"/>
    <cellStyle name="Notiz 3 2 6" xfId="706" xr:uid="{00000000-0005-0000-0000-0000C1020000}"/>
    <cellStyle name="Notiz 3 3" xfId="707" xr:uid="{00000000-0005-0000-0000-0000C2020000}"/>
    <cellStyle name="Notiz 3 3 2" xfId="708" xr:uid="{00000000-0005-0000-0000-0000C3020000}"/>
    <cellStyle name="Notiz 3 3 2 2" xfId="709" xr:uid="{00000000-0005-0000-0000-0000C4020000}"/>
    <cellStyle name="Notiz 3 3 2 3" xfId="710" xr:uid="{00000000-0005-0000-0000-0000C5020000}"/>
    <cellStyle name="Notiz 3 3 2 4" xfId="711" xr:uid="{00000000-0005-0000-0000-0000C6020000}"/>
    <cellStyle name="Notiz 3 3 3" xfId="712" xr:uid="{00000000-0005-0000-0000-0000C7020000}"/>
    <cellStyle name="Notiz 3 3 4" xfId="713" xr:uid="{00000000-0005-0000-0000-0000C8020000}"/>
    <cellStyle name="Notiz 3 3 5" xfId="714" xr:uid="{00000000-0005-0000-0000-0000C9020000}"/>
    <cellStyle name="Notiz 3 4" xfId="715" xr:uid="{00000000-0005-0000-0000-0000CA020000}"/>
    <cellStyle name="Notiz 3 4 2" xfId="716" xr:uid="{00000000-0005-0000-0000-0000CB020000}"/>
    <cellStyle name="Notiz 3 4 3" xfId="717" xr:uid="{00000000-0005-0000-0000-0000CC020000}"/>
    <cellStyle name="Notiz 3 4 4" xfId="718" xr:uid="{00000000-0005-0000-0000-0000CD020000}"/>
    <cellStyle name="Notiz 3 5" xfId="719" xr:uid="{00000000-0005-0000-0000-0000CE020000}"/>
    <cellStyle name="Notiz 3 6" xfId="720" xr:uid="{00000000-0005-0000-0000-0000CF020000}"/>
    <cellStyle name="Notiz 3 7" xfId="721" xr:uid="{00000000-0005-0000-0000-0000D0020000}"/>
    <cellStyle name="Notiz 4" xfId="722" xr:uid="{00000000-0005-0000-0000-0000D1020000}"/>
    <cellStyle name="Notiz 4 2" xfId="723" xr:uid="{00000000-0005-0000-0000-0000D2020000}"/>
    <cellStyle name="Notiz 4 2 2" xfId="724" xr:uid="{00000000-0005-0000-0000-0000D3020000}"/>
    <cellStyle name="Notiz 4 2 2 2" xfId="725" xr:uid="{00000000-0005-0000-0000-0000D4020000}"/>
    <cellStyle name="Notiz 4 2 2 3" xfId="726" xr:uid="{00000000-0005-0000-0000-0000D5020000}"/>
    <cellStyle name="Notiz 4 2 2 4" xfId="727" xr:uid="{00000000-0005-0000-0000-0000D6020000}"/>
    <cellStyle name="Notiz 4 2 3" xfId="728" xr:uid="{00000000-0005-0000-0000-0000D7020000}"/>
    <cellStyle name="Notiz 4 2 4" xfId="729" xr:uid="{00000000-0005-0000-0000-0000D8020000}"/>
    <cellStyle name="Notiz 4 2 5" xfId="730" xr:uid="{00000000-0005-0000-0000-0000D9020000}"/>
    <cellStyle name="Notiz 4 3" xfId="731" xr:uid="{00000000-0005-0000-0000-0000DA020000}"/>
    <cellStyle name="Notiz 4 3 2" xfId="732" xr:uid="{00000000-0005-0000-0000-0000DB020000}"/>
    <cellStyle name="Notiz 4 3 3" xfId="733" xr:uid="{00000000-0005-0000-0000-0000DC020000}"/>
    <cellStyle name="Notiz 4 3 4" xfId="734" xr:uid="{00000000-0005-0000-0000-0000DD020000}"/>
    <cellStyle name="Notiz 4 4" xfId="735" xr:uid="{00000000-0005-0000-0000-0000DE020000}"/>
    <cellStyle name="Notiz 4 5" xfId="736" xr:uid="{00000000-0005-0000-0000-0000DF020000}"/>
    <cellStyle name="Notiz 4 6" xfId="737" xr:uid="{00000000-0005-0000-0000-0000E0020000}"/>
    <cellStyle name="Notiz 5" xfId="738" xr:uid="{00000000-0005-0000-0000-0000E1020000}"/>
    <cellStyle name="Notiz 5 2" xfId="739" xr:uid="{00000000-0005-0000-0000-0000E2020000}"/>
    <cellStyle name="Notiz 5 2 2" xfId="740" xr:uid="{00000000-0005-0000-0000-0000E3020000}"/>
    <cellStyle name="Notiz 5 2 2 2" xfId="741" xr:uid="{00000000-0005-0000-0000-0000E4020000}"/>
    <cellStyle name="Notiz 5 2 2 3" xfId="742" xr:uid="{00000000-0005-0000-0000-0000E5020000}"/>
    <cellStyle name="Notiz 5 2 2 4" xfId="743" xr:uid="{00000000-0005-0000-0000-0000E6020000}"/>
    <cellStyle name="Notiz 5 2 3" xfId="744" xr:uid="{00000000-0005-0000-0000-0000E7020000}"/>
    <cellStyle name="Notiz 5 2 4" xfId="745" xr:uid="{00000000-0005-0000-0000-0000E8020000}"/>
    <cellStyle name="Notiz 5 2 5" xfId="746" xr:uid="{00000000-0005-0000-0000-0000E9020000}"/>
    <cellStyle name="Notiz 5 3" xfId="747" xr:uid="{00000000-0005-0000-0000-0000EA020000}"/>
    <cellStyle name="Notiz 5 3 2" xfId="748" xr:uid="{00000000-0005-0000-0000-0000EB020000}"/>
    <cellStyle name="Notiz 5 3 3" xfId="749" xr:uid="{00000000-0005-0000-0000-0000EC020000}"/>
    <cellStyle name="Notiz 5 3 4" xfId="750" xr:uid="{00000000-0005-0000-0000-0000ED020000}"/>
    <cellStyle name="Notiz 5 4" xfId="751" xr:uid="{00000000-0005-0000-0000-0000EE020000}"/>
    <cellStyle name="Notiz 5 5" xfId="752" xr:uid="{00000000-0005-0000-0000-0000EF020000}"/>
    <cellStyle name="Notiz 5 6" xfId="753" xr:uid="{00000000-0005-0000-0000-0000F0020000}"/>
    <cellStyle name="Notiz 6" xfId="754" xr:uid="{00000000-0005-0000-0000-0000F1020000}"/>
    <cellStyle name="Notiz 6 2" xfId="755" xr:uid="{00000000-0005-0000-0000-0000F2020000}"/>
    <cellStyle name="Notiz 6 2 2" xfId="756" xr:uid="{00000000-0005-0000-0000-0000F3020000}"/>
    <cellStyle name="Notiz 6 2 3" xfId="757" xr:uid="{00000000-0005-0000-0000-0000F4020000}"/>
    <cellStyle name="Notiz 6 2 4" xfId="758" xr:uid="{00000000-0005-0000-0000-0000F5020000}"/>
    <cellStyle name="Notiz 6 3" xfId="759" xr:uid="{00000000-0005-0000-0000-0000F6020000}"/>
    <cellStyle name="Notiz 6 4" xfId="760" xr:uid="{00000000-0005-0000-0000-0000F7020000}"/>
    <cellStyle name="Notiz 6 5" xfId="761" xr:uid="{00000000-0005-0000-0000-0000F8020000}"/>
    <cellStyle name="Notiz 7" xfId="762" xr:uid="{00000000-0005-0000-0000-0000F9020000}"/>
    <cellStyle name="Notiz 7 2" xfId="763" xr:uid="{00000000-0005-0000-0000-0000FA020000}"/>
    <cellStyle name="Notiz 7 3" xfId="764" xr:uid="{00000000-0005-0000-0000-0000FB020000}"/>
    <cellStyle name="Notiz 7 4" xfId="765" xr:uid="{00000000-0005-0000-0000-0000FC020000}"/>
    <cellStyle name="Notiz 8" xfId="766" xr:uid="{00000000-0005-0000-0000-0000FD020000}"/>
    <cellStyle name="Notiz 8 2" xfId="767" xr:uid="{00000000-0005-0000-0000-0000FE020000}"/>
    <cellStyle name="Notiz 9" xfId="768" xr:uid="{00000000-0005-0000-0000-0000FF020000}"/>
    <cellStyle name="Output 2" xfId="769" xr:uid="{00000000-0005-0000-0000-000000030000}"/>
    <cellStyle name="Percent 2" xfId="1167" xr:uid="{E2D7A700-7590-41F6-817D-A768120CD986}"/>
    <cellStyle name="Percent 3" xfId="1169" xr:uid="{00BA29C0-90BF-4430-AA60-DF85199AABA8}"/>
    <cellStyle name="Prozent" xfId="1163" builtinId="5"/>
    <cellStyle name="Prozent 10" xfId="770" xr:uid="{00000000-0005-0000-0000-000002030000}"/>
    <cellStyle name="Prozent 10 2" xfId="771" xr:uid="{00000000-0005-0000-0000-000003030000}"/>
    <cellStyle name="Prozent 10 2 2" xfId="772" xr:uid="{00000000-0005-0000-0000-000004030000}"/>
    <cellStyle name="Prozent 10 3" xfId="773" xr:uid="{00000000-0005-0000-0000-000005030000}"/>
    <cellStyle name="Prozent 10 3 2" xfId="774" xr:uid="{00000000-0005-0000-0000-000006030000}"/>
    <cellStyle name="Prozent 10 3 3" xfId="1205" xr:uid="{0CBC4E59-DAFE-469A-A483-A2119EF1D950}"/>
    <cellStyle name="Prozent 10 4" xfId="775" xr:uid="{00000000-0005-0000-0000-000007030000}"/>
    <cellStyle name="Prozent 10 4 2" xfId="776" xr:uid="{00000000-0005-0000-0000-000008030000}"/>
    <cellStyle name="Prozent 10 4 3" xfId="777" xr:uid="{00000000-0005-0000-0000-000009030000}"/>
    <cellStyle name="Prozent 10 4 3 2" xfId="1206" xr:uid="{13935B0A-0097-4FD6-AA82-517DE3B222B9}"/>
    <cellStyle name="Prozent 10 5" xfId="778" xr:uid="{00000000-0005-0000-0000-00000A030000}"/>
    <cellStyle name="Prozent 11" xfId="779" xr:uid="{00000000-0005-0000-0000-00000B030000}"/>
    <cellStyle name="Prozent 11 2" xfId="780" xr:uid="{00000000-0005-0000-0000-00000C030000}"/>
    <cellStyle name="Prozent 12" xfId="781" xr:uid="{00000000-0005-0000-0000-00000D030000}"/>
    <cellStyle name="Prozent 12 2" xfId="782" xr:uid="{00000000-0005-0000-0000-00000E030000}"/>
    <cellStyle name="Prozent 13" xfId="783" xr:uid="{00000000-0005-0000-0000-00000F030000}"/>
    <cellStyle name="Prozent 14" xfId="784" xr:uid="{00000000-0005-0000-0000-000010030000}"/>
    <cellStyle name="Prozent 2" xfId="785" xr:uid="{00000000-0005-0000-0000-000011030000}"/>
    <cellStyle name="Prozent 3" xfId="786" xr:uid="{00000000-0005-0000-0000-000012030000}"/>
    <cellStyle name="Prozent 3 2" xfId="787" xr:uid="{00000000-0005-0000-0000-000013030000}"/>
    <cellStyle name="Prozent 3 2 2" xfId="788" xr:uid="{00000000-0005-0000-0000-000014030000}"/>
    <cellStyle name="Prozent 3 2 2 2" xfId="789" xr:uid="{00000000-0005-0000-0000-000015030000}"/>
    <cellStyle name="Prozent 3 2 2 2 2" xfId="790" xr:uid="{00000000-0005-0000-0000-000016030000}"/>
    <cellStyle name="Prozent 3 2 2 2 2 2" xfId="791" xr:uid="{00000000-0005-0000-0000-000017030000}"/>
    <cellStyle name="Prozent 3 2 2 2 2 3" xfId="792" xr:uid="{00000000-0005-0000-0000-000018030000}"/>
    <cellStyle name="Prozent 3 2 2 2 2 4" xfId="793" xr:uid="{00000000-0005-0000-0000-000019030000}"/>
    <cellStyle name="Prozent 3 2 2 2 3" xfId="794" xr:uid="{00000000-0005-0000-0000-00001A030000}"/>
    <cellStyle name="Prozent 3 2 2 2 4" xfId="795" xr:uid="{00000000-0005-0000-0000-00001B030000}"/>
    <cellStyle name="Prozent 3 2 2 2 5" xfId="796" xr:uid="{00000000-0005-0000-0000-00001C030000}"/>
    <cellStyle name="Prozent 3 2 2 3" xfId="797" xr:uid="{00000000-0005-0000-0000-00001D030000}"/>
    <cellStyle name="Prozent 3 2 2 3 2" xfId="798" xr:uid="{00000000-0005-0000-0000-00001E030000}"/>
    <cellStyle name="Prozent 3 2 2 3 3" xfId="799" xr:uid="{00000000-0005-0000-0000-00001F030000}"/>
    <cellStyle name="Prozent 3 2 2 3 4" xfId="800" xr:uid="{00000000-0005-0000-0000-000020030000}"/>
    <cellStyle name="Prozent 3 2 2 4" xfId="801" xr:uid="{00000000-0005-0000-0000-000021030000}"/>
    <cellStyle name="Prozent 3 2 2 5" xfId="802" xr:uid="{00000000-0005-0000-0000-000022030000}"/>
    <cellStyle name="Prozent 3 2 2 6" xfId="803" xr:uid="{00000000-0005-0000-0000-000023030000}"/>
    <cellStyle name="Prozent 3 2 3" xfId="804" xr:uid="{00000000-0005-0000-0000-000024030000}"/>
    <cellStyle name="Prozent 3 2 3 2" xfId="805" xr:uid="{00000000-0005-0000-0000-000025030000}"/>
    <cellStyle name="Prozent 3 2 3 2 2" xfId="806" xr:uid="{00000000-0005-0000-0000-000026030000}"/>
    <cellStyle name="Prozent 3 2 3 2 3" xfId="807" xr:uid="{00000000-0005-0000-0000-000027030000}"/>
    <cellStyle name="Prozent 3 2 3 2 4" xfId="808" xr:uid="{00000000-0005-0000-0000-000028030000}"/>
    <cellStyle name="Prozent 3 2 3 3" xfId="809" xr:uid="{00000000-0005-0000-0000-000029030000}"/>
    <cellStyle name="Prozent 3 2 3 4" xfId="810" xr:uid="{00000000-0005-0000-0000-00002A030000}"/>
    <cellStyle name="Prozent 3 2 3 5" xfId="811" xr:uid="{00000000-0005-0000-0000-00002B030000}"/>
    <cellStyle name="Prozent 3 2 4" xfId="812" xr:uid="{00000000-0005-0000-0000-00002C030000}"/>
    <cellStyle name="Prozent 3 2 4 2" xfId="813" xr:uid="{00000000-0005-0000-0000-00002D030000}"/>
    <cellStyle name="Prozent 3 2 4 2 2" xfId="814" xr:uid="{00000000-0005-0000-0000-00002E030000}"/>
    <cellStyle name="Prozent 3 2 4 3" xfId="815" xr:uid="{00000000-0005-0000-0000-00002F030000}"/>
    <cellStyle name="Prozent 3 2 4 4" xfId="816" xr:uid="{00000000-0005-0000-0000-000030030000}"/>
    <cellStyle name="Prozent 3 2 4 5" xfId="817" xr:uid="{00000000-0005-0000-0000-000031030000}"/>
    <cellStyle name="Prozent 3 2 5" xfId="818" xr:uid="{00000000-0005-0000-0000-000032030000}"/>
    <cellStyle name="Prozent 3 2 6" xfId="819" xr:uid="{00000000-0005-0000-0000-000033030000}"/>
    <cellStyle name="Prozent 3 3" xfId="820" xr:uid="{00000000-0005-0000-0000-000034030000}"/>
    <cellStyle name="Prozent 3 3 2" xfId="821" xr:uid="{00000000-0005-0000-0000-000035030000}"/>
    <cellStyle name="Prozent 3 3 2 2" xfId="822" xr:uid="{00000000-0005-0000-0000-000036030000}"/>
    <cellStyle name="Prozent 3 3 2 2 2" xfId="823" xr:uid="{00000000-0005-0000-0000-000037030000}"/>
    <cellStyle name="Prozent 3 3 2 2 3" xfId="824" xr:uid="{00000000-0005-0000-0000-000038030000}"/>
    <cellStyle name="Prozent 3 3 2 2 4" xfId="825" xr:uid="{00000000-0005-0000-0000-000039030000}"/>
    <cellStyle name="Prozent 3 3 2 3" xfId="826" xr:uid="{00000000-0005-0000-0000-00003A030000}"/>
    <cellStyle name="Prozent 3 3 2 4" xfId="827" xr:uid="{00000000-0005-0000-0000-00003B030000}"/>
    <cellStyle name="Prozent 3 3 2 5" xfId="828" xr:uid="{00000000-0005-0000-0000-00003C030000}"/>
    <cellStyle name="Prozent 3 3 3" xfId="829" xr:uid="{00000000-0005-0000-0000-00003D030000}"/>
    <cellStyle name="Prozent 3 3 3 2" xfId="830" xr:uid="{00000000-0005-0000-0000-00003E030000}"/>
    <cellStyle name="Prozent 3 3 3 3" xfId="831" xr:uid="{00000000-0005-0000-0000-00003F030000}"/>
    <cellStyle name="Prozent 3 3 3 4" xfId="832" xr:uid="{00000000-0005-0000-0000-000040030000}"/>
    <cellStyle name="Prozent 3 3 4" xfId="833" xr:uid="{00000000-0005-0000-0000-000041030000}"/>
    <cellStyle name="Prozent 3 3 5" xfId="834" xr:uid="{00000000-0005-0000-0000-000042030000}"/>
    <cellStyle name="Prozent 3 3 6" xfId="835" xr:uid="{00000000-0005-0000-0000-000043030000}"/>
    <cellStyle name="Prozent 3 4" xfId="836" xr:uid="{00000000-0005-0000-0000-000044030000}"/>
    <cellStyle name="Prozent 3 4 2" xfId="837" xr:uid="{00000000-0005-0000-0000-000045030000}"/>
    <cellStyle name="Prozent 3 4 2 2" xfId="838" xr:uid="{00000000-0005-0000-0000-000046030000}"/>
    <cellStyle name="Prozent 3 4 2 3" xfId="839" xr:uid="{00000000-0005-0000-0000-000047030000}"/>
    <cellStyle name="Prozent 3 4 2 4" xfId="840" xr:uid="{00000000-0005-0000-0000-000048030000}"/>
    <cellStyle name="Prozent 3 4 3" xfId="841" xr:uid="{00000000-0005-0000-0000-000049030000}"/>
    <cellStyle name="Prozent 3 4 4" xfId="842" xr:uid="{00000000-0005-0000-0000-00004A030000}"/>
    <cellStyle name="Prozent 3 4 5" xfId="843" xr:uid="{00000000-0005-0000-0000-00004B030000}"/>
    <cellStyle name="Prozent 3 5" xfId="844" xr:uid="{00000000-0005-0000-0000-00004C030000}"/>
    <cellStyle name="Prozent 3 5 2" xfId="845" xr:uid="{00000000-0005-0000-0000-00004D030000}"/>
    <cellStyle name="Prozent 3 5 3" xfId="846" xr:uid="{00000000-0005-0000-0000-00004E030000}"/>
    <cellStyle name="Prozent 3 5 4" xfId="847" xr:uid="{00000000-0005-0000-0000-00004F030000}"/>
    <cellStyle name="Prozent 3 6" xfId="848" xr:uid="{00000000-0005-0000-0000-000050030000}"/>
    <cellStyle name="Prozent 3 7" xfId="849" xr:uid="{00000000-0005-0000-0000-000051030000}"/>
    <cellStyle name="Prozent 3 8" xfId="850" xr:uid="{00000000-0005-0000-0000-000052030000}"/>
    <cellStyle name="Prozent 4" xfId="851" xr:uid="{00000000-0005-0000-0000-000053030000}"/>
    <cellStyle name="Prozent 4 2" xfId="852" xr:uid="{00000000-0005-0000-0000-000054030000}"/>
    <cellStyle name="Prozent 4 2 2" xfId="853" xr:uid="{00000000-0005-0000-0000-000055030000}"/>
    <cellStyle name="Prozent 4 2 2 2" xfId="854" xr:uid="{00000000-0005-0000-0000-000056030000}"/>
    <cellStyle name="Prozent 4 2 2 2 2" xfId="855" xr:uid="{00000000-0005-0000-0000-000057030000}"/>
    <cellStyle name="Prozent 4 2 2 2 2 2" xfId="856" xr:uid="{00000000-0005-0000-0000-000058030000}"/>
    <cellStyle name="Prozent 4 2 2 2 2 3" xfId="857" xr:uid="{00000000-0005-0000-0000-000059030000}"/>
    <cellStyle name="Prozent 4 2 2 2 2 4" xfId="858" xr:uid="{00000000-0005-0000-0000-00005A030000}"/>
    <cellStyle name="Prozent 4 2 2 2 3" xfId="859" xr:uid="{00000000-0005-0000-0000-00005B030000}"/>
    <cellStyle name="Prozent 4 2 2 2 4" xfId="860" xr:uid="{00000000-0005-0000-0000-00005C030000}"/>
    <cellStyle name="Prozent 4 2 2 2 5" xfId="861" xr:uid="{00000000-0005-0000-0000-00005D030000}"/>
    <cellStyle name="Prozent 4 2 2 3" xfId="862" xr:uid="{00000000-0005-0000-0000-00005E030000}"/>
    <cellStyle name="Prozent 4 2 2 3 2" xfId="863" xr:uid="{00000000-0005-0000-0000-00005F030000}"/>
    <cellStyle name="Prozent 4 2 2 3 3" xfId="864" xr:uid="{00000000-0005-0000-0000-000060030000}"/>
    <cellStyle name="Prozent 4 2 2 3 4" xfId="865" xr:uid="{00000000-0005-0000-0000-000061030000}"/>
    <cellStyle name="Prozent 4 2 2 4" xfId="866" xr:uid="{00000000-0005-0000-0000-000062030000}"/>
    <cellStyle name="Prozent 4 2 2 5" xfId="867" xr:uid="{00000000-0005-0000-0000-000063030000}"/>
    <cellStyle name="Prozent 4 2 2 6" xfId="868" xr:uid="{00000000-0005-0000-0000-000064030000}"/>
    <cellStyle name="Prozent 4 2 3" xfId="869" xr:uid="{00000000-0005-0000-0000-000065030000}"/>
    <cellStyle name="Prozent 4 2 3 2" xfId="870" xr:uid="{00000000-0005-0000-0000-000066030000}"/>
    <cellStyle name="Prozent 4 2 3 2 2" xfId="871" xr:uid="{00000000-0005-0000-0000-000067030000}"/>
    <cellStyle name="Prozent 4 2 3 2 3" xfId="872" xr:uid="{00000000-0005-0000-0000-000068030000}"/>
    <cellStyle name="Prozent 4 2 3 2 4" xfId="873" xr:uid="{00000000-0005-0000-0000-000069030000}"/>
    <cellStyle name="Prozent 4 2 3 3" xfId="874" xr:uid="{00000000-0005-0000-0000-00006A030000}"/>
    <cellStyle name="Prozent 4 2 3 4" xfId="875" xr:uid="{00000000-0005-0000-0000-00006B030000}"/>
    <cellStyle name="Prozent 4 2 3 5" xfId="876" xr:uid="{00000000-0005-0000-0000-00006C030000}"/>
    <cellStyle name="Prozent 4 2 4" xfId="877" xr:uid="{00000000-0005-0000-0000-00006D030000}"/>
    <cellStyle name="Prozent 4 2 4 2" xfId="878" xr:uid="{00000000-0005-0000-0000-00006E030000}"/>
    <cellStyle name="Prozent 4 2 4 3" xfId="879" xr:uid="{00000000-0005-0000-0000-00006F030000}"/>
    <cellStyle name="Prozent 4 2 4 4" xfId="880" xr:uid="{00000000-0005-0000-0000-000070030000}"/>
    <cellStyle name="Prozent 4 2 5" xfId="881" xr:uid="{00000000-0005-0000-0000-000071030000}"/>
    <cellStyle name="Prozent 4 2 6" xfId="882" xr:uid="{00000000-0005-0000-0000-000072030000}"/>
    <cellStyle name="Prozent 4 2 7" xfId="883" xr:uid="{00000000-0005-0000-0000-000073030000}"/>
    <cellStyle name="Prozent 4 3" xfId="884" xr:uid="{00000000-0005-0000-0000-000074030000}"/>
    <cellStyle name="Prozent 4 3 2" xfId="885" xr:uid="{00000000-0005-0000-0000-000075030000}"/>
    <cellStyle name="Prozent 4 3 2 2" xfId="886" xr:uid="{00000000-0005-0000-0000-000076030000}"/>
    <cellStyle name="Prozent 4 3 2 2 2" xfId="887" xr:uid="{00000000-0005-0000-0000-000077030000}"/>
    <cellStyle name="Prozent 4 3 2 2 3" xfId="888" xr:uid="{00000000-0005-0000-0000-000078030000}"/>
    <cellStyle name="Prozent 4 3 2 2 4" xfId="889" xr:uid="{00000000-0005-0000-0000-000079030000}"/>
    <cellStyle name="Prozent 4 3 2 3" xfId="890" xr:uid="{00000000-0005-0000-0000-00007A030000}"/>
    <cellStyle name="Prozent 4 3 2 4" xfId="891" xr:uid="{00000000-0005-0000-0000-00007B030000}"/>
    <cellStyle name="Prozent 4 3 2 5" xfId="892" xr:uid="{00000000-0005-0000-0000-00007C030000}"/>
    <cellStyle name="Prozent 4 3 3" xfId="893" xr:uid="{00000000-0005-0000-0000-00007D030000}"/>
    <cellStyle name="Prozent 4 3 3 2" xfId="894" xr:uid="{00000000-0005-0000-0000-00007E030000}"/>
    <cellStyle name="Prozent 4 3 3 2 2" xfId="895" xr:uid="{00000000-0005-0000-0000-00007F030000}"/>
    <cellStyle name="Prozent 4 3 3 2 3" xfId="896" xr:uid="{00000000-0005-0000-0000-000080030000}"/>
    <cellStyle name="Prozent 4 3 3 2 4" xfId="897" xr:uid="{00000000-0005-0000-0000-000081030000}"/>
    <cellStyle name="Prozent 4 3 3 3" xfId="898" xr:uid="{00000000-0005-0000-0000-000082030000}"/>
    <cellStyle name="Prozent 4 3 3 4" xfId="899" xr:uid="{00000000-0005-0000-0000-000083030000}"/>
    <cellStyle name="Prozent 4 3 3 5" xfId="900" xr:uid="{00000000-0005-0000-0000-000084030000}"/>
    <cellStyle name="Prozent 4 3 4" xfId="901" xr:uid="{00000000-0005-0000-0000-000085030000}"/>
    <cellStyle name="Prozent 4 3 4 2" xfId="902" xr:uid="{00000000-0005-0000-0000-000086030000}"/>
    <cellStyle name="Prozent 4 3 4 2 2" xfId="903" xr:uid="{00000000-0005-0000-0000-000087030000}"/>
    <cellStyle name="Prozent 4 3 4 3" xfId="904" xr:uid="{00000000-0005-0000-0000-000088030000}"/>
    <cellStyle name="Prozent 4 3 4 3 2" xfId="905" xr:uid="{00000000-0005-0000-0000-000089030000}"/>
    <cellStyle name="Prozent 4 3 4 4" xfId="906" xr:uid="{00000000-0005-0000-0000-00008A030000}"/>
    <cellStyle name="Prozent 4 3 4 4 2" xfId="907" xr:uid="{00000000-0005-0000-0000-00008B030000}"/>
    <cellStyle name="Prozent 4 3 4 4 3" xfId="908" xr:uid="{00000000-0005-0000-0000-00008C030000}"/>
    <cellStyle name="Prozent 4 3 4 4 3 2" xfId="1208" xr:uid="{29C06EC6-EEED-4DD8-AAAC-F27E6FCB3D05}"/>
    <cellStyle name="Prozent 4 3 4 5" xfId="909" xr:uid="{00000000-0005-0000-0000-00008D030000}"/>
    <cellStyle name="Prozent 4 3 4 5 2" xfId="1207" xr:uid="{E2DD4E5A-C932-4AF6-87E6-F836C32E6142}"/>
    <cellStyle name="Prozent 4 3 5" xfId="910" xr:uid="{00000000-0005-0000-0000-00008E030000}"/>
    <cellStyle name="Prozent 4 4" xfId="911" xr:uid="{00000000-0005-0000-0000-00008F030000}"/>
    <cellStyle name="Prozent 4 4 2" xfId="912" xr:uid="{00000000-0005-0000-0000-000090030000}"/>
    <cellStyle name="Prozent 4 4 2 2" xfId="913" xr:uid="{00000000-0005-0000-0000-000091030000}"/>
    <cellStyle name="Prozent 4 4 2 3" xfId="914" xr:uid="{00000000-0005-0000-0000-000092030000}"/>
    <cellStyle name="Prozent 4 4 2 4" xfId="915" xr:uid="{00000000-0005-0000-0000-000093030000}"/>
    <cellStyle name="Prozent 4 4 3" xfId="916" xr:uid="{00000000-0005-0000-0000-000094030000}"/>
    <cellStyle name="Prozent 4 4 4" xfId="917" xr:uid="{00000000-0005-0000-0000-000095030000}"/>
    <cellStyle name="Prozent 4 4 5" xfId="918" xr:uid="{00000000-0005-0000-0000-000096030000}"/>
    <cellStyle name="Prozent 4 5" xfId="919" xr:uid="{00000000-0005-0000-0000-000097030000}"/>
    <cellStyle name="Prozent 4 5 2" xfId="920" xr:uid="{00000000-0005-0000-0000-000098030000}"/>
    <cellStyle name="Prozent 4 5 3" xfId="921" xr:uid="{00000000-0005-0000-0000-000099030000}"/>
    <cellStyle name="Prozent 4 5 4" xfId="922" xr:uid="{00000000-0005-0000-0000-00009A030000}"/>
    <cellStyle name="Prozent 4 6" xfId="923" xr:uid="{00000000-0005-0000-0000-00009B030000}"/>
    <cellStyle name="Prozent 4 7" xfId="924" xr:uid="{00000000-0005-0000-0000-00009C030000}"/>
    <cellStyle name="Prozent 4 8" xfId="925" xr:uid="{00000000-0005-0000-0000-00009D030000}"/>
    <cellStyle name="Prozent 5" xfId="926" xr:uid="{00000000-0005-0000-0000-00009E030000}"/>
    <cellStyle name="Prozent 5 2" xfId="927" xr:uid="{00000000-0005-0000-0000-00009F030000}"/>
    <cellStyle name="Prozent 5 2 2" xfId="928" xr:uid="{00000000-0005-0000-0000-0000A0030000}"/>
    <cellStyle name="Prozent 5 2 2 2" xfId="929" xr:uid="{00000000-0005-0000-0000-0000A1030000}"/>
    <cellStyle name="Prozent 5 2 2 2 2" xfId="930" xr:uid="{00000000-0005-0000-0000-0000A2030000}"/>
    <cellStyle name="Prozent 5 2 2 2 3" xfId="931" xr:uid="{00000000-0005-0000-0000-0000A3030000}"/>
    <cellStyle name="Prozent 5 2 2 2 4" xfId="932" xr:uid="{00000000-0005-0000-0000-0000A4030000}"/>
    <cellStyle name="Prozent 5 2 2 3" xfId="933" xr:uid="{00000000-0005-0000-0000-0000A5030000}"/>
    <cellStyle name="Prozent 5 2 2 4" xfId="934" xr:uid="{00000000-0005-0000-0000-0000A6030000}"/>
    <cellStyle name="Prozent 5 2 2 5" xfId="935" xr:uid="{00000000-0005-0000-0000-0000A7030000}"/>
    <cellStyle name="Prozent 5 2 3" xfId="936" xr:uid="{00000000-0005-0000-0000-0000A8030000}"/>
    <cellStyle name="Prozent 5 2 3 2" xfId="937" xr:uid="{00000000-0005-0000-0000-0000A9030000}"/>
    <cellStyle name="Prozent 5 2 3 3" xfId="938" xr:uid="{00000000-0005-0000-0000-0000AA030000}"/>
    <cellStyle name="Prozent 5 2 3 4" xfId="939" xr:uid="{00000000-0005-0000-0000-0000AB030000}"/>
    <cellStyle name="Prozent 5 2 4" xfId="940" xr:uid="{00000000-0005-0000-0000-0000AC030000}"/>
    <cellStyle name="Prozent 5 2 5" xfId="941" xr:uid="{00000000-0005-0000-0000-0000AD030000}"/>
    <cellStyle name="Prozent 5 2 6" xfId="942" xr:uid="{00000000-0005-0000-0000-0000AE030000}"/>
    <cellStyle name="Prozent 5 3" xfId="943" xr:uid="{00000000-0005-0000-0000-0000AF030000}"/>
    <cellStyle name="Prozent 5 3 2" xfId="944" xr:uid="{00000000-0005-0000-0000-0000B0030000}"/>
    <cellStyle name="Prozent 5 3 2 2" xfId="945" xr:uid="{00000000-0005-0000-0000-0000B1030000}"/>
    <cellStyle name="Prozent 5 3 2 3" xfId="946" xr:uid="{00000000-0005-0000-0000-0000B2030000}"/>
    <cellStyle name="Prozent 5 3 2 4" xfId="947" xr:uid="{00000000-0005-0000-0000-0000B3030000}"/>
    <cellStyle name="Prozent 5 3 3" xfId="948" xr:uid="{00000000-0005-0000-0000-0000B4030000}"/>
    <cellStyle name="Prozent 5 3 4" xfId="949" xr:uid="{00000000-0005-0000-0000-0000B5030000}"/>
    <cellStyle name="Prozent 5 3 5" xfId="950" xr:uid="{00000000-0005-0000-0000-0000B6030000}"/>
    <cellStyle name="Prozent 5 4" xfId="951" xr:uid="{00000000-0005-0000-0000-0000B7030000}"/>
    <cellStyle name="Prozent 5 4 2" xfId="952" xr:uid="{00000000-0005-0000-0000-0000B8030000}"/>
    <cellStyle name="Prozent 5 4 2 2" xfId="953" xr:uid="{00000000-0005-0000-0000-0000B9030000}"/>
    <cellStyle name="Prozent 5 4 3" xfId="954" xr:uid="{00000000-0005-0000-0000-0000BA030000}"/>
    <cellStyle name="Prozent 5 4 3 2" xfId="955" xr:uid="{00000000-0005-0000-0000-0000BB030000}"/>
    <cellStyle name="Prozent 5 4 3 2 2" xfId="956" xr:uid="{00000000-0005-0000-0000-0000BC030000}"/>
    <cellStyle name="Prozent 5 4 3 3" xfId="957" xr:uid="{00000000-0005-0000-0000-0000BD030000}"/>
    <cellStyle name="Prozent 5 4 3 3 2" xfId="958" xr:uid="{00000000-0005-0000-0000-0000BE030000}"/>
    <cellStyle name="Prozent 5 4 3 4" xfId="959" xr:uid="{00000000-0005-0000-0000-0000BF030000}"/>
    <cellStyle name="Prozent 5 4 3 4 2" xfId="1209" xr:uid="{4C4B83A8-B1BC-487C-B395-CB1BB1C2AA80}"/>
    <cellStyle name="Prozent 5 4 4" xfId="960" xr:uid="{00000000-0005-0000-0000-0000C0030000}"/>
    <cellStyle name="Prozent 5 4 4 2" xfId="961" xr:uid="{00000000-0005-0000-0000-0000C1030000}"/>
    <cellStyle name="Prozent 5 4 4 2 2" xfId="962" xr:uid="{00000000-0005-0000-0000-0000C2030000}"/>
    <cellStyle name="Prozent 5 4 4 2 2 2" xfId="1210" xr:uid="{24A52A41-D66A-40C3-B7E1-EECFA5A69D60}"/>
    <cellStyle name="Prozent 5 4 5" xfId="963" xr:uid="{00000000-0005-0000-0000-0000C3030000}"/>
    <cellStyle name="Prozent 5 5" xfId="964" xr:uid="{00000000-0005-0000-0000-0000C4030000}"/>
    <cellStyle name="Prozent 5 5 2" xfId="965" xr:uid="{00000000-0005-0000-0000-0000C5030000}"/>
    <cellStyle name="Prozent 5 5 2 2" xfId="966" xr:uid="{00000000-0005-0000-0000-0000C6030000}"/>
    <cellStyle name="Prozent 5 5 3" xfId="967" xr:uid="{00000000-0005-0000-0000-0000C7030000}"/>
    <cellStyle name="Prozent 5 5 3 2" xfId="968" xr:uid="{00000000-0005-0000-0000-0000C8030000}"/>
    <cellStyle name="Prozent 5 5 4" xfId="969" xr:uid="{00000000-0005-0000-0000-0000C9030000}"/>
    <cellStyle name="Prozent 5 5 4 2" xfId="970" xr:uid="{00000000-0005-0000-0000-0000CA030000}"/>
    <cellStyle name="Prozent 5 5 4 3" xfId="971" xr:uid="{00000000-0005-0000-0000-0000CB030000}"/>
    <cellStyle name="Prozent 5 5 4 3 2" xfId="1212" xr:uid="{84240B67-9F34-44E5-AE85-043B9D694DE0}"/>
    <cellStyle name="Prozent 5 5 5" xfId="972" xr:uid="{00000000-0005-0000-0000-0000CC030000}"/>
    <cellStyle name="Prozent 5 5 5 2" xfId="1211" xr:uid="{53A75001-5BAD-4718-AC9C-3BF3815E571A}"/>
    <cellStyle name="Prozent 5 6" xfId="973" xr:uid="{00000000-0005-0000-0000-0000CD030000}"/>
    <cellStyle name="Prozent 6" xfId="974" xr:uid="{00000000-0005-0000-0000-0000CE030000}"/>
    <cellStyle name="Prozent 6 2" xfId="975" xr:uid="{00000000-0005-0000-0000-0000CF030000}"/>
    <cellStyle name="Prozent 6 2 2" xfId="976" xr:uid="{00000000-0005-0000-0000-0000D0030000}"/>
    <cellStyle name="Prozent 6 2 2 2" xfId="977" xr:uid="{00000000-0005-0000-0000-0000D1030000}"/>
    <cellStyle name="Prozent 6 2 2 3" xfId="978" xr:uid="{00000000-0005-0000-0000-0000D2030000}"/>
    <cellStyle name="Prozent 6 2 2 4" xfId="979" xr:uid="{00000000-0005-0000-0000-0000D3030000}"/>
    <cellStyle name="Prozent 6 2 3" xfId="980" xr:uid="{00000000-0005-0000-0000-0000D4030000}"/>
    <cellStyle name="Prozent 6 2 4" xfId="981" xr:uid="{00000000-0005-0000-0000-0000D5030000}"/>
    <cellStyle name="Prozent 6 2 5" xfId="982" xr:uid="{00000000-0005-0000-0000-0000D6030000}"/>
    <cellStyle name="Prozent 6 3" xfId="983" xr:uid="{00000000-0005-0000-0000-0000D7030000}"/>
    <cellStyle name="Prozent 6 3 2" xfId="984" xr:uid="{00000000-0005-0000-0000-0000D8030000}"/>
    <cellStyle name="Prozent 6 3 3" xfId="985" xr:uid="{00000000-0005-0000-0000-0000D9030000}"/>
    <cellStyle name="Prozent 6 3 4" xfId="986" xr:uid="{00000000-0005-0000-0000-0000DA030000}"/>
    <cellStyle name="Prozent 6 4" xfId="987" xr:uid="{00000000-0005-0000-0000-0000DB030000}"/>
    <cellStyle name="Prozent 6 5" xfId="988" xr:uid="{00000000-0005-0000-0000-0000DC030000}"/>
    <cellStyle name="Prozent 6 6" xfId="989" xr:uid="{00000000-0005-0000-0000-0000DD030000}"/>
    <cellStyle name="Prozent 7" xfId="990" xr:uid="{00000000-0005-0000-0000-0000DE030000}"/>
    <cellStyle name="Prozent 7 2" xfId="991" xr:uid="{00000000-0005-0000-0000-0000DF030000}"/>
    <cellStyle name="Prozent 7 2 2" xfId="992" xr:uid="{00000000-0005-0000-0000-0000E0030000}"/>
    <cellStyle name="Prozent 7 2 2 2" xfId="993" xr:uid="{00000000-0005-0000-0000-0000E1030000}"/>
    <cellStyle name="Prozent 7 2 2 3" xfId="994" xr:uid="{00000000-0005-0000-0000-0000E2030000}"/>
    <cellStyle name="Prozent 7 2 2 4" xfId="995" xr:uid="{00000000-0005-0000-0000-0000E3030000}"/>
    <cellStyle name="Prozent 7 2 3" xfId="996" xr:uid="{00000000-0005-0000-0000-0000E4030000}"/>
    <cellStyle name="Prozent 7 2 4" xfId="997" xr:uid="{00000000-0005-0000-0000-0000E5030000}"/>
    <cellStyle name="Prozent 7 2 5" xfId="998" xr:uid="{00000000-0005-0000-0000-0000E6030000}"/>
    <cellStyle name="Prozent 7 3" xfId="999" xr:uid="{00000000-0005-0000-0000-0000E7030000}"/>
    <cellStyle name="Prozent 7 3 2" xfId="1000" xr:uid="{00000000-0005-0000-0000-0000E8030000}"/>
    <cellStyle name="Prozent 7 3 3" xfId="1001" xr:uid="{00000000-0005-0000-0000-0000E9030000}"/>
    <cellStyle name="Prozent 7 3 4" xfId="1002" xr:uid="{00000000-0005-0000-0000-0000EA030000}"/>
    <cellStyle name="Prozent 7 4" xfId="1003" xr:uid="{00000000-0005-0000-0000-0000EB030000}"/>
    <cellStyle name="Prozent 7 5" xfId="1004" xr:uid="{00000000-0005-0000-0000-0000EC030000}"/>
    <cellStyle name="Prozent 7 6" xfId="1005" xr:uid="{00000000-0005-0000-0000-0000ED030000}"/>
    <cellStyle name="Prozent 8" xfId="1006" xr:uid="{00000000-0005-0000-0000-0000EE030000}"/>
    <cellStyle name="Prozent 8 2" xfId="1007" xr:uid="{00000000-0005-0000-0000-0000EF030000}"/>
    <cellStyle name="Prozent 8 2 2" xfId="1008" xr:uid="{00000000-0005-0000-0000-0000F0030000}"/>
    <cellStyle name="Prozent 8 2 2 2" xfId="1009" xr:uid="{00000000-0005-0000-0000-0000F1030000}"/>
    <cellStyle name="Prozent 8 2 3" xfId="1010" xr:uid="{00000000-0005-0000-0000-0000F2030000}"/>
    <cellStyle name="Prozent 8 2 4" xfId="1011" xr:uid="{00000000-0005-0000-0000-0000F3030000}"/>
    <cellStyle name="Prozent 8 3" xfId="1012" xr:uid="{00000000-0005-0000-0000-0000F4030000}"/>
    <cellStyle name="Prozent 8 3 2" xfId="1013" xr:uid="{00000000-0005-0000-0000-0000F5030000}"/>
    <cellStyle name="Prozent 8 3 2 2" xfId="1014" xr:uid="{00000000-0005-0000-0000-0000F6030000}"/>
    <cellStyle name="Prozent 8 3 2 2 2" xfId="1015" xr:uid="{00000000-0005-0000-0000-0000F7030000}"/>
    <cellStyle name="Prozent 8 3 2 2 3" xfId="1213" xr:uid="{53C2354D-A3D0-48EC-A863-38C25AEB2A82}"/>
    <cellStyle name="Prozent 8 3 2 3" xfId="1016" xr:uid="{00000000-0005-0000-0000-0000F8030000}"/>
    <cellStyle name="Prozent 8 3 2 3 2" xfId="1017" xr:uid="{00000000-0005-0000-0000-0000F9030000}"/>
    <cellStyle name="Prozent 8 3 2 3 2 2" xfId="1214" xr:uid="{721F55E9-6A3B-4D8A-9E71-CFD9BA01B8E9}"/>
    <cellStyle name="Prozent 8 3 2 3 3" xfId="1018" xr:uid="{00000000-0005-0000-0000-0000FA030000}"/>
    <cellStyle name="Prozent 8 3 2 4" xfId="1019" xr:uid="{00000000-0005-0000-0000-0000FB030000}"/>
    <cellStyle name="Prozent 8 3 2 5" xfId="1020" xr:uid="{00000000-0005-0000-0000-0000FC030000}"/>
    <cellStyle name="Prozent 8 3 3" xfId="1021" xr:uid="{00000000-0005-0000-0000-0000FD030000}"/>
    <cellStyle name="Prozent 8 3 3 2" xfId="1022" xr:uid="{00000000-0005-0000-0000-0000FE030000}"/>
    <cellStyle name="Prozent 8 3 3 2 2" xfId="1023" xr:uid="{00000000-0005-0000-0000-0000FF030000}"/>
    <cellStyle name="Prozent 8 3 3 3" xfId="1024" xr:uid="{00000000-0005-0000-0000-000000040000}"/>
    <cellStyle name="Prozent 8 3 3 4" xfId="1025" xr:uid="{00000000-0005-0000-0000-000001040000}"/>
    <cellStyle name="Prozent 8 3 4" xfId="1026" xr:uid="{00000000-0005-0000-0000-000002040000}"/>
    <cellStyle name="Prozent 8 3 5" xfId="1027" xr:uid="{00000000-0005-0000-0000-000003040000}"/>
    <cellStyle name="Prozent 8 3 6" xfId="1028" xr:uid="{00000000-0005-0000-0000-000004040000}"/>
    <cellStyle name="Prozent 8 4" xfId="1029" xr:uid="{00000000-0005-0000-0000-000005040000}"/>
    <cellStyle name="Prozent 9" xfId="1030" xr:uid="{00000000-0005-0000-0000-000006040000}"/>
    <cellStyle name="Prozent 9 2" xfId="1031" xr:uid="{00000000-0005-0000-0000-000007040000}"/>
    <cellStyle name="Prozent 9 3" xfId="1032" xr:uid="{00000000-0005-0000-0000-000008040000}"/>
    <cellStyle name="Prozent 9 4" xfId="1033" xr:uid="{00000000-0005-0000-0000-000009040000}"/>
    <cellStyle name="Schlecht 2" xfId="1034" xr:uid="{00000000-0005-0000-0000-00000A040000}"/>
    <cellStyle name="Schlecht 3" xfId="1035" xr:uid="{00000000-0005-0000-0000-00000B040000}"/>
    <cellStyle name="Schlecht 4" xfId="1036" xr:uid="{00000000-0005-0000-0000-00000C040000}"/>
    <cellStyle name="Standard" xfId="0" builtinId="0"/>
    <cellStyle name="Standard 2" xfId="1037" xr:uid="{00000000-0005-0000-0000-00000E040000}"/>
    <cellStyle name="Standard 2 2" xfId="1038" xr:uid="{00000000-0005-0000-0000-00000F040000}"/>
    <cellStyle name="Standard 2 2 2" xfId="1039" xr:uid="{00000000-0005-0000-0000-000010040000}"/>
    <cellStyle name="Standard 2 2 3" xfId="1040" xr:uid="{00000000-0005-0000-0000-000011040000}"/>
    <cellStyle name="Standard 2 3" xfId="1041" xr:uid="{00000000-0005-0000-0000-000012040000}"/>
    <cellStyle name="Standard 2 4" xfId="1042" xr:uid="{00000000-0005-0000-0000-000013040000}"/>
    <cellStyle name="Standard 2 5" xfId="1043" xr:uid="{00000000-0005-0000-0000-000014040000}"/>
    <cellStyle name="Standard 2 6" xfId="1044" xr:uid="{00000000-0005-0000-0000-000015040000}"/>
    <cellStyle name="Standard 3" xfId="1045" xr:uid="{00000000-0005-0000-0000-000016040000}"/>
    <cellStyle name="Standard 3 2" xfId="1046" xr:uid="{00000000-0005-0000-0000-000017040000}"/>
    <cellStyle name="Standard 3 2 2" xfId="1047" xr:uid="{00000000-0005-0000-0000-000018040000}"/>
    <cellStyle name="Standard 3 2 2 2" xfId="1048" xr:uid="{00000000-0005-0000-0000-000019040000}"/>
    <cellStyle name="Standard 3 2 2 2 2" xfId="1049" xr:uid="{00000000-0005-0000-0000-00001A040000}"/>
    <cellStyle name="Standard 3 2 2 2 2 2" xfId="1050" xr:uid="{00000000-0005-0000-0000-00001B040000}"/>
    <cellStyle name="Standard 3 2 2 2 2 3" xfId="1051" xr:uid="{00000000-0005-0000-0000-00001C040000}"/>
    <cellStyle name="Standard 3 2 2 2 2 4" xfId="1052" xr:uid="{00000000-0005-0000-0000-00001D040000}"/>
    <cellStyle name="Standard 3 2 2 2 3" xfId="1053" xr:uid="{00000000-0005-0000-0000-00001E040000}"/>
    <cellStyle name="Standard 3 2 2 2 4" xfId="1054" xr:uid="{00000000-0005-0000-0000-00001F040000}"/>
    <cellStyle name="Standard 3 2 2 2 5" xfId="1055" xr:uid="{00000000-0005-0000-0000-000020040000}"/>
    <cellStyle name="Standard 3 2 2 3" xfId="1056" xr:uid="{00000000-0005-0000-0000-000021040000}"/>
    <cellStyle name="Standard 3 2 2 3 2" xfId="1057" xr:uid="{00000000-0005-0000-0000-000022040000}"/>
    <cellStyle name="Standard 3 2 2 3 3" xfId="1058" xr:uid="{00000000-0005-0000-0000-000023040000}"/>
    <cellStyle name="Standard 3 2 2 3 4" xfId="1059" xr:uid="{00000000-0005-0000-0000-000024040000}"/>
    <cellStyle name="Standard 3 2 2 4" xfId="1060" xr:uid="{00000000-0005-0000-0000-000025040000}"/>
    <cellStyle name="Standard 3 2 2 5" xfId="1061" xr:uid="{00000000-0005-0000-0000-000026040000}"/>
    <cellStyle name="Standard 3 2 2 6" xfId="1062" xr:uid="{00000000-0005-0000-0000-000027040000}"/>
    <cellStyle name="Standard 3 2 3" xfId="1063" xr:uid="{00000000-0005-0000-0000-000028040000}"/>
    <cellStyle name="Standard 3 2 3 2" xfId="1064" xr:uid="{00000000-0005-0000-0000-000029040000}"/>
    <cellStyle name="Standard 3 2 3 2 2" xfId="1065" xr:uid="{00000000-0005-0000-0000-00002A040000}"/>
    <cellStyle name="Standard 3 2 3 2 3" xfId="1066" xr:uid="{00000000-0005-0000-0000-00002B040000}"/>
    <cellStyle name="Standard 3 2 3 2 4" xfId="1067" xr:uid="{00000000-0005-0000-0000-00002C040000}"/>
    <cellStyle name="Standard 3 2 3 3" xfId="1068" xr:uid="{00000000-0005-0000-0000-00002D040000}"/>
    <cellStyle name="Standard 3 2 3 4" xfId="1069" xr:uid="{00000000-0005-0000-0000-00002E040000}"/>
    <cellStyle name="Standard 3 2 3 5" xfId="1070" xr:uid="{00000000-0005-0000-0000-00002F040000}"/>
    <cellStyle name="Standard 3 2 4" xfId="1071" xr:uid="{00000000-0005-0000-0000-000030040000}"/>
    <cellStyle name="Standard 3 2 4 2" xfId="1072" xr:uid="{00000000-0005-0000-0000-000031040000}"/>
    <cellStyle name="Standard 3 2 4 2 2" xfId="1073" xr:uid="{00000000-0005-0000-0000-000032040000}"/>
    <cellStyle name="Standard 3 2 4 3" xfId="1074" xr:uid="{00000000-0005-0000-0000-000033040000}"/>
    <cellStyle name="Standard 3 2 4 4" xfId="1075" xr:uid="{00000000-0005-0000-0000-000034040000}"/>
    <cellStyle name="Standard 3 2 4 5" xfId="1076" xr:uid="{00000000-0005-0000-0000-000035040000}"/>
    <cellStyle name="Standard 3 2 5" xfId="1077" xr:uid="{00000000-0005-0000-0000-000036040000}"/>
    <cellStyle name="Standard 3 2 6" xfId="1078" xr:uid="{00000000-0005-0000-0000-000037040000}"/>
    <cellStyle name="Standard 3 2 7" xfId="1079" xr:uid="{00000000-0005-0000-0000-000038040000}"/>
    <cellStyle name="Standard 3 3" xfId="1080" xr:uid="{00000000-0005-0000-0000-000039040000}"/>
    <cellStyle name="Standard 3 3 2" xfId="1081" xr:uid="{00000000-0005-0000-0000-00003A040000}"/>
    <cellStyle name="Standard 3 3 2 2" xfId="1082" xr:uid="{00000000-0005-0000-0000-00003B040000}"/>
    <cellStyle name="Standard 3 3 2 2 2" xfId="1083" xr:uid="{00000000-0005-0000-0000-00003C040000}"/>
    <cellStyle name="Standard 3 3 2 2 3" xfId="1084" xr:uid="{00000000-0005-0000-0000-00003D040000}"/>
    <cellStyle name="Standard 3 3 2 2 4" xfId="1085" xr:uid="{00000000-0005-0000-0000-00003E040000}"/>
    <cellStyle name="Standard 3 3 2 3" xfId="1086" xr:uid="{00000000-0005-0000-0000-00003F040000}"/>
    <cellStyle name="Standard 3 3 2 4" xfId="1087" xr:uid="{00000000-0005-0000-0000-000040040000}"/>
    <cellStyle name="Standard 3 3 2 5" xfId="1088" xr:uid="{00000000-0005-0000-0000-000041040000}"/>
    <cellStyle name="Standard 3 3 3" xfId="1089" xr:uid="{00000000-0005-0000-0000-000042040000}"/>
    <cellStyle name="Standard 3 3 3 2" xfId="1090" xr:uid="{00000000-0005-0000-0000-000043040000}"/>
    <cellStyle name="Standard 3 3 3 3" xfId="1091" xr:uid="{00000000-0005-0000-0000-000044040000}"/>
    <cellStyle name="Standard 3 3 3 4" xfId="1092" xr:uid="{00000000-0005-0000-0000-000045040000}"/>
    <cellStyle name="Standard 3 3 4" xfId="1093" xr:uid="{00000000-0005-0000-0000-000046040000}"/>
    <cellStyle name="Standard 3 3 5" xfId="1094" xr:uid="{00000000-0005-0000-0000-000047040000}"/>
    <cellStyle name="Standard 3 3 6" xfId="1095" xr:uid="{00000000-0005-0000-0000-000048040000}"/>
    <cellStyle name="Standard 3 4" xfId="1096" xr:uid="{00000000-0005-0000-0000-000049040000}"/>
    <cellStyle name="Standard 3 4 2" xfId="1097" xr:uid="{00000000-0005-0000-0000-00004A040000}"/>
    <cellStyle name="Standard 3 4 2 2" xfId="1098" xr:uid="{00000000-0005-0000-0000-00004B040000}"/>
    <cellStyle name="Standard 3 4 2 3" xfId="1099" xr:uid="{00000000-0005-0000-0000-00004C040000}"/>
    <cellStyle name="Standard 3 4 2 4" xfId="1100" xr:uid="{00000000-0005-0000-0000-00004D040000}"/>
    <cellStyle name="Standard 3 4 3" xfId="1101" xr:uid="{00000000-0005-0000-0000-00004E040000}"/>
    <cellStyle name="Standard 3 4 4" xfId="1102" xr:uid="{00000000-0005-0000-0000-00004F040000}"/>
    <cellStyle name="Standard 3 4 5" xfId="1103" xr:uid="{00000000-0005-0000-0000-000050040000}"/>
    <cellStyle name="Standard 3 5" xfId="1104" xr:uid="{00000000-0005-0000-0000-000051040000}"/>
    <cellStyle name="Standard 3 5 2" xfId="1105" xr:uid="{00000000-0005-0000-0000-000052040000}"/>
    <cellStyle name="Standard 3 5 3" xfId="1106" xr:uid="{00000000-0005-0000-0000-000053040000}"/>
    <cellStyle name="Standard 3 5 4" xfId="1107" xr:uid="{00000000-0005-0000-0000-000054040000}"/>
    <cellStyle name="Standard 3 6" xfId="1108" xr:uid="{00000000-0005-0000-0000-000055040000}"/>
    <cellStyle name="Standard 3 6 2" xfId="1109" xr:uid="{00000000-0005-0000-0000-000056040000}"/>
    <cellStyle name="Standard 3 6 3" xfId="1215" xr:uid="{010CF45D-8429-44F7-AACC-CF3794C258C8}"/>
    <cellStyle name="Standard 3 7" xfId="1110" xr:uid="{00000000-0005-0000-0000-000057040000}"/>
    <cellStyle name="Standard 3 8" xfId="1111" xr:uid="{00000000-0005-0000-0000-000058040000}"/>
    <cellStyle name="Standard 4" xfId="1112" xr:uid="{00000000-0005-0000-0000-000059040000}"/>
    <cellStyle name="Standard 5" xfId="1113" xr:uid="{00000000-0005-0000-0000-00005A040000}"/>
    <cellStyle name="Standard 5 2" xfId="1114" xr:uid="{00000000-0005-0000-0000-00005B040000}"/>
    <cellStyle name="Standard 6" xfId="1164" xr:uid="{93CB15AE-9C44-4766-9D0A-75323A7069A4}"/>
    <cellStyle name="Standard 6 2" xfId="1168" xr:uid="{6A00D089-5B79-4FD8-ABDF-8BC389B1DA8D}"/>
    <cellStyle name="Standard 7" xfId="1165" xr:uid="{C4AE911C-476E-4883-A3EF-83CF29EBF68A}"/>
    <cellStyle name="Standard_Werte" xfId="1115" xr:uid="{00000000-0005-0000-0000-00005C040000}"/>
    <cellStyle name="Title" xfId="1116" xr:uid="{00000000-0005-0000-0000-00005D040000}"/>
    <cellStyle name="Title 2" xfId="1117" xr:uid="{00000000-0005-0000-0000-00005E040000}"/>
    <cellStyle name="Title 2 2" xfId="1118" xr:uid="{00000000-0005-0000-0000-00005F040000}"/>
    <cellStyle name="Title 2 2 2" xfId="1119" xr:uid="{00000000-0005-0000-0000-000060040000}"/>
    <cellStyle name="Title 2 2 2 2" xfId="1218" xr:uid="{3FB93FD3-8045-4CEE-8C62-D3CA3C38D681}"/>
    <cellStyle name="Title 2 3" xfId="1120" xr:uid="{00000000-0005-0000-0000-000061040000}"/>
    <cellStyle name="Title 2 4" xfId="1217" xr:uid="{887932E0-5A9E-4D83-ADE8-70DD25F98C01}"/>
    <cellStyle name="Title 3" xfId="1121" xr:uid="{00000000-0005-0000-0000-000062040000}"/>
    <cellStyle name="Title 3 2" xfId="1122" xr:uid="{00000000-0005-0000-0000-000063040000}"/>
    <cellStyle name="Title 3 2 2" xfId="1219" xr:uid="{4AFF7FE1-613A-4098-BF7F-98ED6A9CDDD2}"/>
    <cellStyle name="Title 4" xfId="1123" xr:uid="{00000000-0005-0000-0000-000064040000}"/>
    <cellStyle name="Title 5" xfId="1216" xr:uid="{B13F0BBC-50B0-4BD4-853D-17730D4B52B7}"/>
    <cellStyle name="Total 2" xfId="1124" xr:uid="{00000000-0005-0000-0000-000065040000}"/>
    <cellStyle name="Überschrift 1 2" xfId="1125" xr:uid="{00000000-0005-0000-0000-000066040000}"/>
    <cellStyle name="Überschrift 1 3" xfId="1126" xr:uid="{00000000-0005-0000-0000-000067040000}"/>
    <cellStyle name="Überschrift 1 4" xfId="1127" xr:uid="{00000000-0005-0000-0000-000068040000}"/>
    <cellStyle name="Überschrift 1 5" xfId="1128" xr:uid="{00000000-0005-0000-0000-000069040000}"/>
    <cellStyle name="Überschrift 2 2" xfId="1129" xr:uid="{00000000-0005-0000-0000-00006A040000}"/>
    <cellStyle name="Überschrift 2 3" xfId="1130" xr:uid="{00000000-0005-0000-0000-00006B040000}"/>
    <cellStyle name="Überschrift 2 4" xfId="1131" xr:uid="{00000000-0005-0000-0000-00006C040000}"/>
    <cellStyle name="Überschrift 2 5" xfId="1132" xr:uid="{00000000-0005-0000-0000-00006D040000}"/>
    <cellStyle name="Überschrift 3 2" xfId="1133" xr:uid="{00000000-0005-0000-0000-00006E040000}"/>
    <cellStyle name="Überschrift 3 3" xfId="1134" xr:uid="{00000000-0005-0000-0000-00006F040000}"/>
    <cellStyle name="Überschrift 3 4" xfId="1135" xr:uid="{00000000-0005-0000-0000-000070040000}"/>
    <cellStyle name="Überschrift 3 5" xfId="1136" xr:uid="{00000000-0005-0000-0000-000071040000}"/>
    <cellStyle name="Überschrift 4 2" xfId="1137" xr:uid="{00000000-0005-0000-0000-000072040000}"/>
    <cellStyle name="Überschrift 4 3" xfId="1138" xr:uid="{00000000-0005-0000-0000-000073040000}"/>
    <cellStyle name="Überschrift 4 4" xfId="1139" xr:uid="{00000000-0005-0000-0000-000074040000}"/>
    <cellStyle name="Überschrift 4 5" xfId="1140" xr:uid="{00000000-0005-0000-0000-000075040000}"/>
    <cellStyle name="Überschrift 5" xfId="1141" xr:uid="{00000000-0005-0000-0000-000076040000}"/>
    <cellStyle name="Überschrift 6" xfId="1142" xr:uid="{00000000-0005-0000-0000-000077040000}"/>
    <cellStyle name="Überschrift 7" xfId="1143" xr:uid="{00000000-0005-0000-0000-000078040000}"/>
    <cellStyle name="Überschrift 8" xfId="1144" xr:uid="{00000000-0005-0000-0000-000079040000}"/>
    <cellStyle name="Verknüpfte Zelle 2" xfId="1145" xr:uid="{00000000-0005-0000-0000-00007A040000}"/>
    <cellStyle name="Verknüpfte Zelle 3" xfId="1146" xr:uid="{00000000-0005-0000-0000-00007B040000}"/>
    <cellStyle name="Verknüpfte Zelle 4" xfId="1147" xr:uid="{00000000-0005-0000-0000-00007C040000}"/>
    <cellStyle name="Warnender Text 2" xfId="1148" xr:uid="{00000000-0005-0000-0000-00007D040000}"/>
    <cellStyle name="Warnender Text 2 2" xfId="1149" xr:uid="{00000000-0005-0000-0000-00007E040000}"/>
    <cellStyle name="Warnender Text 2 3" xfId="1150" xr:uid="{00000000-0005-0000-0000-00007F040000}"/>
    <cellStyle name="Warnender Text 2 3 2" xfId="1151" xr:uid="{00000000-0005-0000-0000-000080040000}"/>
    <cellStyle name="Warnender Text 2 3 2 2" xfId="1152" xr:uid="{00000000-0005-0000-0000-000081040000}"/>
    <cellStyle name="Warnender Text 2 3 2 2 2" xfId="1220" xr:uid="{D171C506-FB99-4814-9963-87088FFF44FE}"/>
    <cellStyle name="Warnender Text 3" xfId="1153" xr:uid="{00000000-0005-0000-0000-000082040000}"/>
    <cellStyle name="Warnender Text 4" xfId="1154" xr:uid="{00000000-0005-0000-0000-000083040000}"/>
    <cellStyle name="Warnender Text 5" xfId="1155" xr:uid="{00000000-0005-0000-0000-000084040000}"/>
    <cellStyle name="Warnender Text 6" xfId="1156" xr:uid="{00000000-0005-0000-0000-000085040000}"/>
    <cellStyle name="Zelle überprüfen 2" xfId="1157" xr:uid="{00000000-0005-0000-0000-000086040000}"/>
    <cellStyle name="Zelle überprüfen 2 2" xfId="1158" xr:uid="{00000000-0005-0000-0000-000087040000}"/>
    <cellStyle name="Zelle überprüfen 2 3" xfId="1159" xr:uid="{00000000-0005-0000-0000-000088040000}"/>
    <cellStyle name="Zelle überprüfen 3" xfId="1160" xr:uid="{00000000-0005-0000-0000-000089040000}"/>
    <cellStyle name="Zelle überprüfen 3 2" xfId="1161" xr:uid="{00000000-0005-0000-0000-00008A040000}"/>
    <cellStyle name="Zelle überprüfen 3 3" xfId="1221" xr:uid="{710D1AB3-380C-47B8-9B6E-7659858519D7}"/>
    <cellStyle name="Zelle überprüfen 4" xfId="1162" xr:uid="{00000000-0005-0000-0000-00008B040000}"/>
  </cellStyles>
  <dxfs count="97">
    <dxf>
      <fill>
        <patternFill>
          <bgColor rgb="FFFF7C80"/>
        </patternFill>
      </fill>
      <border>
        <left style="thin">
          <color indexed="64"/>
        </left>
        <right style="thin">
          <color indexed="64"/>
        </right>
        <top style="thin">
          <color indexed="64"/>
        </top>
        <bottom style="thin">
          <color indexed="64"/>
        </bottom>
      </border>
    </dxf>
    <dxf>
      <fill>
        <patternFill>
          <bgColor rgb="FFCCFFCC"/>
        </patternFill>
      </fill>
      <border>
        <left style="thin">
          <color indexed="64"/>
        </left>
        <right style="thin">
          <color indexed="64"/>
        </right>
        <top style="thin">
          <color indexed="64"/>
        </top>
        <bottom style="thin">
          <color indexed="64"/>
        </bottom>
      </border>
    </dxf>
    <dxf>
      <fill>
        <patternFill>
          <bgColor rgb="FFFFFF99"/>
        </patternFill>
      </fill>
      <border>
        <left style="thin">
          <color indexed="64"/>
        </left>
        <right style="thin">
          <color indexed="64"/>
        </right>
        <top style="thin">
          <color indexed="64"/>
        </top>
        <bottom style="thin">
          <color indexed="64"/>
        </bottom>
      </border>
    </dxf>
    <dxf>
      <fill>
        <patternFill>
          <bgColor rgb="FFCCFFCC"/>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C0C0C0"/>
        </patternFill>
      </fill>
    </dxf>
    <dxf>
      <fill>
        <patternFill>
          <bgColor rgb="FFCCFFCC"/>
        </patternFill>
      </fill>
    </dxf>
    <dxf>
      <fill>
        <patternFill>
          <bgColor rgb="FFCCFFCC"/>
        </patternFill>
      </fill>
    </dxf>
    <dxf>
      <fill>
        <patternFill>
          <bgColor rgb="FFCCFFCC"/>
        </patternFill>
      </fill>
    </dxf>
    <dxf>
      <fill>
        <patternFill>
          <bgColor rgb="FFFFFF99"/>
        </patternFill>
      </fill>
    </dxf>
    <dxf>
      <fill>
        <patternFill>
          <bgColor rgb="FF99FF66"/>
        </patternFill>
      </fill>
    </dxf>
    <dxf>
      <fill>
        <patternFill>
          <bgColor rgb="FFCCFFCC"/>
        </patternFill>
      </fill>
    </dxf>
    <dxf>
      <fill>
        <patternFill>
          <bgColor rgb="FFCCFFCC"/>
        </patternFill>
      </fill>
    </dxf>
    <dxf>
      <fill>
        <patternFill>
          <bgColor rgb="FFCCFFCC"/>
        </patternFill>
      </fill>
    </dxf>
    <dxf>
      <fill>
        <patternFill>
          <bgColor rgb="FFFFFF99"/>
        </patternFill>
      </fill>
    </dxf>
    <dxf>
      <fill>
        <patternFill>
          <bgColor rgb="FFFF7C80"/>
        </patternFill>
      </fill>
    </dxf>
    <dxf>
      <fill>
        <patternFill>
          <bgColor rgb="FFFF7C80"/>
        </patternFill>
      </fill>
    </dxf>
    <dxf>
      <fill>
        <patternFill>
          <bgColor rgb="FF99FF66"/>
        </patternFill>
      </fill>
    </dxf>
    <dxf>
      <fill>
        <patternFill>
          <bgColor rgb="FFCCFFCC"/>
        </patternFill>
      </fill>
    </dxf>
    <dxf>
      <fill>
        <patternFill>
          <bgColor rgb="FFCCFFCC"/>
        </patternFill>
      </fill>
    </dxf>
    <dxf>
      <fill>
        <patternFill>
          <bgColor rgb="FFFF7C80"/>
        </patternFill>
      </fill>
    </dxf>
    <dxf>
      <fill>
        <patternFill>
          <bgColor rgb="FFFFFF99"/>
        </patternFill>
      </fill>
    </dxf>
    <dxf>
      <fill>
        <patternFill>
          <bgColor rgb="FF99FF66"/>
        </patternFill>
      </fill>
    </dxf>
    <dxf>
      <fill>
        <patternFill>
          <bgColor rgb="FFFFFF99"/>
        </patternFill>
      </fill>
    </dxf>
    <dxf>
      <fill>
        <patternFill>
          <bgColor rgb="FFCCFFCC"/>
        </patternFill>
      </fill>
    </dxf>
    <dxf>
      <fill>
        <patternFill>
          <bgColor rgb="FFFF7C80"/>
        </patternFill>
      </fill>
    </dxf>
    <dxf>
      <fill>
        <patternFill>
          <bgColor rgb="FFFF7C80"/>
        </patternFill>
      </fill>
    </dxf>
    <dxf>
      <fill>
        <patternFill>
          <bgColor rgb="FF99FF66"/>
        </patternFill>
      </fill>
    </dxf>
    <dxf>
      <fill>
        <patternFill>
          <bgColor rgb="FF99FF66"/>
        </patternFill>
      </fill>
    </dxf>
    <dxf>
      <fill>
        <patternFill>
          <bgColor rgb="FFFF7C80"/>
        </patternFill>
      </fill>
    </dxf>
    <dxf>
      <fill>
        <patternFill>
          <bgColor rgb="FFFF7C80"/>
        </patternFill>
      </fill>
    </dxf>
    <dxf>
      <fill>
        <patternFill>
          <bgColor rgb="FFCCFFCC"/>
        </patternFill>
      </fill>
    </dxf>
    <dxf>
      <fill>
        <patternFill>
          <bgColor rgb="FFFFFF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patternType="mediumGray"/>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patternType="mediumGray"/>
      </fill>
    </dxf>
    <dxf>
      <fill>
        <patternFill patternType="mediumGray"/>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patternType="mediumGray"/>
      </fill>
    </dxf>
    <dxf>
      <fill>
        <patternFill patternType="mediumGray"/>
      </fill>
    </dxf>
    <dxf>
      <fill>
        <patternFill>
          <bgColor rgb="FFC0C0C0"/>
        </patternFill>
      </fill>
    </dxf>
    <dxf>
      <fill>
        <patternFill>
          <bgColor rgb="FFC0C0C0"/>
        </patternFill>
      </fill>
    </dxf>
    <dxf>
      <fill>
        <patternFill>
          <bgColor rgb="FFC0C0C0"/>
        </patternFill>
      </fill>
    </dxf>
    <dxf>
      <font>
        <b val="0"/>
        <i val="0"/>
        <strike val="0"/>
        <condense val="0"/>
        <extend val="0"/>
        <outline val="0"/>
        <shadow val="0"/>
        <u val="none"/>
        <vertAlign val="baseline"/>
        <sz val="8"/>
        <color indexed="8"/>
        <name val="Arial"/>
        <scheme val="none"/>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indexed="8"/>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indexed="8"/>
        <name val="Arial"/>
        <scheme val="none"/>
      </font>
    </dxf>
    <dxf>
      <border outline="0">
        <bottom style="thin">
          <color indexed="64"/>
        </bottom>
      </border>
    </dxf>
    <dxf>
      <font>
        <b/>
        <i val="0"/>
        <strike val="0"/>
        <condense val="0"/>
        <extend val="0"/>
        <outline val="0"/>
        <shadow val="0"/>
        <u val="none"/>
        <vertAlign val="baseline"/>
        <sz val="8"/>
        <color auto="1"/>
        <name val="Arial"/>
        <scheme val="none"/>
      </font>
      <border diagonalUp="0" diagonalDown="0" outline="0">
        <left style="thin">
          <color indexed="64"/>
        </left>
        <right style="thin">
          <color indexed="64"/>
        </right>
        <top/>
        <bottom/>
      </border>
    </dxf>
  </dxfs>
  <tableStyles count="0" defaultTableStyle="TableStyleMedium2" defaultPivotStyle="PivotStyleMedium9"/>
  <colors>
    <mruColors>
      <color rgb="FFFF7C80"/>
      <color rgb="FFFFFF99"/>
      <color rgb="FF99FF66"/>
      <color rgb="FFC0C0C0"/>
      <color rgb="FFCCFFCC"/>
      <color rgb="FFFF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923925</xdr:colOff>
      <xdr:row>13</xdr:row>
      <xdr:rowOff>9525</xdr:rowOff>
    </xdr:from>
    <xdr:to>
      <xdr:col>4</xdr:col>
      <xdr:colOff>0</xdr:colOff>
      <xdr:row>13</xdr:row>
      <xdr:rowOff>104775</xdr:rowOff>
    </xdr:to>
    <xdr:pic>
      <xdr:nvPicPr>
        <xdr:cNvPr id="1165" name="Grafik 23">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24288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933450</xdr:colOff>
      <xdr:row>7</xdr:row>
      <xdr:rowOff>9525</xdr:rowOff>
    </xdr:from>
    <xdr:to>
      <xdr:col>4</xdr:col>
      <xdr:colOff>9525</xdr:colOff>
      <xdr:row>7</xdr:row>
      <xdr:rowOff>104775</xdr:rowOff>
    </xdr:to>
    <xdr:pic>
      <xdr:nvPicPr>
        <xdr:cNvPr id="1166" name="Grafik 23">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16002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13</xdr:row>
      <xdr:rowOff>9525</xdr:rowOff>
    </xdr:from>
    <xdr:to>
      <xdr:col>9</xdr:col>
      <xdr:colOff>0</xdr:colOff>
      <xdr:row>13</xdr:row>
      <xdr:rowOff>104775</xdr:rowOff>
    </xdr:to>
    <xdr:pic>
      <xdr:nvPicPr>
        <xdr:cNvPr id="1167" name="Grafik 23">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4288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15</xdr:row>
      <xdr:rowOff>9525</xdr:rowOff>
    </xdr:from>
    <xdr:to>
      <xdr:col>9</xdr:col>
      <xdr:colOff>0</xdr:colOff>
      <xdr:row>15</xdr:row>
      <xdr:rowOff>104775</xdr:rowOff>
    </xdr:to>
    <xdr:pic>
      <xdr:nvPicPr>
        <xdr:cNvPr id="1168" name="Grafik 24">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7051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933450</xdr:colOff>
      <xdr:row>25</xdr:row>
      <xdr:rowOff>9525</xdr:rowOff>
    </xdr:from>
    <xdr:to>
      <xdr:col>4</xdr:col>
      <xdr:colOff>9525</xdr:colOff>
      <xdr:row>25</xdr:row>
      <xdr:rowOff>104775</xdr:rowOff>
    </xdr:to>
    <xdr:pic>
      <xdr:nvPicPr>
        <xdr:cNvPr id="1171" name="Grafik 27">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45243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1009650</xdr:colOff>
      <xdr:row>6</xdr:row>
      <xdr:rowOff>371475</xdr:rowOff>
    </xdr:from>
    <xdr:to>
      <xdr:col>9</xdr:col>
      <xdr:colOff>19050</xdr:colOff>
      <xdr:row>7</xdr:row>
      <xdr:rowOff>66675</xdr:rowOff>
    </xdr:to>
    <xdr:pic>
      <xdr:nvPicPr>
        <xdr:cNvPr id="12" name="Grafik 2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13049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30</xdr:row>
      <xdr:rowOff>9525</xdr:rowOff>
    </xdr:from>
    <xdr:to>
      <xdr:col>2</xdr:col>
      <xdr:colOff>0</xdr:colOff>
      <xdr:row>30</xdr:row>
      <xdr:rowOff>104775</xdr:rowOff>
    </xdr:to>
    <xdr:pic>
      <xdr:nvPicPr>
        <xdr:cNvPr id="10" name="Grafik 27">
          <a:extLst>
            <a:ext uri="{FF2B5EF4-FFF2-40B4-BE49-F238E27FC236}">
              <a16:creationId xmlns:a16="http://schemas.microsoft.com/office/drawing/2014/main" id="{BAE9860C-568B-421D-9E57-01A51E7302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60864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800100</xdr:colOff>
      <xdr:row>29</xdr:row>
      <xdr:rowOff>9525</xdr:rowOff>
    </xdr:from>
    <xdr:to>
      <xdr:col>6</xdr:col>
      <xdr:colOff>0</xdr:colOff>
      <xdr:row>29</xdr:row>
      <xdr:rowOff>104775</xdr:rowOff>
    </xdr:to>
    <xdr:pic>
      <xdr:nvPicPr>
        <xdr:cNvPr id="11" name="Grafik 27">
          <a:extLst>
            <a:ext uri="{FF2B5EF4-FFF2-40B4-BE49-F238E27FC236}">
              <a16:creationId xmlns:a16="http://schemas.microsoft.com/office/drawing/2014/main" id="{96138197-597A-4466-9A13-09B1D575DB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56483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800100</xdr:colOff>
      <xdr:row>30</xdr:row>
      <xdr:rowOff>9525</xdr:rowOff>
    </xdr:from>
    <xdr:to>
      <xdr:col>6</xdr:col>
      <xdr:colOff>0</xdr:colOff>
      <xdr:row>30</xdr:row>
      <xdr:rowOff>104775</xdr:rowOff>
    </xdr:to>
    <xdr:pic>
      <xdr:nvPicPr>
        <xdr:cNvPr id="13" name="Grafik 27">
          <a:extLst>
            <a:ext uri="{FF2B5EF4-FFF2-40B4-BE49-F238E27FC236}">
              <a16:creationId xmlns:a16="http://schemas.microsoft.com/office/drawing/2014/main" id="{CEAD5044-3B5D-4A1D-9B00-369AC83337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60864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800100</xdr:colOff>
      <xdr:row>31</xdr:row>
      <xdr:rowOff>9525</xdr:rowOff>
    </xdr:from>
    <xdr:to>
      <xdr:col>6</xdr:col>
      <xdr:colOff>0</xdr:colOff>
      <xdr:row>31</xdr:row>
      <xdr:rowOff>104775</xdr:rowOff>
    </xdr:to>
    <xdr:pic>
      <xdr:nvPicPr>
        <xdr:cNvPr id="14" name="Grafik 27">
          <a:extLst>
            <a:ext uri="{FF2B5EF4-FFF2-40B4-BE49-F238E27FC236}">
              <a16:creationId xmlns:a16="http://schemas.microsoft.com/office/drawing/2014/main" id="{B3B97E9D-DC89-403F-B63B-5C05455613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63341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30</xdr:row>
      <xdr:rowOff>9525</xdr:rowOff>
    </xdr:from>
    <xdr:to>
      <xdr:col>9</xdr:col>
      <xdr:colOff>0</xdr:colOff>
      <xdr:row>30</xdr:row>
      <xdr:rowOff>104775</xdr:rowOff>
    </xdr:to>
    <xdr:pic>
      <xdr:nvPicPr>
        <xdr:cNvPr id="15" name="Grafik 27">
          <a:extLst>
            <a:ext uri="{FF2B5EF4-FFF2-40B4-BE49-F238E27FC236}">
              <a16:creationId xmlns:a16="http://schemas.microsoft.com/office/drawing/2014/main" id="{38F87AF2-0702-497A-96FD-C2048E135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10450" y="60864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29</xdr:row>
      <xdr:rowOff>9525</xdr:rowOff>
    </xdr:from>
    <xdr:to>
      <xdr:col>9</xdr:col>
      <xdr:colOff>0</xdr:colOff>
      <xdr:row>29</xdr:row>
      <xdr:rowOff>104775</xdr:rowOff>
    </xdr:to>
    <xdr:pic>
      <xdr:nvPicPr>
        <xdr:cNvPr id="16" name="Grafik 27">
          <a:extLst>
            <a:ext uri="{FF2B5EF4-FFF2-40B4-BE49-F238E27FC236}">
              <a16:creationId xmlns:a16="http://schemas.microsoft.com/office/drawing/2014/main" id="{27D21A36-9264-4881-B461-5A292AE7E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10450" y="56483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38</xdr:row>
      <xdr:rowOff>9525</xdr:rowOff>
    </xdr:from>
    <xdr:to>
      <xdr:col>2</xdr:col>
      <xdr:colOff>0</xdr:colOff>
      <xdr:row>38</xdr:row>
      <xdr:rowOff>104775</xdr:rowOff>
    </xdr:to>
    <xdr:pic>
      <xdr:nvPicPr>
        <xdr:cNvPr id="17" name="Grafik 27">
          <a:extLst>
            <a:ext uri="{FF2B5EF4-FFF2-40B4-BE49-F238E27FC236}">
              <a16:creationId xmlns:a16="http://schemas.microsoft.com/office/drawing/2014/main" id="{996CAB6C-90AA-4D4F-A2C5-119821BDF5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76295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800100</xdr:colOff>
      <xdr:row>37</xdr:row>
      <xdr:rowOff>9525</xdr:rowOff>
    </xdr:from>
    <xdr:to>
      <xdr:col>6</xdr:col>
      <xdr:colOff>0</xdr:colOff>
      <xdr:row>37</xdr:row>
      <xdr:rowOff>104775</xdr:rowOff>
    </xdr:to>
    <xdr:pic>
      <xdr:nvPicPr>
        <xdr:cNvPr id="18" name="Grafik 27">
          <a:extLst>
            <a:ext uri="{FF2B5EF4-FFF2-40B4-BE49-F238E27FC236}">
              <a16:creationId xmlns:a16="http://schemas.microsoft.com/office/drawing/2014/main" id="{7C0EC443-9A75-45BF-91C3-953BA0AB64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71913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800100</xdr:colOff>
      <xdr:row>38</xdr:row>
      <xdr:rowOff>9525</xdr:rowOff>
    </xdr:from>
    <xdr:to>
      <xdr:col>6</xdr:col>
      <xdr:colOff>0</xdr:colOff>
      <xdr:row>38</xdr:row>
      <xdr:rowOff>104775</xdr:rowOff>
    </xdr:to>
    <xdr:pic>
      <xdr:nvPicPr>
        <xdr:cNvPr id="19" name="Grafik 27">
          <a:extLst>
            <a:ext uri="{FF2B5EF4-FFF2-40B4-BE49-F238E27FC236}">
              <a16:creationId xmlns:a16="http://schemas.microsoft.com/office/drawing/2014/main" id="{374B94FB-D866-43B4-9145-6BE039C28A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76295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800100</xdr:colOff>
      <xdr:row>39</xdr:row>
      <xdr:rowOff>9525</xdr:rowOff>
    </xdr:from>
    <xdr:to>
      <xdr:col>6</xdr:col>
      <xdr:colOff>0</xdr:colOff>
      <xdr:row>39</xdr:row>
      <xdr:rowOff>104775</xdr:rowOff>
    </xdr:to>
    <xdr:pic>
      <xdr:nvPicPr>
        <xdr:cNvPr id="20" name="Grafik 27">
          <a:extLst>
            <a:ext uri="{FF2B5EF4-FFF2-40B4-BE49-F238E27FC236}">
              <a16:creationId xmlns:a16="http://schemas.microsoft.com/office/drawing/2014/main" id="{9654D19C-0DC5-49BA-B9FA-620DAB2E37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78771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37</xdr:row>
      <xdr:rowOff>9525</xdr:rowOff>
    </xdr:from>
    <xdr:to>
      <xdr:col>9</xdr:col>
      <xdr:colOff>0</xdr:colOff>
      <xdr:row>37</xdr:row>
      <xdr:rowOff>104775</xdr:rowOff>
    </xdr:to>
    <xdr:pic>
      <xdr:nvPicPr>
        <xdr:cNvPr id="21" name="Grafik 27">
          <a:extLst>
            <a:ext uri="{FF2B5EF4-FFF2-40B4-BE49-F238E27FC236}">
              <a16:creationId xmlns:a16="http://schemas.microsoft.com/office/drawing/2014/main" id="{67D44C21-F86F-4EA9-B114-AC0BC9299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10450" y="71913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34</xdr:row>
      <xdr:rowOff>9525</xdr:rowOff>
    </xdr:from>
    <xdr:to>
      <xdr:col>9</xdr:col>
      <xdr:colOff>0</xdr:colOff>
      <xdr:row>34</xdr:row>
      <xdr:rowOff>104775</xdr:rowOff>
    </xdr:to>
    <xdr:pic>
      <xdr:nvPicPr>
        <xdr:cNvPr id="2" name="Grafik 27">
          <a:extLst>
            <a:ext uri="{FF2B5EF4-FFF2-40B4-BE49-F238E27FC236}">
              <a16:creationId xmlns:a16="http://schemas.microsoft.com/office/drawing/2014/main" id="{3C2C0896-9C56-4FA8-A29E-BE0ADF92C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10450" y="61912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42</xdr:row>
      <xdr:rowOff>9525</xdr:rowOff>
    </xdr:from>
    <xdr:to>
      <xdr:col>9</xdr:col>
      <xdr:colOff>0</xdr:colOff>
      <xdr:row>42</xdr:row>
      <xdr:rowOff>104775</xdr:rowOff>
    </xdr:to>
    <xdr:pic>
      <xdr:nvPicPr>
        <xdr:cNvPr id="3" name="Grafik 27">
          <a:extLst>
            <a:ext uri="{FF2B5EF4-FFF2-40B4-BE49-F238E27FC236}">
              <a16:creationId xmlns:a16="http://schemas.microsoft.com/office/drawing/2014/main" id="{930E1824-BAD4-4A8F-91BA-68C3D0D688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10450" y="86487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476250</xdr:colOff>
      <xdr:row>0</xdr:row>
      <xdr:rowOff>0</xdr:rowOff>
    </xdr:from>
    <xdr:to>
      <xdr:col>9</xdr:col>
      <xdr:colOff>28575</xdr:colOff>
      <xdr:row>4</xdr:row>
      <xdr:rowOff>50103</xdr:rowOff>
    </xdr:to>
    <xdr:pic>
      <xdr:nvPicPr>
        <xdr:cNvPr id="5" name="Grafik 22">
          <a:extLst>
            <a:ext uri="{FF2B5EF4-FFF2-40B4-BE49-F238E27FC236}">
              <a16:creationId xmlns:a16="http://schemas.microsoft.com/office/drawing/2014/main" id="{52253FAE-D7CF-4BBA-B094-CB1535E4E8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100" y="0"/>
          <a:ext cx="1409700" cy="6216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333375</xdr:colOff>
      <xdr:row>4</xdr:row>
      <xdr:rowOff>9525</xdr:rowOff>
    </xdr:from>
    <xdr:to>
      <xdr:col>13</xdr:col>
      <xdr:colOff>9525</xdr:colOff>
      <xdr:row>4</xdr:row>
      <xdr:rowOff>114300</xdr:rowOff>
    </xdr:to>
    <xdr:pic>
      <xdr:nvPicPr>
        <xdr:cNvPr id="12448" name="Grafik 18">
          <a:extLst>
            <a:ext uri="{FF2B5EF4-FFF2-40B4-BE49-F238E27FC236}">
              <a16:creationId xmlns:a16="http://schemas.microsoft.com/office/drawing/2014/main" id="{00000000-0008-0000-0400-0000A0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096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4</xdr:row>
      <xdr:rowOff>0</xdr:rowOff>
    </xdr:from>
    <xdr:to>
      <xdr:col>4</xdr:col>
      <xdr:colOff>9525</xdr:colOff>
      <xdr:row>4</xdr:row>
      <xdr:rowOff>104775</xdr:rowOff>
    </xdr:to>
    <xdr:pic>
      <xdr:nvPicPr>
        <xdr:cNvPr id="12449" name="Grafik 18">
          <a:extLst>
            <a:ext uri="{FF2B5EF4-FFF2-40B4-BE49-F238E27FC236}">
              <a16:creationId xmlns:a16="http://schemas.microsoft.com/office/drawing/2014/main" id="{00000000-0008-0000-0400-0000A1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4150" y="4953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6</xdr:row>
      <xdr:rowOff>9525</xdr:rowOff>
    </xdr:from>
    <xdr:to>
      <xdr:col>0</xdr:col>
      <xdr:colOff>438150</xdr:colOff>
      <xdr:row>6</xdr:row>
      <xdr:rowOff>114300</xdr:rowOff>
    </xdr:to>
    <xdr:pic>
      <xdr:nvPicPr>
        <xdr:cNvPr id="12451" name="Grafik 6">
          <a:extLst>
            <a:ext uri="{FF2B5EF4-FFF2-40B4-BE49-F238E27FC236}">
              <a16:creationId xmlns:a16="http://schemas.microsoft.com/office/drawing/2014/main" id="{00000000-0008-0000-0400-0000A3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1814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6</xdr:row>
      <xdr:rowOff>9525</xdr:rowOff>
    </xdr:from>
    <xdr:to>
      <xdr:col>1</xdr:col>
      <xdr:colOff>485775</xdr:colOff>
      <xdr:row>6</xdr:row>
      <xdr:rowOff>114300</xdr:rowOff>
    </xdr:to>
    <xdr:pic>
      <xdr:nvPicPr>
        <xdr:cNvPr id="12452" name="Grafik 6">
          <a:extLst>
            <a:ext uri="{FF2B5EF4-FFF2-40B4-BE49-F238E27FC236}">
              <a16:creationId xmlns:a16="http://schemas.microsoft.com/office/drawing/2014/main" id="{00000000-0008-0000-0400-0000A4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9239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8</xdr:row>
      <xdr:rowOff>9525</xdr:rowOff>
    </xdr:from>
    <xdr:to>
      <xdr:col>14</xdr:col>
      <xdr:colOff>523875</xdr:colOff>
      <xdr:row>8</xdr:row>
      <xdr:rowOff>114300</xdr:rowOff>
    </xdr:to>
    <xdr:pic>
      <xdr:nvPicPr>
        <xdr:cNvPr id="12453" name="Grafik 18">
          <a:extLst>
            <a:ext uri="{FF2B5EF4-FFF2-40B4-BE49-F238E27FC236}">
              <a16:creationId xmlns:a16="http://schemas.microsoft.com/office/drawing/2014/main" id="{00000000-0008-0000-0400-0000A5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4524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15</xdr:row>
      <xdr:rowOff>9525</xdr:rowOff>
    </xdr:from>
    <xdr:to>
      <xdr:col>14</xdr:col>
      <xdr:colOff>523875</xdr:colOff>
      <xdr:row>15</xdr:row>
      <xdr:rowOff>114300</xdr:rowOff>
    </xdr:to>
    <xdr:pic>
      <xdr:nvPicPr>
        <xdr:cNvPr id="12454" name="Grafik 18">
          <a:extLst>
            <a:ext uri="{FF2B5EF4-FFF2-40B4-BE49-F238E27FC236}">
              <a16:creationId xmlns:a16="http://schemas.microsoft.com/office/drawing/2014/main" id="{00000000-0008-0000-0400-0000A6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6048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21</xdr:row>
      <xdr:rowOff>9525</xdr:rowOff>
    </xdr:from>
    <xdr:to>
      <xdr:col>14</xdr:col>
      <xdr:colOff>523875</xdr:colOff>
      <xdr:row>21</xdr:row>
      <xdr:rowOff>114300</xdr:rowOff>
    </xdr:to>
    <xdr:pic>
      <xdr:nvPicPr>
        <xdr:cNvPr id="12455" name="Grafik 18">
          <a:extLst>
            <a:ext uri="{FF2B5EF4-FFF2-40B4-BE49-F238E27FC236}">
              <a16:creationId xmlns:a16="http://schemas.microsoft.com/office/drawing/2014/main" id="{00000000-0008-0000-0400-0000A7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8334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27</xdr:row>
      <xdr:rowOff>9525</xdr:rowOff>
    </xdr:from>
    <xdr:to>
      <xdr:col>14</xdr:col>
      <xdr:colOff>523875</xdr:colOff>
      <xdr:row>27</xdr:row>
      <xdr:rowOff>114300</xdr:rowOff>
    </xdr:to>
    <xdr:pic>
      <xdr:nvPicPr>
        <xdr:cNvPr id="12456" name="Grafik 18">
          <a:extLst>
            <a:ext uri="{FF2B5EF4-FFF2-40B4-BE49-F238E27FC236}">
              <a16:creationId xmlns:a16="http://schemas.microsoft.com/office/drawing/2014/main" id="{00000000-0008-0000-0400-0000A8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0620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30</xdr:row>
      <xdr:rowOff>9525</xdr:rowOff>
    </xdr:from>
    <xdr:to>
      <xdr:col>14</xdr:col>
      <xdr:colOff>523875</xdr:colOff>
      <xdr:row>30</xdr:row>
      <xdr:rowOff>114300</xdr:rowOff>
    </xdr:to>
    <xdr:pic>
      <xdr:nvPicPr>
        <xdr:cNvPr id="12457" name="Grafik 18">
          <a:extLst>
            <a:ext uri="{FF2B5EF4-FFF2-40B4-BE49-F238E27FC236}">
              <a16:creationId xmlns:a16="http://schemas.microsoft.com/office/drawing/2014/main" id="{00000000-0008-0000-0400-0000A9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1763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41</xdr:row>
      <xdr:rowOff>9525</xdr:rowOff>
    </xdr:from>
    <xdr:to>
      <xdr:col>14</xdr:col>
      <xdr:colOff>523875</xdr:colOff>
      <xdr:row>41</xdr:row>
      <xdr:rowOff>114300</xdr:rowOff>
    </xdr:to>
    <xdr:pic>
      <xdr:nvPicPr>
        <xdr:cNvPr id="12458" name="Grafik 18">
          <a:extLst>
            <a:ext uri="{FF2B5EF4-FFF2-40B4-BE49-F238E27FC236}">
              <a16:creationId xmlns:a16="http://schemas.microsoft.com/office/drawing/2014/main" id="{00000000-0008-0000-0400-0000AA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3668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48</xdr:row>
      <xdr:rowOff>9525</xdr:rowOff>
    </xdr:from>
    <xdr:to>
      <xdr:col>14</xdr:col>
      <xdr:colOff>523875</xdr:colOff>
      <xdr:row>48</xdr:row>
      <xdr:rowOff>114300</xdr:rowOff>
    </xdr:to>
    <xdr:pic>
      <xdr:nvPicPr>
        <xdr:cNvPr id="12459" name="Grafik 18">
          <a:extLst>
            <a:ext uri="{FF2B5EF4-FFF2-40B4-BE49-F238E27FC236}">
              <a16:creationId xmlns:a16="http://schemas.microsoft.com/office/drawing/2014/main" id="{00000000-0008-0000-0400-0000AB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5192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51</xdr:row>
      <xdr:rowOff>9525</xdr:rowOff>
    </xdr:from>
    <xdr:to>
      <xdr:col>14</xdr:col>
      <xdr:colOff>523875</xdr:colOff>
      <xdr:row>51</xdr:row>
      <xdr:rowOff>114300</xdr:rowOff>
    </xdr:to>
    <xdr:pic>
      <xdr:nvPicPr>
        <xdr:cNvPr id="12460" name="Grafik 18">
          <a:extLst>
            <a:ext uri="{FF2B5EF4-FFF2-40B4-BE49-F238E27FC236}">
              <a16:creationId xmlns:a16="http://schemas.microsoft.com/office/drawing/2014/main" id="{00000000-0008-0000-0400-0000AC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6335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54</xdr:row>
      <xdr:rowOff>9525</xdr:rowOff>
    </xdr:from>
    <xdr:to>
      <xdr:col>14</xdr:col>
      <xdr:colOff>523875</xdr:colOff>
      <xdr:row>54</xdr:row>
      <xdr:rowOff>114300</xdr:rowOff>
    </xdr:to>
    <xdr:pic>
      <xdr:nvPicPr>
        <xdr:cNvPr id="12461" name="Grafik 18">
          <a:extLst>
            <a:ext uri="{FF2B5EF4-FFF2-40B4-BE49-F238E27FC236}">
              <a16:creationId xmlns:a16="http://schemas.microsoft.com/office/drawing/2014/main" id="{00000000-0008-0000-0400-0000AD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74783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7</xdr:row>
      <xdr:rowOff>9525</xdr:rowOff>
    </xdr:from>
    <xdr:to>
      <xdr:col>16</xdr:col>
      <xdr:colOff>4857750</xdr:colOff>
      <xdr:row>7</xdr:row>
      <xdr:rowOff>114300</xdr:rowOff>
    </xdr:to>
    <xdr:pic>
      <xdr:nvPicPr>
        <xdr:cNvPr id="12463" name="Grafik 18">
          <a:extLst>
            <a:ext uri="{FF2B5EF4-FFF2-40B4-BE49-F238E27FC236}">
              <a16:creationId xmlns:a16="http://schemas.microsoft.com/office/drawing/2014/main" id="{00000000-0008-0000-0400-0000AF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7550" y="4200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29</xdr:row>
      <xdr:rowOff>9525</xdr:rowOff>
    </xdr:from>
    <xdr:to>
      <xdr:col>14</xdr:col>
      <xdr:colOff>523875</xdr:colOff>
      <xdr:row>29</xdr:row>
      <xdr:rowOff>95250</xdr:rowOff>
    </xdr:to>
    <xdr:pic>
      <xdr:nvPicPr>
        <xdr:cNvPr id="18" name="Grafik 29">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8300" y="1138237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6</xdr:row>
      <xdr:rowOff>9525</xdr:rowOff>
    </xdr:from>
    <xdr:to>
      <xdr:col>14</xdr:col>
      <xdr:colOff>523875</xdr:colOff>
      <xdr:row>6</xdr:row>
      <xdr:rowOff>114300</xdr:rowOff>
    </xdr:to>
    <xdr:pic>
      <xdr:nvPicPr>
        <xdr:cNvPr id="19" name="Grafik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4286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409575</xdr:colOff>
      <xdr:row>57</xdr:row>
      <xdr:rowOff>9525</xdr:rowOff>
    </xdr:from>
    <xdr:ext cx="114300" cy="104775"/>
    <xdr:pic>
      <xdr:nvPicPr>
        <xdr:cNvPr id="20" name="Grafik 18">
          <a:extLst>
            <a:ext uri="{FF2B5EF4-FFF2-40B4-BE49-F238E27FC236}">
              <a16:creationId xmlns:a16="http://schemas.microsoft.com/office/drawing/2014/main" id="{22237F24-7603-475A-B4CB-0A47B638F5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10978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409575</xdr:colOff>
      <xdr:row>60</xdr:row>
      <xdr:rowOff>9525</xdr:rowOff>
    </xdr:from>
    <xdr:ext cx="114300" cy="104775"/>
    <xdr:pic>
      <xdr:nvPicPr>
        <xdr:cNvPr id="21" name="Grafik 18">
          <a:extLst>
            <a:ext uri="{FF2B5EF4-FFF2-40B4-BE49-F238E27FC236}">
              <a16:creationId xmlns:a16="http://schemas.microsoft.com/office/drawing/2014/main" id="{90B4382E-3038-438D-82F0-3EE66E9CE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22408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409575</xdr:colOff>
      <xdr:row>18</xdr:row>
      <xdr:rowOff>9524</xdr:rowOff>
    </xdr:from>
    <xdr:to>
      <xdr:col>14</xdr:col>
      <xdr:colOff>524775</xdr:colOff>
      <xdr:row>18</xdr:row>
      <xdr:rowOff>95924</xdr:rowOff>
    </xdr:to>
    <xdr:pic>
      <xdr:nvPicPr>
        <xdr:cNvPr id="26" name="Grafik 29">
          <a:extLst>
            <a:ext uri="{FF2B5EF4-FFF2-40B4-BE49-F238E27FC236}">
              <a16:creationId xmlns:a16="http://schemas.microsoft.com/office/drawing/2014/main" id="{4CFE57AB-A276-4032-A5B0-74C6835A19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4975" y="7381874"/>
          <a:ext cx="115200" cy="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33</xdr:row>
      <xdr:rowOff>9525</xdr:rowOff>
    </xdr:from>
    <xdr:to>
      <xdr:col>14</xdr:col>
      <xdr:colOff>523875</xdr:colOff>
      <xdr:row>33</xdr:row>
      <xdr:rowOff>114300</xdr:rowOff>
    </xdr:to>
    <xdr:pic>
      <xdr:nvPicPr>
        <xdr:cNvPr id="28" name="Grafik 18">
          <a:extLst>
            <a:ext uri="{FF2B5EF4-FFF2-40B4-BE49-F238E27FC236}">
              <a16:creationId xmlns:a16="http://schemas.microsoft.com/office/drawing/2014/main" id="{CAC5F44E-96BC-4B50-BE4E-300382ECE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30968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39</xdr:row>
      <xdr:rowOff>9525</xdr:rowOff>
    </xdr:from>
    <xdr:to>
      <xdr:col>14</xdr:col>
      <xdr:colOff>523875</xdr:colOff>
      <xdr:row>39</xdr:row>
      <xdr:rowOff>114300</xdr:rowOff>
    </xdr:to>
    <xdr:pic>
      <xdr:nvPicPr>
        <xdr:cNvPr id="29" name="Grafik 18">
          <a:extLst>
            <a:ext uri="{FF2B5EF4-FFF2-40B4-BE49-F238E27FC236}">
              <a16:creationId xmlns:a16="http://schemas.microsoft.com/office/drawing/2014/main" id="{9E1C0DEC-D2CF-462C-9438-7C2E64D527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53828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24</xdr:row>
      <xdr:rowOff>9525</xdr:rowOff>
    </xdr:from>
    <xdr:to>
      <xdr:col>14</xdr:col>
      <xdr:colOff>523875</xdr:colOff>
      <xdr:row>24</xdr:row>
      <xdr:rowOff>95250</xdr:rowOff>
    </xdr:to>
    <xdr:pic>
      <xdr:nvPicPr>
        <xdr:cNvPr id="30" name="Grafik 29">
          <a:extLst>
            <a:ext uri="{FF2B5EF4-FFF2-40B4-BE49-F238E27FC236}">
              <a16:creationId xmlns:a16="http://schemas.microsoft.com/office/drawing/2014/main" id="{96EEAE59-04A6-46BC-924C-C3FEEBCA7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4975" y="966787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11</xdr:row>
      <xdr:rowOff>9525</xdr:rowOff>
    </xdr:from>
    <xdr:to>
      <xdr:col>14</xdr:col>
      <xdr:colOff>524775</xdr:colOff>
      <xdr:row>11</xdr:row>
      <xdr:rowOff>95925</xdr:rowOff>
    </xdr:to>
    <xdr:pic>
      <xdr:nvPicPr>
        <xdr:cNvPr id="27" name="Grafik 29">
          <a:extLst>
            <a:ext uri="{FF2B5EF4-FFF2-40B4-BE49-F238E27FC236}">
              <a16:creationId xmlns:a16="http://schemas.microsoft.com/office/drawing/2014/main" id="{CEBEBD03-5867-4F5C-8F74-F66AFCE59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82125" y="5857875"/>
          <a:ext cx="115200" cy="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409575</xdr:colOff>
      <xdr:row>36</xdr:row>
      <xdr:rowOff>9525</xdr:rowOff>
    </xdr:from>
    <xdr:to>
      <xdr:col>14</xdr:col>
      <xdr:colOff>523875</xdr:colOff>
      <xdr:row>36</xdr:row>
      <xdr:rowOff>114300</xdr:rowOff>
    </xdr:to>
    <xdr:pic>
      <xdr:nvPicPr>
        <xdr:cNvPr id="31" name="Grafik 18">
          <a:extLst>
            <a:ext uri="{FF2B5EF4-FFF2-40B4-BE49-F238E27FC236}">
              <a16:creationId xmlns:a16="http://schemas.microsoft.com/office/drawing/2014/main" id="{0D36A079-F129-4959-A48B-D60A68960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2125" y="153828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1095375</xdr:colOff>
      <xdr:row>23</xdr:row>
      <xdr:rowOff>9525</xdr:rowOff>
    </xdr:from>
    <xdr:to>
      <xdr:col>2</xdr:col>
      <xdr:colOff>1209675</xdr:colOff>
      <xdr:row>23</xdr:row>
      <xdr:rowOff>114300</xdr:rowOff>
    </xdr:to>
    <xdr:pic>
      <xdr:nvPicPr>
        <xdr:cNvPr id="2" name="Grafik 18">
          <a:extLst>
            <a:ext uri="{FF2B5EF4-FFF2-40B4-BE49-F238E27FC236}">
              <a16:creationId xmlns:a16="http://schemas.microsoft.com/office/drawing/2014/main" id="{DA96BADF-D156-461D-A745-215ABE135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71723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723900</xdr:colOff>
      <xdr:row>23</xdr:row>
      <xdr:rowOff>0</xdr:rowOff>
    </xdr:from>
    <xdr:to>
      <xdr:col>6</xdr:col>
      <xdr:colOff>838200</xdr:colOff>
      <xdr:row>23</xdr:row>
      <xdr:rowOff>104775</xdr:rowOff>
    </xdr:to>
    <xdr:pic>
      <xdr:nvPicPr>
        <xdr:cNvPr id="3" name="Grafik 18">
          <a:extLst>
            <a:ext uri="{FF2B5EF4-FFF2-40B4-BE49-F238E27FC236}">
              <a16:creationId xmlns:a16="http://schemas.microsoft.com/office/drawing/2014/main" id="{AF83816C-7C9B-4715-8370-AA82D214E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6400" y="71628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0</xdr:rowOff>
    </xdr:from>
    <xdr:to>
      <xdr:col>16</xdr:col>
      <xdr:colOff>23119</xdr:colOff>
      <xdr:row>3</xdr:row>
      <xdr:rowOff>63499</xdr:rowOff>
    </xdr:to>
    <xdr:pic>
      <xdr:nvPicPr>
        <xdr:cNvPr id="4" name="Grafik 36">
          <a:extLst>
            <a:ext uri="{FF2B5EF4-FFF2-40B4-BE49-F238E27FC236}">
              <a16:creationId xmlns:a16="http://schemas.microsoft.com/office/drawing/2014/main" id="{B2FABADC-C956-41D3-8E41-2FBCBFBEEB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34450" y="0"/>
          <a:ext cx="1470919" cy="558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790575</xdr:colOff>
      <xdr:row>1</xdr:row>
      <xdr:rowOff>104775</xdr:rowOff>
    </xdr:from>
    <xdr:to>
      <xdr:col>10</xdr:col>
      <xdr:colOff>2143125</xdr:colOff>
      <xdr:row>2</xdr:row>
      <xdr:rowOff>104775</xdr:rowOff>
    </xdr:to>
    <xdr:pic>
      <xdr:nvPicPr>
        <xdr:cNvPr id="6184" name="Grafik 1">
          <a:extLst>
            <a:ext uri="{FF2B5EF4-FFF2-40B4-BE49-F238E27FC236}">
              <a16:creationId xmlns:a16="http://schemas.microsoft.com/office/drawing/2014/main" id="{00000000-0008-0000-0700-000028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10477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1876425</xdr:colOff>
      <xdr:row>5</xdr:row>
      <xdr:rowOff>9525</xdr:rowOff>
    </xdr:from>
    <xdr:to>
      <xdr:col>10</xdr:col>
      <xdr:colOff>0</xdr:colOff>
      <xdr:row>5</xdr:row>
      <xdr:rowOff>114300</xdr:rowOff>
    </xdr:to>
    <xdr:pic>
      <xdr:nvPicPr>
        <xdr:cNvPr id="6185" name="Grafik 18">
          <a:extLst>
            <a:ext uri="{FF2B5EF4-FFF2-40B4-BE49-F238E27FC236}">
              <a16:creationId xmlns:a16="http://schemas.microsoft.com/office/drawing/2014/main" id="{00000000-0008-0000-0700-000029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0" y="781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1876425</xdr:colOff>
      <xdr:row>7</xdr:row>
      <xdr:rowOff>9525</xdr:rowOff>
    </xdr:from>
    <xdr:to>
      <xdr:col>10</xdr:col>
      <xdr:colOff>0</xdr:colOff>
      <xdr:row>7</xdr:row>
      <xdr:rowOff>114300</xdr:rowOff>
    </xdr:to>
    <xdr:pic>
      <xdr:nvPicPr>
        <xdr:cNvPr id="6186" name="Grafik 18">
          <a:extLst>
            <a:ext uri="{FF2B5EF4-FFF2-40B4-BE49-F238E27FC236}">
              <a16:creationId xmlns:a16="http://schemas.microsoft.com/office/drawing/2014/main" id="{00000000-0008-0000-0700-00002A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0" y="10572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7</xdr:row>
      <xdr:rowOff>9525</xdr:rowOff>
    </xdr:from>
    <xdr:to>
      <xdr:col>5</xdr:col>
      <xdr:colOff>0</xdr:colOff>
      <xdr:row>7</xdr:row>
      <xdr:rowOff>114300</xdr:rowOff>
    </xdr:to>
    <xdr:pic>
      <xdr:nvPicPr>
        <xdr:cNvPr id="6187" name="Grafik 18">
          <a:extLst>
            <a:ext uri="{FF2B5EF4-FFF2-40B4-BE49-F238E27FC236}">
              <a16:creationId xmlns:a16="http://schemas.microsoft.com/office/drawing/2014/main" id="{00000000-0008-0000-0700-00002B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5575" y="10572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A67:S88" totalsRowShown="0" headerRowDxfId="96" dataDxfId="94" headerRowBorderDxfId="95">
  <autoFilter ref="A67:S88" xr:uid="{00000000-0009-0000-0100-000001000000}"/>
  <tableColumns count="19">
    <tableColumn id="1" xr3:uid="{00000000-0010-0000-0000-000001000000}" name="Baden-Württemberg" dataDxfId="93"/>
    <tableColumn id="2" xr3:uid="{00000000-0010-0000-0000-000002000000}" name="Bayern" dataDxfId="92"/>
    <tableColumn id="3" xr3:uid="{00000000-0010-0000-0000-000003000000}" name="Berlin" dataDxfId="91"/>
    <tableColumn id="4" xr3:uid="{00000000-0010-0000-0000-000004000000}" name="Brandenburg" dataDxfId="90"/>
    <tableColumn id="5" xr3:uid="{00000000-0010-0000-0000-000005000000}" name="Bremen" dataDxfId="89"/>
    <tableColumn id="6" xr3:uid="{00000000-0010-0000-0000-000006000000}" name="Hamburg" dataDxfId="88"/>
    <tableColumn id="7" xr3:uid="{00000000-0010-0000-0000-000007000000}" name="Hessen" dataDxfId="87"/>
    <tableColumn id="8" xr3:uid="{00000000-0010-0000-0000-000008000000}" name="Mecklenburg-Vorpommern" dataDxfId="86"/>
    <tableColumn id="9" xr3:uid="{00000000-0010-0000-0000-000009000000}" name="Niedersachsen" dataDxfId="85"/>
    <tableColumn id="10" xr3:uid="{00000000-0010-0000-0000-00000A000000}" name="Nordrhein-Westfalen" dataDxfId="84"/>
    <tableColumn id="11" xr3:uid="{00000000-0010-0000-0000-00000B000000}" name="Rheinland-Pfalz" dataDxfId="83"/>
    <tableColumn id="12" xr3:uid="{00000000-0010-0000-0000-00000C000000}" name="Saarland" dataDxfId="82"/>
    <tableColumn id="13" xr3:uid="{00000000-0010-0000-0000-00000D000000}" name="Sachsen" dataDxfId="81"/>
    <tableColumn id="14" xr3:uid="{00000000-0010-0000-0000-00000E000000}" name="Sachsen-Anhalt" dataDxfId="80"/>
    <tableColumn id="15" xr3:uid="{00000000-0010-0000-0000-00000F000000}" name="Schleswig-Holstein" dataDxfId="79"/>
    <tableColumn id="16" xr3:uid="{00000000-0010-0000-0000-000010000000}" name="Thüringen" dataDxfId="78"/>
    <tableColumn id="17" xr3:uid="{00000000-0010-0000-0000-000011000000}" name="Schweiz" dataDxfId="77"/>
    <tableColumn id="18" xr3:uid="{00000000-0010-0000-0000-000012000000}" name="Österreich" dataDxfId="76"/>
    <tableColumn id="19" xr3:uid="{00000000-0010-0000-0000-000013000000}" name="Italien" dataDxfId="75"/>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51"/>
  <sheetViews>
    <sheetView showGridLines="0" topLeftCell="A36" zoomScaleNormal="100" workbookViewId="0">
      <selection activeCell="B6" sqref="B6:I6"/>
    </sheetView>
  </sheetViews>
  <sheetFormatPr baseColWidth="10" defaultColWidth="9.140625" defaultRowHeight="12.75" x14ac:dyDescent="0.2"/>
  <cols>
    <col min="1" max="1" width="14.7109375" style="2" customWidth="1"/>
    <col min="2" max="2" width="16.28515625" style="2" customWidth="1"/>
    <col min="3" max="3" width="2" style="2" customWidth="1"/>
    <col min="4" max="4" width="15.42578125" style="2" customWidth="1"/>
    <col min="5" max="5" width="9.85546875" style="2" customWidth="1"/>
    <col min="6" max="6" width="13.5703125" style="2" customWidth="1"/>
    <col min="7" max="7" width="13" style="2" customWidth="1"/>
    <col min="8" max="8" width="11.42578125" style="2" customWidth="1"/>
    <col min="9" max="9" width="16.42578125" style="2" customWidth="1"/>
    <col min="10" max="12" width="9.140625" style="2"/>
    <col min="13" max="13" width="9.140625" style="2" hidden="1" customWidth="1"/>
    <col min="14" max="16384" width="9.140625" style="2"/>
  </cols>
  <sheetData>
    <row r="1" spans="1:9" ht="9.75" customHeight="1" x14ac:dyDescent="0.2"/>
    <row r="2" spans="1:9" ht="12.75" customHeight="1" x14ac:dyDescent="0.2">
      <c r="A2" s="103" t="s">
        <v>280</v>
      </c>
    </row>
    <row r="3" spans="1:9" ht="15.75" customHeight="1" x14ac:dyDescent="0.2">
      <c r="A3" s="3" t="s">
        <v>281</v>
      </c>
    </row>
    <row r="4" spans="1:9" ht="6.75" customHeight="1" x14ac:dyDescent="0.2"/>
    <row r="6" spans="1:9" ht="15.95" customHeight="1" x14ac:dyDescent="0.2">
      <c r="A6" s="106" t="s">
        <v>282</v>
      </c>
      <c r="B6" s="188"/>
      <c r="C6" s="189"/>
      <c r="D6" s="189"/>
      <c r="E6" s="189"/>
      <c r="F6" s="189"/>
      <c r="G6" s="189"/>
      <c r="H6" s="189"/>
      <c r="I6" s="190"/>
    </row>
    <row r="7" spans="1:9" ht="31.5" customHeight="1" x14ac:dyDescent="0.2"/>
    <row r="8" spans="1:9" ht="15.95" customHeight="1" x14ac:dyDescent="0.2">
      <c r="A8" s="103" t="s">
        <v>283</v>
      </c>
      <c r="B8" s="188" t="s">
        <v>294</v>
      </c>
      <c r="C8" s="189"/>
      <c r="D8" s="190"/>
      <c r="E8" s="64"/>
      <c r="F8" s="64"/>
      <c r="I8" s="148" t="s">
        <v>629</v>
      </c>
    </row>
    <row r="9" spans="1:9" ht="6.75" customHeight="1" x14ac:dyDescent="0.2">
      <c r="B9" s="64"/>
      <c r="C9" s="64"/>
      <c r="D9" s="64"/>
      <c r="E9" s="64"/>
      <c r="F9" s="64"/>
      <c r="G9" s="64"/>
    </row>
    <row r="10" spans="1:9" ht="15.95" customHeight="1" x14ac:dyDescent="0.2">
      <c r="A10" s="103" t="s">
        <v>284</v>
      </c>
      <c r="B10" s="191"/>
      <c r="C10" s="191"/>
      <c r="D10" s="191"/>
      <c r="E10" s="191"/>
      <c r="F10" s="191"/>
      <c r="G10" s="191"/>
      <c r="H10" s="191"/>
      <c r="I10" s="191"/>
    </row>
    <row r="11" spans="1:9" ht="6.75" customHeight="1" x14ac:dyDescent="0.2">
      <c r="B11" s="64"/>
      <c r="C11" s="64"/>
      <c r="D11" s="64"/>
      <c r="E11" s="64"/>
      <c r="F11" s="64"/>
      <c r="G11" s="64"/>
    </row>
    <row r="12" spans="1:9" ht="15.95" customHeight="1" x14ac:dyDescent="0.2">
      <c r="A12" s="103" t="s">
        <v>285</v>
      </c>
      <c r="B12" s="191"/>
      <c r="C12" s="191"/>
      <c r="D12" s="191"/>
      <c r="E12" s="191"/>
      <c r="F12" s="191"/>
      <c r="G12" s="191"/>
      <c r="H12" s="191"/>
      <c r="I12" s="191"/>
    </row>
    <row r="13" spans="1:9" ht="6.75" customHeight="1" x14ac:dyDescent="0.2">
      <c r="B13" s="64"/>
      <c r="C13" s="64"/>
      <c r="D13" s="64"/>
      <c r="E13" s="64"/>
      <c r="F13" s="64"/>
      <c r="G13" s="64"/>
    </row>
    <row r="14" spans="1:9" ht="15.95" customHeight="1" x14ac:dyDescent="0.2">
      <c r="A14" s="103" t="s">
        <v>286</v>
      </c>
      <c r="B14" s="193"/>
      <c r="C14" s="189"/>
      <c r="D14" s="190"/>
      <c r="G14" s="180" t="s">
        <v>287</v>
      </c>
      <c r="H14" s="181"/>
      <c r="I14" s="65"/>
    </row>
    <row r="15" spans="1:9" ht="6.75" customHeight="1" x14ac:dyDescent="0.2">
      <c r="G15" s="105"/>
      <c r="H15" s="105"/>
    </row>
    <row r="16" spans="1:9" ht="15.95" customHeight="1" x14ac:dyDescent="0.2">
      <c r="G16" s="180" t="s">
        <v>288</v>
      </c>
      <c r="H16" s="192"/>
      <c r="I16" s="66" t="str">
        <f>IF(B8="","",Datenquelle!F105)</f>
        <v>-----</v>
      </c>
    </row>
    <row r="17" spans="1:16" ht="6.75" customHeight="1" x14ac:dyDescent="0.2">
      <c r="G17" s="105"/>
      <c r="H17" s="105"/>
    </row>
    <row r="18" spans="1:16" ht="20.100000000000001" customHeight="1" x14ac:dyDescent="0.2">
      <c r="G18" s="180" t="s">
        <v>289</v>
      </c>
      <c r="H18" s="192"/>
      <c r="I18" s="67">
        <v>2023</v>
      </c>
    </row>
    <row r="19" spans="1:16" ht="5.0999999999999996" customHeight="1" x14ac:dyDescent="0.2">
      <c r="G19" s="110"/>
      <c r="H19" s="111"/>
      <c r="I19" s="116"/>
    </row>
    <row r="20" spans="1:16" ht="5.0999999999999996" customHeight="1" x14ac:dyDescent="0.2">
      <c r="G20" s="110"/>
      <c r="H20" s="111"/>
      <c r="I20" s="116"/>
    </row>
    <row r="21" spans="1:16" ht="5.0999999999999996" customHeight="1" x14ac:dyDescent="0.2"/>
    <row r="22" spans="1:16" s="64" customFormat="1" ht="5.0999999999999996" customHeight="1" x14ac:dyDescent="0.2">
      <c r="E22" s="2"/>
      <c r="F22" s="2"/>
      <c r="G22" s="2"/>
      <c r="H22" s="2"/>
      <c r="I22" s="2"/>
    </row>
    <row r="23" spans="1:16" s="64" customFormat="1" ht="15.95" customHeight="1" x14ac:dyDescent="0.2">
      <c r="A23" s="182" t="s">
        <v>290</v>
      </c>
      <c r="B23" s="168"/>
      <c r="C23" s="168"/>
      <c r="D23" s="168"/>
      <c r="E23" s="2"/>
      <c r="F23" s="2"/>
      <c r="G23" s="2"/>
      <c r="H23" s="2"/>
      <c r="I23" s="2"/>
    </row>
    <row r="24" spans="1:16" s="64" customFormat="1" ht="15.95" customHeight="1" x14ac:dyDescent="0.2">
      <c r="A24" s="183"/>
      <c r="B24" s="183"/>
      <c r="C24" s="183"/>
      <c r="D24" s="183"/>
      <c r="E24" s="2"/>
      <c r="F24" s="2"/>
      <c r="G24" s="2"/>
      <c r="H24" s="2"/>
      <c r="I24" s="2"/>
    </row>
    <row r="25" spans="1:16" s="64" customFormat="1" ht="15" customHeight="1" x14ac:dyDescent="0.25"/>
    <row r="26" spans="1:16" s="64" customFormat="1" ht="15.95" customHeight="1" x14ac:dyDescent="0.25">
      <c r="A26" s="168" t="s">
        <v>6</v>
      </c>
      <c r="B26" s="168"/>
      <c r="C26" s="168"/>
      <c r="D26" s="168"/>
      <c r="E26" s="182" t="s">
        <v>291</v>
      </c>
      <c r="F26" s="168"/>
      <c r="G26" s="168"/>
      <c r="H26" s="168"/>
      <c r="I26" s="168"/>
    </row>
    <row r="27" spans="1:16" ht="15.95" customHeight="1" x14ac:dyDescent="0.2">
      <c r="A27" s="168" t="s">
        <v>8</v>
      </c>
      <c r="B27" s="168"/>
      <c r="C27" s="168"/>
      <c r="D27" s="168"/>
      <c r="E27" s="184"/>
      <c r="F27" s="184"/>
      <c r="G27" s="184"/>
      <c r="H27" s="184"/>
      <c r="I27" s="184"/>
    </row>
    <row r="28" spans="1:16" ht="6" customHeight="1" x14ac:dyDescent="0.2"/>
    <row r="29" spans="1:16" ht="18.75" customHeight="1" x14ac:dyDescent="0.2">
      <c r="M29" s="112"/>
      <c r="P29" s="112"/>
    </row>
    <row r="30" spans="1:16" ht="35.1" customHeight="1" x14ac:dyDescent="0.2">
      <c r="A30" s="167" t="s">
        <v>296</v>
      </c>
      <c r="B30" s="168"/>
      <c r="D30" s="167" t="s">
        <v>297</v>
      </c>
      <c r="E30" s="168"/>
      <c r="F30" s="168"/>
      <c r="G30" s="167" t="s">
        <v>298</v>
      </c>
      <c r="H30" s="168"/>
      <c r="I30" s="168"/>
      <c r="L30" s="112"/>
      <c r="O30" s="112"/>
      <c r="P30" s="112"/>
    </row>
    <row r="31" spans="1:16" ht="20.100000000000001" customHeight="1" x14ac:dyDescent="0.2">
      <c r="A31" s="173"/>
      <c r="B31" s="171"/>
      <c r="C31" s="104"/>
      <c r="D31" s="107" t="s">
        <v>299</v>
      </c>
      <c r="E31" s="169">
        <f>IF(AND(E32="",E33=""),0,SUM(E32:F33))</f>
        <v>0</v>
      </c>
      <c r="F31" s="169"/>
      <c r="G31" s="170"/>
      <c r="H31" s="172"/>
      <c r="I31" s="171"/>
      <c r="M31" s="117">
        <f>IF(Basisdaten!A31="",0,Basisdaten!A31)</f>
        <v>0</v>
      </c>
      <c r="N31" s="112"/>
      <c r="O31" s="112"/>
    </row>
    <row r="32" spans="1:16" ht="20.100000000000001" customHeight="1" x14ac:dyDescent="0.2">
      <c r="A32" s="116"/>
      <c r="B32" s="116"/>
      <c r="C32" s="104"/>
      <c r="D32" s="107" t="s">
        <v>300</v>
      </c>
      <c r="E32" s="170"/>
      <c r="F32" s="171"/>
      <c r="G32" s="104"/>
    </row>
    <row r="33" spans="1:14" ht="20.100000000000001" customHeight="1" x14ac:dyDescent="0.2">
      <c r="A33" s="116"/>
      <c r="B33" s="116"/>
      <c r="C33" s="104"/>
      <c r="D33" s="107" t="s">
        <v>301</v>
      </c>
      <c r="E33" s="170"/>
      <c r="F33" s="171"/>
      <c r="G33" s="104"/>
      <c r="N33" s="112"/>
    </row>
    <row r="34" spans="1:14" ht="15.75" customHeight="1" x14ac:dyDescent="0.2">
      <c r="A34" s="116"/>
      <c r="B34" s="116"/>
      <c r="C34" s="104"/>
      <c r="D34" s="108"/>
      <c r="E34" s="116"/>
      <c r="F34" s="116"/>
      <c r="G34" s="104"/>
      <c r="N34" s="112"/>
    </row>
    <row r="35" spans="1:14" ht="40.5" customHeight="1" x14ac:dyDescent="0.2">
      <c r="A35" s="185" t="s">
        <v>302</v>
      </c>
      <c r="B35" s="185"/>
      <c r="C35" s="185"/>
      <c r="D35" s="185"/>
      <c r="E35" s="185"/>
      <c r="F35" s="185"/>
      <c r="G35" s="170"/>
      <c r="H35" s="172"/>
      <c r="I35" s="171"/>
      <c r="N35" s="112"/>
    </row>
    <row r="36" spans="1:14" ht="27" customHeight="1" x14ac:dyDescent="0.2">
      <c r="A36" s="186" t="s">
        <v>303</v>
      </c>
      <c r="B36" s="186"/>
      <c r="C36" s="186"/>
      <c r="D36" s="186"/>
      <c r="E36" s="186"/>
      <c r="F36" s="186"/>
      <c r="G36" s="170"/>
      <c r="H36" s="172"/>
      <c r="I36" s="171"/>
      <c r="N36" s="112"/>
    </row>
    <row r="37" spans="1:14" ht="28.5" customHeight="1" x14ac:dyDescent="0.2">
      <c r="A37" s="116"/>
      <c r="B37" s="116"/>
      <c r="C37" s="104"/>
      <c r="D37" s="108"/>
      <c r="E37" s="109"/>
      <c r="F37" s="109"/>
      <c r="G37" s="104"/>
    </row>
    <row r="38" spans="1:14" ht="35.1" customHeight="1" x14ac:dyDescent="0.2">
      <c r="A38" s="167" t="s">
        <v>304</v>
      </c>
      <c r="B38" s="168"/>
      <c r="D38" s="167" t="s">
        <v>305</v>
      </c>
      <c r="E38" s="168"/>
      <c r="F38" s="168"/>
      <c r="G38" s="167" t="s">
        <v>306</v>
      </c>
      <c r="H38" s="168"/>
      <c r="I38" s="168"/>
    </row>
    <row r="39" spans="1:14" ht="20.100000000000001" customHeight="1" x14ac:dyDescent="0.2">
      <c r="A39" s="173"/>
      <c r="B39" s="171"/>
      <c r="C39" s="104"/>
      <c r="D39" s="107" t="s">
        <v>299</v>
      </c>
      <c r="E39" s="169">
        <f>IF(AND(E40="",E41=""),0,SUM(E40:F41))</f>
        <v>0</v>
      </c>
      <c r="F39" s="169"/>
      <c r="G39" s="170"/>
      <c r="H39" s="172"/>
      <c r="I39" s="171"/>
      <c r="M39" s="117">
        <f>IF(Basisdaten!A39="",0,Basisdaten!A39)</f>
        <v>0</v>
      </c>
    </row>
    <row r="40" spans="1:14" ht="20.100000000000001" customHeight="1" x14ac:dyDescent="0.2">
      <c r="A40" s="116"/>
      <c r="B40" s="116"/>
      <c r="C40" s="104"/>
      <c r="D40" s="107" t="s">
        <v>300</v>
      </c>
      <c r="E40" s="170"/>
      <c r="F40" s="171"/>
      <c r="G40" s="104"/>
    </row>
    <row r="41" spans="1:14" ht="20.100000000000001" customHeight="1" x14ac:dyDescent="0.2">
      <c r="A41" s="116"/>
      <c r="B41" s="116"/>
      <c r="C41" s="104"/>
      <c r="D41" s="107" t="s">
        <v>301</v>
      </c>
      <c r="E41" s="170"/>
      <c r="F41" s="171"/>
      <c r="G41" s="104"/>
    </row>
    <row r="42" spans="1:14" ht="15.75" customHeight="1" x14ac:dyDescent="0.2">
      <c r="A42" s="116"/>
      <c r="B42" s="116"/>
      <c r="C42" s="104"/>
      <c r="D42" s="108"/>
      <c r="E42" s="116"/>
      <c r="F42" s="116"/>
      <c r="G42" s="104"/>
    </row>
    <row r="43" spans="1:14" ht="29.25" customHeight="1" x14ac:dyDescent="0.2">
      <c r="A43" s="174" t="s">
        <v>307</v>
      </c>
      <c r="B43" s="175"/>
      <c r="C43" s="175"/>
      <c r="D43" s="175"/>
      <c r="E43" s="175"/>
      <c r="F43" s="176"/>
      <c r="G43" s="170"/>
      <c r="H43" s="172"/>
      <c r="I43" s="171"/>
    </row>
    <row r="44" spans="1:14" ht="27" customHeight="1" x14ac:dyDescent="0.2">
      <c r="A44" s="177" t="s">
        <v>303</v>
      </c>
      <c r="B44" s="178"/>
      <c r="C44" s="178"/>
      <c r="D44" s="178"/>
      <c r="E44" s="178"/>
      <c r="F44" s="179"/>
      <c r="G44" s="170"/>
      <c r="H44" s="172"/>
      <c r="I44" s="171"/>
    </row>
    <row r="45" spans="1:14" ht="24.95" customHeight="1" x14ac:dyDescent="0.2">
      <c r="A45" s="116"/>
      <c r="B45" s="116"/>
      <c r="C45" s="104"/>
      <c r="D45" s="108"/>
      <c r="E45" s="116"/>
      <c r="F45" s="116"/>
      <c r="G45" s="104"/>
    </row>
    <row r="46" spans="1:14" ht="27" customHeight="1" x14ac:dyDescent="0.2">
      <c r="A46" s="187" t="s">
        <v>308</v>
      </c>
      <c r="B46" s="187"/>
      <c r="C46" s="187"/>
      <c r="D46" s="187"/>
      <c r="E46" s="187"/>
      <c r="F46" s="187"/>
      <c r="G46" s="170"/>
      <c r="H46" s="172"/>
      <c r="I46" s="171"/>
    </row>
    <row r="47" spans="1:14" ht="17.25" customHeight="1" x14ac:dyDescent="0.2">
      <c r="A47" s="162"/>
      <c r="B47" s="162"/>
      <c r="C47" s="162"/>
      <c r="D47" s="162"/>
      <c r="E47" s="162"/>
      <c r="F47" s="162"/>
      <c r="G47" s="162"/>
      <c r="H47" s="162"/>
      <c r="I47" s="162"/>
      <c r="J47" s="162"/>
    </row>
    <row r="48" spans="1:14" ht="24.75" customHeight="1" x14ac:dyDescent="0.2">
      <c r="A48" s="165" t="s">
        <v>309</v>
      </c>
      <c r="B48" s="165"/>
      <c r="C48" s="165"/>
      <c r="D48" s="165"/>
      <c r="E48" s="165"/>
      <c r="F48" s="165"/>
      <c r="G48" s="165"/>
      <c r="H48" s="165"/>
      <c r="I48" s="165"/>
    </row>
    <row r="49" spans="1:9" ht="171.75" customHeight="1" x14ac:dyDescent="0.2">
      <c r="A49" s="166" t="s">
        <v>630</v>
      </c>
      <c r="B49" s="166"/>
      <c r="C49" s="166"/>
      <c r="D49" s="166"/>
      <c r="E49" s="166"/>
      <c r="F49" s="166"/>
      <c r="G49" s="166"/>
      <c r="H49" s="166"/>
      <c r="I49" s="166"/>
    </row>
    <row r="50" spans="1:9" ht="11.25" customHeight="1" x14ac:dyDescent="0.2">
      <c r="A50" s="28" t="s">
        <v>310</v>
      </c>
    </row>
    <row r="51" spans="1:9" ht="66.75" customHeight="1" x14ac:dyDescent="0.2">
      <c r="A51" s="165" t="s">
        <v>311</v>
      </c>
      <c r="B51" s="165"/>
      <c r="C51" s="165"/>
      <c r="D51" s="165"/>
      <c r="E51" s="165"/>
      <c r="F51" s="165"/>
      <c r="G51" s="165"/>
      <c r="H51" s="165"/>
      <c r="I51" s="165"/>
    </row>
  </sheetData>
  <sheetProtection algorithmName="SHA-512" hashValue="V1y8vNwQrorFJ71Kvd6enTu+etIuddop5ptoL3KULuGqsoULFMqFAFAhuQ1HA/gGtA7wM5HD+/gAHJJDNwIl/A==" saltValue="fMR0NtDigLfo35XQYaszeA==" spinCount="100000" sheet="1" objects="1" scenarios="1" selectLockedCells="1"/>
  <dataConsolidate/>
  <mergeCells count="43">
    <mergeCell ref="A31:B31"/>
    <mergeCell ref="D30:F30"/>
    <mergeCell ref="B6:I6"/>
    <mergeCell ref="A26:D26"/>
    <mergeCell ref="A27:D27"/>
    <mergeCell ref="B10:I10"/>
    <mergeCell ref="B12:I12"/>
    <mergeCell ref="G16:H16"/>
    <mergeCell ref="G18:H18"/>
    <mergeCell ref="B14:D14"/>
    <mergeCell ref="B8:D8"/>
    <mergeCell ref="G43:I43"/>
    <mergeCell ref="A48:I48"/>
    <mergeCell ref="G14:H14"/>
    <mergeCell ref="A23:D23"/>
    <mergeCell ref="A24:D24"/>
    <mergeCell ref="E26:I26"/>
    <mergeCell ref="E27:I27"/>
    <mergeCell ref="A35:F35"/>
    <mergeCell ref="G35:I35"/>
    <mergeCell ref="A36:F36"/>
    <mergeCell ref="G36:I36"/>
    <mergeCell ref="G44:I44"/>
    <mergeCell ref="A46:F46"/>
    <mergeCell ref="G46:I46"/>
    <mergeCell ref="G38:I38"/>
    <mergeCell ref="A30:B30"/>
    <mergeCell ref="A51:I51"/>
    <mergeCell ref="A49:I49"/>
    <mergeCell ref="G30:I30"/>
    <mergeCell ref="E31:F31"/>
    <mergeCell ref="E32:F32"/>
    <mergeCell ref="E33:F33"/>
    <mergeCell ref="G31:I31"/>
    <mergeCell ref="A39:B39"/>
    <mergeCell ref="E39:F39"/>
    <mergeCell ref="G39:I39"/>
    <mergeCell ref="E40:F40"/>
    <mergeCell ref="E41:F41"/>
    <mergeCell ref="A38:B38"/>
    <mergeCell ref="D38:F38"/>
    <mergeCell ref="A43:F43"/>
    <mergeCell ref="A44:F44"/>
  </mergeCells>
  <conditionalFormatting sqref="A24">
    <cfRule type="expression" dxfId="74" priority="3" stopIfTrue="1">
      <formula>LEN(TRIM(A24))=0</formula>
    </cfRule>
  </conditionalFormatting>
  <conditionalFormatting sqref="A31">
    <cfRule type="expression" dxfId="73" priority="29" stopIfTrue="1">
      <formula>LEN(TRIM(A31))=0</formula>
    </cfRule>
  </conditionalFormatting>
  <conditionalFormatting sqref="A39">
    <cfRule type="expression" dxfId="72" priority="21" stopIfTrue="1">
      <formula>LEN(TRIM(A39))=0</formula>
    </cfRule>
  </conditionalFormatting>
  <conditionalFormatting sqref="A43:A44">
    <cfRule type="expression" dxfId="71" priority="9">
      <formula>ISNUMBER(FIND("Magenkrebszentrum + eigenständiges Speiseröhrenkrebszentrum",$B$6))</formula>
    </cfRule>
  </conditionalFormatting>
  <conditionalFormatting sqref="A38:B39">
    <cfRule type="expression" dxfId="70" priority="19">
      <formula>ISNUMBER(FIND("Magenkrebszentrum + eigenständiges Speiseröhrenkrebszentrum",$B$6))</formula>
    </cfRule>
  </conditionalFormatting>
  <conditionalFormatting sqref="B6">
    <cfRule type="expression" dxfId="69" priority="27" stopIfTrue="1">
      <formula>LEN(TRIM(B6))=0</formula>
    </cfRule>
  </conditionalFormatting>
  <conditionalFormatting sqref="B8">
    <cfRule type="expression" dxfId="68" priority="37" stopIfTrue="1">
      <formula>LEN(TRIM(B8))=0</formula>
    </cfRule>
  </conditionalFormatting>
  <conditionalFormatting sqref="B10">
    <cfRule type="expression" dxfId="67" priority="1" stopIfTrue="1">
      <formula>LEN(TRIM(B10))=0</formula>
    </cfRule>
  </conditionalFormatting>
  <conditionalFormatting sqref="B12">
    <cfRule type="expression" dxfId="66" priority="4" stopIfTrue="1">
      <formula>LEN(TRIM(B12))=0</formula>
    </cfRule>
  </conditionalFormatting>
  <conditionalFormatting sqref="B14:C14">
    <cfRule type="expression" dxfId="65" priority="36" stopIfTrue="1">
      <formula>LEN(TRIM(B14))=0</formula>
    </cfRule>
  </conditionalFormatting>
  <conditionalFormatting sqref="D40:F41">
    <cfRule type="expression" dxfId="64" priority="15">
      <formula>ISNUMBER(FIND("Magenkrebszentrum + eigenständiges Speiseröhrenkrebszentrum",$B$6))</formula>
    </cfRule>
  </conditionalFormatting>
  <conditionalFormatting sqref="D38:I39">
    <cfRule type="expression" dxfId="63" priority="16">
      <formula>ISNUMBER(FIND("Magenkrebszentrum + eigenständiges Speiseröhrenkrebszentrum",$B$6))</formula>
    </cfRule>
  </conditionalFormatting>
  <conditionalFormatting sqref="E27">
    <cfRule type="expression" dxfId="62" priority="32" stopIfTrue="1">
      <formula>LEN(TRIM(E27))=0</formula>
    </cfRule>
  </conditionalFormatting>
  <conditionalFormatting sqref="E32:E33">
    <cfRule type="expression" dxfId="61" priority="25" stopIfTrue="1">
      <formula>LEN(TRIM(E32))=0</formula>
    </cfRule>
  </conditionalFormatting>
  <conditionalFormatting sqref="E40:E41">
    <cfRule type="expression" dxfId="60" priority="24" stopIfTrue="1">
      <formula>LEN(TRIM(E40))=0</formula>
    </cfRule>
  </conditionalFormatting>
  <conditionalFormatting sqref="G31">
    <cfRule type="expression" dxfId="59" priority="23" stopIfTrue="1">
      <formula>LEN(TRIM(G31))=0</formula>
    </cfRule>
  </conditionalFormatting>
  <conditionalFormatting sqref="G35:G36">
    <cfRule type="expression" dxfId="58" priority="12" stopIfTrue="1">
      <formula>LEN(TRIM(G35))=0</formula>
    </cfRule>
  </conditionalFormatting>
  <conditionalFormatting sqref="G39">
    <cfRule type="expression" dxfId="57" priority="22" stopIfTrue="1">
      <formula>LEN(TRIM(G39))=0</formula>
    </cfRule>
  </conditionalFormatting>
  <conditionalFormatting sqref="G43:G44">
    <cfRule type="expression" dxfId="56" priority="8" stopIfTrue="1">
      <formula>LEN(TRIM(G43))=0</formula>
    </cfRule>
  </conditionalFormatting>
  <conditionalFormatting sqref="G46">
    <cfRule type="expression" dxfId="55" priority="10" stopIfTrue="1">
      <formula>LEN(TRIM(G46))=0</formula>
    </cfRule>
  </conditionalFormatting>
  <conditionalFormatting sqref="G43:I44">
    <cfRule type="expression" dxfId="54" priority="6">
      <formula>ISNUMBER(FIND("Magenkrebszentrum + eigenständiges Speiseröhrenkrebszentrum",$B$6))</formula>
    </cfRule>
  </conditionalFormatting>
  <conditionalFormatting sqref="I14">
    <cfRule type="expression" dxfId="53" priority="35" stopIfTrue="1">
      <formula>LEN(TRIM(I14))=0</formula>
    </cfRule>
  </conditionalFormatting>
  <dataValidations count="20">
    <dataValidation type="list" allowBlank="1" showInputMessage="1" showErrorMessage="1" sqref="B8" xr:uid="{6CA6DAD8-10FB-41C7-97AB-6050EFF71FE4}">
      <formula1>Zentrum</formula1>
    </dataValidation>
    <dataValidation type="textLength" allowBlank="1" showInputMessage="1" showErrorMessage="1" errorTitle="Eingabefehler" error="Nur Texteingabe bis 100 Zeichen möglich." sqref="B14:D14" xr:uid="{C715B1FA-7C7B-4293-BD9F-48AC365E233F}">
      <formula1>0</formula1>
      <formula2>100</formula2>
    </dataValidation>
    <dataValidation type="date" allowBlank="1" showErrorMessage="1" errorTitle="Eingabefehler" error="Format: dd.mm.yyyy_x000a__x000a_Time period between 01.10.2023 - 31.01.2025." sqref="I14" xr:uid="{F16A128E-FBEB-478C-856D-2AF16F56D3ED}">
      <formula1>45200</formula1>
      <formula2>45688</formula2>
    </dataValidation>
    <dataValidation type="list" allowBlank="1" showInputMessage="1" showErrorMessage="1" sqref="E24" xr:uid="{11700999-0E7C-4F7C-8A9B-D45C1B952AE4}">
      <formula1>KrebsregisterZusammenarbeit</formula1>
    </dataValidation>
    <dataValidation type="custom" allowBlank="1" showInputMessage="1" showErrorMessage="1" errorTitle="Input data error" error="Total number of primary oesophageal cases cannot be smaller than the sum of primary surgical cases (cell E39) + primary cases with endoscopic resection (cell G39)." sqref="A39:B39" xr:uid="{0C611F62-CBC6-4F52-86D9-51CDA319C3E1}">
      <formula1>IF(ISNUMBER(A39),IF(SUM(E39:I39)&lt;=M39,TRUE,FALSE),FALSE)</formula1>
    </dataValidation>
    <dataValidation type="custom" allowBlank="1" showInputMessage="1" showErrorMessage="1" errorTitle="Input data error" error="1. Total Surgical primary cases + Primary cases with endoscopic resection cannot be greater than Primary cases stomach (Cell A31)._x000a_2. The field Primary cases stomach total (Cell A31) has not been edited._x000a_" sqref="E32:F32" xr:uid="{CAE70C87-FF5A-47B1-8BCC-EE063B858336}">
      <formula1>IF(E32&lt;=M31,IF(SUM(E32,E33,G31)&lt;=M31,TRUE,FALSE),FALSE)</formula1>
    </dataValidation>
    <dataValidation type="custom" allowBlank="1" showInputMessage="1" showErrorMessage="1" errorTitle="Input data error" error="1. Total Surgical primary cases + Primary cases with endoscopic resection cannot be greater than Primary cases oesophagus (Cell A39)._x000a_2. The field Primary cases oesophagus total (Cell A39) has not been edited._x000a_" sqref="E40:F40" xr:uid="{004B72E0-71AB-4986-BB14-FF9BFB8F2D9C}">
      <formula1>IF(E40&lt;=M39,IF(SUM(E40,E41,G39)&lt;=M39,TRUE,FALSE),FALSE)</formula1>
    </dataValidation>
    <dataValidation type="custom" allowBlank="1" showInputMessage="1" showErrorMessage="1" errorTitle="Input data error" error="1. Primary cases with endoscopic resection + Surgical primary cases cannot be greater than Primary cases stomach (Cell A31)._x000a_2.The field Primary cases stomach total (Cell A31) has not been edited._x000a_" sqref="G31:I31" xr:uid="{9F6FE595-3890-465E-8647-F3BD4DD35D33}">
      <formula1>IF(G31&lt;=M31,IF(SUM(E31:I31)&lt;=M31,TRUE,FALSE),FALSE)</formula1>
    </dataValidation>
    <dataValidation type="custom" allowBlank="1" showInputMessage="1" showErrorMessage="1" errorTitle="Input data error" error="1. Primary cases with endoscopic resection + Surgical primary cases cannot be greater than Primary cases oesophagus (Cell A39)._x000a_2.The field Primary cases oesophagus total (Cell A39) has not been edited. _x000a_" sqref="G39:I39" xr:uid="{61D60AD0-F72A-4BAB-AD8B-9765B7E06C88}">
      <formula1>IF(G39&lt;=M39,IF(SUM(E39:I39)&lt;=M39,TRUE,FALSE),FALSE)</formula1>
    </dataValidation>
    <dataValidation type="custom" allowBlank="1" showInputMessage="1" showErrorMessage="1" sqref="O30" xr:uid="{E528876D-1806-40D9-B363-95F946D8380D}">
      <formula1>IF(SUM(E31:I31)&gt;=M31,TRUE,FALSE)</formula1>
    </dataValidation>
    <dataValidation type="custom" allowBlank="1" showInputMessage="1" showErrorMessage="1" errorTitle="Input data error" error="Number primary cases stomach cannot be smaller than Total surgical primary cases (Cell E31) + Primary cases with endoscopic resection (Cell G31)." sqref="A31:B31" xr:uid="{88124D90-15A7-4E22-BCF9-2B0A4E26010E}">
      <formula1>IF(ISNUMBER(A31),IF(SUM(E31:I31)&lt;=M31,TRUE,FALSE),FALSE)</formula1>
    </dataValidation>
    <dataValidation type="custom" allowBlank="1" showInputMessage="1" showErrorMessage="1" errorTitle="Eingabefehler" error="1. Summe Operative Primärfälle + Primärfälle mit endoskopischer Resektion kann nicht größer sein als Primärfälle Magen Gesamt (Zelle A33)._x000a_2. Das Feld Primärfälle Magen Gesamt (Zelle A33) wurde nicht bearbeitet." sqref="E34:F34" xr:uid="{C37D5987-82DD-43D4-B183-A700EC89C871}">
      <formula1>IF(E34&lt;=M32,IF(SUM(E33,E34,G32)&lt;=M32,TRUE,FALSE),FALSE)</formula1>
    </dataValidation>
    <dataValidation type="custom" allowBlank="1" showInputMessage="1" showErrorMessage="1" errorTitle="Eingabefehler" error="1. Summe Operative Primärfälle + Primärfälle mit endoskopischer Resektion kann nicht größer sein als Primärfälle Speiseröhre Gesamt (Zelle A38)._x000a_2. Das Feld Primärfälle Speiseröhre Gesamt (Zelle A38) wurde nicht bearbeitet." sqref="E45:F45" xr:uid="{6B483212-4051-4B21-AAC9-B39C7794EF8A}">
      <formula1>IF(E45&lt;=M40,IF(SUM(E41,E45,G40)&lt;=M40,TRUE,FALSE),FALSE)</formula1>
    </dataValidation>
    <dataValidation type="custom" allowBlank="1" showInputMessage="1" showErrorMessage="1" errorTitle="Eingabefehler" error="1. Summe Operative Primärfälle + Primärfälle mit endoskopischer Resektion kann nicht größer sein als Primärfälle Speiseröhre Gesamt (Zelle A38)._x000a_2. Das Feld Primärfälle Speiseröhre Gesamt (Zelle A38) wurde nicht bearbeitet." sqref="E42:F42" xr:uid="{A46114B4-0A6E-4234-8D2B-12E66A296D0E}">
      <formula1>IF(E42&lt;=M40,IF(SUM(E41,E42,G40)&lt;=M40,TRUE,FALSE),FALSE)</formula1>
    </dataValidation>
    <dataValidation type="whole" showInputMessage="1" showErrorMessage="1" errorTitle="Input data error" error="Value in the field &quot;of which resections with neoadjuvant systemic therapy&quot; (cell G36) cannot be greater than &quot;Surgical expertise - number of surgical resections stomach/AEG (cell G35)&quot;" sqref="G36:I36" xr:uid="{321EB841-3292-4201-9317-5AB312564059}">
      <formula1>0</formula1>
      <formula2>G35</formula2>
    </dataValidation>
    <dataValidation type="whole" showInputMessage="1" showErrorMessage="1" errorTitle="Input data error" error="Value in the field &quot;of which resections with neoadjuvant systemic therapy&quot; (cell G44) cannot be greater than &quot;Surgical expertise - number of surgical resections stomach/AEG (cell G43)&quot;" sqref="G44:I44" xr:uid="{A68DA14E-F5F2-4E6D-80A4-7F6C0BB6E48B}">
      <formula1>0</formula1>
      <formula2>G43</formula2>
    </dataValidation>
    <dataValidation type="whole" allowBlank="1" showInputMessage="1" showErrorMessage="1" errorTitle="Eingabefehler" error="Ganze Zahl zwischen 0 und 5000 eingeben." sqref="G47:I47" xr:uid="{AEEB437D-34F0-4B40-9499-E2DB4CCE16AB}">
      <formula1>0</formula1>
      <formula2>5000</formula2>
    </dataValidation>
    <dataValidation type="custom" allowBlank="1" showInputMessage="1" showErrorMessage="1" errorTitle="Input data error" error="1. Total Surgical primary cases + Primary cases with endoscopic resection cannot be greater than Primary cases stomach (Cell A31)._x000a_2. The field Primary cases stomach total (Cell A31) has not been edited._x000a_" sqref="E33:F33" xr:uid="{524307EA-F53A-4ED4-B948-D86633C626B8}">
      <formula1>IF(E33&lt;=M31,IF(SUM(E32,E33,G31)&lt;=M31,TRUE,FALSE),FALSE)</formula1>
    </dataValidation>
    <dataValidation type="custom" allowBlank="1" showInputMessage="1" showErrorMessage="1" errorTitle="Input data error" error="1. Total Surgical primary cases + Primary cases with endoscopic resection cannot be greater than Primary cases oesophagus (Cell A39)._x000a_2. The field Primary cases oesophagus total (Cell A39) has not been edited._x000a_" sqref="E41:F41" xr:uid="{1F39D4CA-3D8C-49A4-BF47-C2F0F522A66A}">
      <formula1>IF(E41&lt;=M39,IF(SUM(E40,E41,G39)&lt;=M39,TRUE,FALSE),FALSE)</formula1>
    </dataValidation>
    <dataValidation type="whole" allowBlank="1" showInputMessage="1" showErrorMessage="1" errorTitle="Input data error" error="Whole number between 0 and 5000." sqref="G35:I35 G43:I43 G46:I46" xr:uid="{4851EE5F-2523-456F-B689-7351D00231ED}">
      <formula1>0</formula1>
      <formula2>5000</formula2>
    </dataValidation>
  </dataValidations>
  <pageMargins left="0.75" right="0.25" top="0.75" bottom="0.75" header="0.3" footer="0.3"/>
  <pageSetup paperSize="9" scale="68" orientation="portrait" r:id="rId1"/>
  <headerFooter>
    <oddFooter xml:space="preserve">&amp;L&amp;"Arial,Standard"&amp;7&amp;F&amp;C&amp;"Arial,Standard"&amp;7 © DKG  Alle Rechte vorbehalten&amp;R&amp;"Arial,Standard"&amp;7&amp;P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Input data error. " error="Only values from the drop-down list are allowed. " xr:uid="{D625AA2E-6EC1-4551-BD7D-68A3AE7CC623}">
          <x14:formula1>
            <xm:f>Datenquelle!$B$1:$B$52</xm:f>
          </x14:formula1>
          <xm:sqref>E27:I27</xm:sqref>
        </x14:dataValidation>
        <x14:dataValidation type="list" allowBlank="1" showInputMessage="1" showErrorMessage="1" errorTitle="Input data error" error="Only values from the drop-down list are allowed. " xr:uid="{F34612DF-3D44-427E-A549-22211AD8D4CD}">
          <x14:formula1>
            <xm:f>Datenquelle!$A$112:$A$307</xm:f>
          </x14:formula1>
          <xm:sqref>A24:D24</xm:sqref>
        </x14:dataValidation>
        <x14:dataValidation type="list" allowBlank="1" showInputMessage="1" showErrorMessage="1" errorTitle="Input data error" error="Only values from the drop-down list are allowed. " xr:uid="{D9797AF5-E0DF-4D57-A3AB-1DE861D37328}">
          <x14:formula1>
            <xm:f>Datenquelle!$C$91:$C$92</xm:f>
          </x14:formula1>
          <xm:sqref>B6:I6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6"/>
  <sheetViews>
    <sheetView workbookViewId="0">
      <selection activeCell="E6" sqref="E6"/>
    </sheetView>
  </sheetViews>
  <sheetFormatPr baseColWidth="10" defaultColWidth="11.42578125" defaultRowHeight="15" x14ac:dyDescent="0.25"/>
  <cols>
    <col min="1" max="1" width="37.85546875" customWidth="1"/>
    <col min="2" max="2" width="45.7109375" customWidth="1"/>
    <col min="3" max="3" width="46.28515625" customWidth="1"/>
    <col min="4" max="4" width="20.85546875" customWidth="1"/>
    <col min="5" max="5" width="16" customWidth="1"/>
  </cols>
  <sheetData>
    <row r="1" spans="1:5" x14ac:dyDescent="0.25">
      <c r="A1" s="74" t="s">
        <v>2</v>
      </c>
      <c r="B1" s="161" t="str">
        <f>IF(Basisdaten!B14=0,"",Basisdaten!B14)</f>
        <v/>
      </c>
    </row>
    <row r="2" spans="1:5" x14ac:dyDescent="0.25">
      <c r="A2" s="74" t="s">
        <v>3</v>
      </c>
      <c r="B2" s="76" t="str">
        <f>IF(Basisdaten!I14=0,"",Basisdaten!I14)</f>
        <v/>
      </c>
    </row>
    <row r="3" spans="1:5" x14ac:dyDescent="0.25">
      <c r="A3" s="74" t="s">
        <v>4</v>
      </c>
      <c r="B3" s="76" t="str">
        <f>IF(Basisdaten!I16=0,"",Basisdaten!I16)</f>
        <v>-----</v>
      </c>
    </row>
    <row r="5" spans="1:5" x14ac:dyDescent="0.25">
      <c r="A5" s="77" t="s">
        <v>9</v>
      </c>
      <c r="B5" s="77" t="s">
        <v>5</v>
      </c>
      <c r="C5" s="77" t="s">
        <v>279</v>
      </c>
      <c r="D5" s="77" t="s">
        <v>226</v>
      </c>
      <c r="E5" s="77" t="s">
        <v>252</v>
      </c>
    </row>
    <row r="6" spans="1:5" x14ac:dyDescent="0.25">
      <c r="A6" s="75" t="str">
        <f>IF(Basisdaten!A24=0,"",Basisdaten!A24)</f>
        <v/>
      </c>
      <c r="B6" s="75" t="str">
        <f>IF(Basisdaten!E27=0,"",Basisdaten!E27)</f>
        <v/>
      </c>
      <c r="C6" s="75" t="str">
        <f>IF(Basisdaten!E24=0,"",Basisdaten!E24)</f>
        <v/>
      </c>
      <c r="D6" s="75" t="str">
        <f>IF(Basisdaten!A27=0,"",Basisdaten!A27)</f>
        <v>Nein</v>
      </c>
      <c r="E6" s="75" t="str">
        <f>IF(Basisdaten!B6=0,"",Basisdaten!B6)</f>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12"/>
  <sheetViews>
    <sheetView workbookViewId="0">
      <selection activeCell="C30" sqref="C30"/>
    </sheetView>
  </sheetViews>
  <sheetFormatPr baseColWidth="10" defaultColWidth="11.42578125" defaultRowHeight="12.75" x14ac:dyDescent="0.2"/>
  <cols>
    <col min="1" max="1" width="64.42578125" style="2" customWidth="1"/>
    <col min="2" max="16384" width="11.42578125" style="2"/>
  </cols>
  <sheetData>
    <row r="1" spans="1:4" ht="15.95" customHeight="1" x14ac:dyDescent="0.2">
      <c r="B1" s="103" t="s">
        <v>239</v>
      </c>
      <c r="C1" s="103" t="s">
        <v>240</v>
      </c>
      <c r="D1" s="103" t="s">
        <v>241</v>
      </c>
    </row>
    <row r="2" spans="1:4" ht="15.95" customHeight="1" x14ac:dyDescent="0.2">
      <c r="A2" s="113" t="s">
        <v>242</v>
      </c>
      <c r="B2" s="114">
        <f>Basisdaten!A31</f>
        <v>0</v>
      </c>
      <c r="C2" s="115"/>
      <c r="D2" s="115"/>
    </row>
    <row r="3" spans="1:4" ht="15.95" customHeight="1" x14ac:dyDescent="0.2">
      <c r="A3" s="113" t="s">
        <v>248</v>
      </c>
      <c r="B3" s="114">
        <f>Basisdaten!E31</f>
        <v>0</v>
      </c>
      <c r="C3" s="114">
        <f>Basisdaten!E32</f>
        <v>0</v>
      </c>
      <c r="D3" s="114">
        <f>Basisdaten!E33</f>
        <v>0</v>
      </c>
    </row>
    <row r="4" spans="1:4" ht="15.95" customHeight="1" x14ac:dyDescent="0.2">
      <c r="A4" s="113" t="s">
        <v>250</v>
      </c>
      <c r="B4" s="114">
        <f>Basisdaten!G31</f>
        <v>0</v>
      </c>
      <c r="C4" s="115"/>
      <c r="D4" s="115"/>
    </row>
    <row r="5" spans="1:4" ht="15.95" customHeight="1" x14ac:dyDescent="0.2">
      <c r="A5" s="113" t="s">
        <v>260</v>
      </c>
      <c r="B5" s="114">
        <f>Basisdaten!G35</f>
        <v>0</v>
      </c>
      <c r="C5" s="115"/>
      <c r="D5" s="115"/>
    </row>
    <row r="6" spans="1:4" ht="15.95" customHeight="1" x14ac:dyDescent="0.2">
      <c r="A6" s="113" t="s">
        <v>261</v>
      </c>
      <c r="B6" s="114">
        <f>Basisdaten!G36</f>
        <v>0</v>
      </c>
      <c r="C6" s="115"/>
      <c r="D6" s="115"/>
    </row>
    <row r="7" spans="1:4" ht="15.95" customHeight="1" x14ac:dyDescent="0.2">
      <c r="A7" s="113" t="s">
        <v>243</v>
      </c>
      <c r="B7" s="114">
        <f>Basisdaten!A39</f>
        <v>0</v>
      </c>
      <c r="C7" s="115"/>
      <c r="D7" s="115"/>
    </row>
    <row r="8" spans="1:4" ht="15.95" customHeight="1" x14ac:dyDescent="0.2">
      <c r="A8" s="113" t="s">
        <v>249</v>
      </c>
      <c r="B8" s="114">
        <f>Basisdaten!E39</f>
        <v>0</v>
      </c>
      <c r="C8" s="114">
        <f>Basisdaten!E40</f>
        <v>0</v>
      </c>
      <c r="D8" s="114">
        <f>Basisdaten!E41</f>
        <v>0</v>
      </c>
    </row>
    <row r="9" spans="1:4" ht="15.95" customHeight="1" x14ac:dyDescent="0.2">
      <c r="A9" s="113" t="s">
        <v>251</v>
      </c>
      <c r="B9" s="114">
        <f>Basisdaten!G39</f>
        <v>0</v>
      </c>
      <c r="C9" s="115"/>
      <c r="D9" s="115"/>
    </row>
    <row r="10" spans="1:4" x14ac:dyDescent="0.2">
      <c r="A10" s="113" t="s">
        <v>262</v>
      </c>
      <c r="B10" s="114">
        <f>Basisdaten!G43</f>
        <v>0</v>
      </c>
      <c r="C10" s="115"/>
      <c r="D10" s="115"/>
    </row>
    <row r="11" spans="1:4" x14ac:dyDescent="0.2">
      <c r="A11" s="113" t="s">
        <v>263</v>
      </c>
      <c r="B11" s="114">
        <f>Basisdaten!G44</f>
        <v>0</v>
      </c>
      <c r="C11" s="115"/>
      <c r="D11" s="115"/>
    </row>
    <row r="12" spans="1:4" x14ac:dyDescent="0.2">
      <c r="A12" s="113" t="s">
        <v>259</v>
      </c>
      <c r="B12" s="114">
        <f>Basisdaten!G46</f>
        <v>0</v>
      </c>
      <c r="C12" s="115"/>
      <c r="D12" s="11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S307"/>
  <sheetViews>
    <sheetView topLeftCell="A64" workbookViewId="0">
      <selection activeCell="C91" sqref="C91:C92"/>
    </sheetView>
  </sheetViews>
  <sheetFormatPr baseColWidth="10" defaultColWidth="9.140625" defaultRowHeight="11.25" x14ac:dyDescent="0.2"/>
  <cols>
    <col min="1" max="1" width="34.140625" style="7" customWidth="1"/>
    <col min="2" max="2" width="50.42578125" style="7" customWidth="1"/>
    <col min="3" max="3" width="69.28515625" style="7" customWidth="1"/>
    <col min="4" max="4" width="20.42578125" style="7" customWidth="1"/>
    <col min="5" max="5" width="12.5703125" style="7" customWidth="1"/>
    <col min="6" max="6" width="23.7109375" style="7" customWidth="1"/>
    <col min="7" max="7" width="9.140625" style="7" customWidth="1"/>
    <col min="8" max="8" width="24.7109375" style="7" customWidth="1"/>
    <col min="9" max="9" width="14.85546875" style="7" customWidth="1"/>
    <col min="10" max="10" width="19.28515625" style="7" customWidth="1"/>
    <col min="11" max="11" width="15" style="7" customWidth="1"/>
    <col min="12" max="13" width="9.140625" style="7" customWidth="1"/>
    <col min="14" max="14" width="15.28515625" style="7" customWidth="1"/>
    <col min="15" max="15" width="18.140625" style="7" customWidth="1"/>
    <col min="16" max="16384" width="9.140625" style="7"/>
  </cols>
  <sheetData>
    <row r="1" spans="1:6" x14ac:dyDescent="0.2">
      <c r="A1" s="123" t="s">
        <v>10</v>
      </c>
      <c r="B1" s="19" t="s">
        <v>292</v>
      </c>
      <c r="C1" s="19" t="s">
        <v>17</v>
      </c>
      <c r="D1" s="23"/>
    </row>
    <row r="2" spans="1:6" x14ac:dyDescent="0.2">
      <c r="A2" s="20" t="s">
        <v>264</v>
      </c>
      <c r="B2" s="19" t="s">
        <v>11</v>
      </c>
      <c r="C2" s="19" t="s">
        <v>11</v>
      </c>
      <c r="D2" s="125"/>
      <c r="E2" s="7" t="s">
        <v>61</v>
      </c>
    </row>
    <row r="3" spans="1:6" x14ac:dyDescent="0.2">
      <c r="B3" s="19" t="s">
        <v>12</v>
      </c>
      <c r="C3" s="19" t="s">
        <v>12</v>
      </c>
      <c r="D3" s="125"/>
      <c r="E3" s="63" t="str">
        <f>Basisdaten!I16</f>
        <v>-----</v>
      </c>
      <c r="F3" s="7">
        <f>IF(E3&gt;E4,0,DATEDIF(E3,E4,"y"))</f>
        <v>0</v>
      </c>
    </row>
    <row r="4" spans="1:6" x14ac:dyDescent="0.2">
      <c r="B4" s="19" t="s">
        <v>230</v>
      </c>
      <c r="C4" s="19" t="s">
        <v>230</v>
      </c>
      <c r="D4" s="125"/>
      <c r="E4" s="63">
        <v>45657</v>
      </c>
    </row>
    <row r="5" spans="1:6" x14ac:dyDescent="0.2">
      <c r="B5" s="19" t="s">
        <v>13</v>
      </c>
      <c r="C5" s="19" t="s">
        <v>13</v>
      </c>
      <c r="D5" s="125"/>
    </row>
    <row r="6" spans="1:6" x14ac:dyDescent="0.2">
      <c r="B6" s="19" t="s">
        <v>14</v>
      </c>
      <c r="C6" s="19" t="s">
        <v>14</v>
      </c>
      <c r="D6" s="125"/>
    </row>
    <row r="7" spans="1:6" x14ac:dyDescent="0.2">
      <c r="B7" s="19" t="s">
        <v>293</v>
      </c>
      <c r="C7" s="19" t="s">
        <v>231</v>
      </c>
      <c r="D7" s="125"/>
    </row>
    <row r="8" spans="1:6" x14ac:dyDescent="0.2">
      <c r="B8" s="19" t="s">
        <v>231</v>
      </c>
      <c r="C8" s="19" t="s">
        <v>15</v>
      </c>
      <c r="D8" s="125"/>
    </row>
    <row r="9" spans="1:6" x14ac:dyDescent="0.2">
      <c r="B9" s="19" t="s">
        <v>15</v>
      </c>
      <c r="C9" s="97" t="s">
        <v>246</v>
      </c>
      <c r="D9" s="125" t="s">
        <v>50</v>
      </c>
    </row>
    <row r="10" spans="1:6" x14ac:dyDescent="0.2">
      <c r="B10" s="19" t="s">
        <v>232</v>
      </c>
      <c r="C10" s="19" t="s">
        <v>232</v>
      </c>
      <c r="D10" s="125"/>
    </row>
    <row r="11" spans="1:6" x14ac:dyDescent="0.2">
      <c r="B11" s="19" t="s">
        <v>16</v>
      </c>
      <c r="C11" s="19" t="s">
        <v>16</v>
      </c>
      <c r="D11" s="125"/>
    </row>
    <row r="12" spans="1:6" x14ac:dyDescent="0.2">
      <c r="B12" s="19" t="s">
        <v>233</v>
      </c>
      <c r="C12" s="96" t="s">
        <v>233</v>
      </c>
      <c r="D12" s="125" t="s">
        <v>27</v>
      </c>
    </row>
    <row r="13" spans="1:6" x14ac:dyDescent="0.2">
      <c r="B13" s="19" t="s">
        <v>18</v>
      </c>
      <c r="C13" s="19" t="s">
        <v>18</v>
      </c>
      <c r="D13" s="125"/>
    </row>
    <row r="14" spans="1:6" x14ac:dyDescent="0.2">
      <c r="B14" s="19" t="s">
        <v>19</v>
      </c>
      <c r="C14" s="19" t="s">
        <v>19</v>
      </c>
      <c r="D14" s="125"/>
    </row>
    <row r="15" spans="1:6" x14ac:dyDescent="0.2">
      <c r="B15" s="19" t="s">
        <v>20</v>
      </c>
      <c r="C15" s="19" t="s">
        <v>20</v>
      </c>
      <c r="D15" s="125"/>
    </row>
    <row r="16" spans="1:6" x14ac:dyDescent="0.2">
      <c r="B16" s="19" t="s">
        <v>22</v>
      </c>
      <c r="C16" s="19" t="s">
        <v>22</v>
      </c>
      <c r="D16" s="125"/>
    </row>
    <row r="17" spans="2:4" x14ac:dyDescent="0.2">
      <c r="B17" s="19" t="s">
        <v>21</v>
      </c>
      <c r="C17" s="19" t="s">
        <v>21</v>
      </c>
      <c r="D17" s="126"/>
    </row>
    <row r="18" spans="2:4" x14ac:dyDescent="0.2">
      <c r="B18" s="19" t="s">
        <v>23</v>
      </c>
      <c r="C18" s="19" t="s">
        <v>23</v>
      </c>
      <c r="D18" s="125"/>
    </row>
    <row r="19" spans="2:4" x14ac:dyDescent="0.2">
      <c r="B19" s="19" t="s">
        <v>24</v>
      </c>
      <c r="C19" s="19" t="s">
        <v>24</v>
      </c>
      <c r="D19" s="125"/>
    </row>
    <row r="20" spans="2:4" x14ac:dyDescent="0.2">
      <c r="B20" s="19" t="s">
        <v>25</v>
      </c>
      <c r="C20" s="19" t="s">
        <v>25</v>
      </c>
      <c r="D20" s="125"/>
    </row>
    <row r="21" spans="2:4" x14ac:dyDescent="0.2">
      <c r="B21" s="19" t="s">
        <v>26</v>
      </c>
      <c r="C21" s="98" t="s">
        <v>26</v>
      </c>
      <c r="D21" s="125" t="s">
        <v>27</v>
      </c>
    </row>
    <row r="22" spans="2:4" x14ac:dyDescent="0.2">
      <c r="B22" s="19" t="s">
        <v>28</v>
      </c>
      <c r="C22" s="96" t="s">
        <v>28</v>
      </c>
      <c r="D22" s="125" t="s">
        <v>27</v>
      </c>
    </row>
    <row r="23" spans="2:4" x14ac:dyDescent="0.2">
      <c r="B23" s="19" t="s">
        <v>30</v>
      </c>
      <c r="C23" s="19" t="s">
        <v>30</v>
      </c>
      <c r="D23" s="125"/>
    </row>
    <row r="24" spans="2:4" x14ac:dyDescent="0.2">
      <c r="B24" s="19" t="s">
        <v>29</v>
      </c>
      <c r="C24" s="19" t="s">
        <v>29</v>
      </c>
      <c r="D24" s="125"/>
    </row>
    <row r="25" spans="2:4" x14ac:dyDescent="0.2">
      <c r="B25" s="19" t="s">
        <v>228</v>
      </c>
      <c r="C25" s="99" t="s">
        <v>32</v>
      </c>
      <c r="D25" s="125" t="s">
        <v>33</v>
      </c>
    </row>
    <row r="26" spans="2:4" x14ac:dyDescent="0.2">
      <c r="B26" s="19" t="s">
        <v>31</v>
      </c>
      <c r="C26" s="19" t="s">
        <v>228</v>
      </c>
      <c r="D26" s="125"/>
    </row>
    <row r="27" spans="2:4" x14ac:dyDescent="0.2">
      <c r="B27" s="19" t="s">
        <v>34</v>
      </c>
      <c r="C27" s="97" t="s">
        <v>234</v>
      </c>
      <c r="D27" s="125" t="s">
        <v>50</v>
      </c>
    </row>
    <row r="28" spans="2:4" x14ac:dyDescent="0.2">
      <c r="B28" s="19" t="s">
        <v>35</v>
      </c>
      <c r="C28" s="19" t="s">
        <v>31</v>
      </c>
      <c r="D28" s="125"/>
    </row>
    <row r="29" spans="2:4" x14ac:dyDescent="0.2">
      <c r="B29" s="19" t="s">
        <v>36</v>
      </c>
      <c r="C29" s="96" t="s">
        <v>34</v>
      </c>
      <c r="D29" s="125" t="s">
        <v>27</v>
      </c>
    </row>
    <row r="30" spans="2:4" x14ac:dyDescent="0.2">
      <c r="B30" s="19" t="s">
        <v>235</v>
      </c>
      <c r="C30" s="19" t="s">
        <v>35</v>
      </c>
      <c r="D30" s="125"/>
    </row>
    <row r="31" spans="2:4" x14ac:dyDescent="0.2">
      <c r="B31" s="19" t="s">
        <v>38</v>
      </c>
      <c r="C31" s="19" t="s">
        <v>36</v>
      </c>
      <c r="D31" s="125"/>
    </row>
    <row r="32" spans="2:4" x14ac:dyDescent="0.2">
      <c r="B32" s="19" t="s">
        <v>39</v>
      </c>
      <c r="C32" s="19" t="s">
        <v>235</v>
      </c>
      <c r="D32" s="125"/>
    </row>
    <row r="33" spans="2:4" x14ac:dyDescent="0.2">
      <c r="B33" s="19" t="s">
        <v>41</v>
      </c>
      <c r="C33" s="19" t="s">
        <v>38</v>
      </c>
      <c r="D33" s="125"/>
    </row>
    <row r="34" spans="2:4" x14ac:dyDescent="0.2">
      <c r="B34" s="19" t="s">
        <v>42</v>
      </c>
      <c r="C34" s="97" t="s">
        <v>236</v>
      </c>
      <c r="D34" s="125" t="s">
        <v>50</v>
      </c>
    </row>
    <row r="35" spans="2:4" x14ac:dyDescent="0.2">
      <c r="B35" s="19" t="s">
        <v>43</v>
      </c>
      <c r="C35" s="19" t="s">
        <v>39</v>
      </c>
      <c r="D35" s="125"/>
    </row>
    <row r="36" spans="2:4" x14ac:dyDescent="0.2">
      <c r="B36" s="19" t="s">
        <v>44</v>
      </c>
      <c r="C36" s="19" t="s">
        <v>41</v>
      </c>
      <c r="D36" s="125"/>
    </row>
    <row r="37" spans="2:4" x14ac:dyDescent="0.2">
      <c r="B37" s="19" t="s">
        <v>45</v>
      </c>
      <c r="C37" s="19" t="s">
        <v>42</v>
      </c>
      <c r="D37" s="125"/>
    </row>
    <row r="38" spans="2:4" x14ac:dyDescent="0.2">
      <c r="B38" s="19" t="s">
        <v>40</v>
      </c>
      <c r="C38" s="19" t="s">
        <v>43</v>
      </c>
      <c r="D38" s="125"/>
    </row>
    <row r="39" spans="2:4" x14ac:dyDescent="0.2">
      <c r="B39" s="19" t="s">
        <v>46</v>
      </c>
      <c r="C39" s="19" t="s">
        <v>44</v>
      </c>
      <c r="D39" s="125"/>
    </row>
    <row r="40" spans="2:4" x14ac:dyDescent="0.2">
      <c r="B40" s="19" t="s">
        <v>37</v>
      </c>
      <c r="C40" s="19" t="s">
        <v>45</v>
      </c>
      <c r="D40" s="125"/>
    </row>
    <row r="41" spans="2:4" x14ac:dyDescent="0.2">
      <c r="B41" s="19" t="s">
        <v>53</v>
      </c>
      <c r="C41" s="19" t="s">
        <v>40</v>
      </c>
      <c r="D41" s="125"/>
    </row>
    <row r="42" spans="2:4" x14ac:dyDescent="0.2">
      <c r="B42" s="9" t="s">
        <v>47</v>
      </c>
      <c r="C42" s="19" t="s">
        <v>46</v>
      </c>
      <c r="D42" s="125"/>
    </row>
    <row r="43" spans="2:4" x14ac:dyDescent="0.2">
      <c r="B43" s="9" t="s">
        <v>245</v>
      </c>
      <c r="C43" s="19" t="s">
        <v>37</v>
      </c>
      <c r="D43" s="125"/>
    </row>
    <row r="44" spans="2:4" x14ac:dyDescent="0.2">
      <c r="B44" s="9" t="s">
        <v>48</v>
      </c>
      <c r="C44" s="97" t="s">
        <v>49</v>
      </c>
      <c r="D44" s="125" t="s">
        <v>50</v>
      </c>
    </row>
    <row r="45" spans="2:4" x14ac:dyDescent="0.2">
      <c r="B45" s="9" t="s">
        <v>51</v>
      </c>
      <c r="C45" s="97" t="s">
        <v>52</v>
      </c>
      <c r="D45" s="125" t="s">
        <v>50</v>
      </c>
    </row>
    <row r="46" spans="2:4" x14ac:dyDescent="0.2">
      <c r="B46" s="35" t="s">
        <v>54</v>
      </c>
      <c r="C46" s="19" t="s">
        <v>53</v>
      </c>
      <c r="D46" s="127"/>
    </row>
    <row r="47" spans="2:4" x14ac:dyDescent="0.2">
      <c r="B47" s="35" t="s">
        <v>55</v>
      </c>
      <c r="C47" s="96" t="s">
        <v>47</v>
      </c>
      <c r="D47" s="125" t="s">
        <v>27</v>
      </c>
    </row>
    <row r="48" spans="2:4" x14ac:dyDescent="0.2">
      <c r="B48" s="35" t="s">
        <v>237</v>
      </c>
      <c r="C48" s="96" t="s">
        <v>245</v>
      </c>
      <c r="D48" s="125" t="s">
        <v>27</v>
      </c>
    </row>
    <row r="49" spans="2:4" x14ac:dyDescent="0.2">
      <c r="B49" s="35" t="s">
        <v>57</v>
      </c>
      <c r="C49" s="19" t="s">
        <v>48</v>
      </c>
      <c r="D49" s="125"/>
    </row>
    <row r="50" spans="2:4" x14ac:dyDescent="0.2">
      <c r="B50" s="35" t="s">
        <v>56</v>
      </c>
      <c r="C50" s="96" t="s">
        <v>51</v>
      </c>
      <c r="D50" s="125" t="s">
        <v>238</v>
      </c>
    </row>
    <row r="51" spans="2:4" x14ac:dyDescent="0.2">
      <c r="B51" s="35" t="s">
        <v>294</v>
      </c>
      <c r="C51" s="97" t="s">
        <v>247</v>
      </c>
      <c r="D51" s="125" t="s">
        <v>50</v>
      </c>
    </row>
    <row r="52" spans="2:4" x14ac:dyDescent="0.2">
      <c r="B52" s="35" t="s">
        <v>295</v>
      </c>
      <c r="C52" s="9" t="s">
        <v>54</v>
      </c>
      <c r="D52" s="100"/>
    </row>
    <row r="53" spans="2:4" x14ac:dyDescent="0.2">
      <c r="C53" s="9" t="s">
        <v>55</v>
      </c>
      <c r="D53" s="100"/>
    </row>
    <row r="54" spans="2:4" x14ac:dyDescent="0.2">
      <c r="C54" s="9" t="s">
        <v>237</v>
      </c>
      <c r="D54" s="100"/>
    </row>
    <row r="55" spans="2:4" x14ac:dyDescent="0.2">
      <c r="C55" s="9" t="s">
        <v>57</v>
      </c>
      <c r="D55" s="100"/>
    </row>
    <row r="56" spans="2:4" x14ac:dyDescent="0.2">
      <c r="B56" s="95"/>
      <c r="C56" s="101" t="s">
        <v>60</v>
      </c>
      <c r="D56" s="100" t="s">
        <v>50</v>
      </c>
    </row>
    <row r="57" spans="2:4" x14ac:dyDescent="0.2">
      <c r="B57" s="95"/>
      <c r="C57" s="101" t="s">
        <v>227</v>
      </c>
      <c r="D57" s="125" t="s">
        <v>50</v>
      </c>
    </row>
    <row r="58" spans="2:4" x14ac:dyDescent="0.2">
      <c r="B58" s="95"/>
      <c r="C58" s="98" t="s">
        <v>56</v>
      </c>
      <c r="D58" s="100" t="s">
        <v>27</v>
      </c>
    </row>
    <row r="59" spans="2:4" x14ac:dyDescent="0.2">
      <c r="B59" s="95"/>
      <c r="C59" s="9" t="s">
        <v>58</v>
      </c>
      <c r="D59" s="100"/>
    </row>
    <row r="60" spans="2:4" x14ac:dyDescent="0.2">
      <c r="B60" s="95"/>
    </row>
    <row r="61" spans="2:4" x14ac:dyDescent="0.2">
      <c r="B61" s="95"/>
    </row>
    <row r="62" spans="2:4" x14ac:dyDescent="0.2">
      <c r="B62" s="95"/>
    </row>
    <row r="63" spans="2:4" x14ac:dyDescent="0.2">
      <c r="B63" s="95"/>
    </row>
    <row r="64" spans="2:4" x14ac:dyDescent="0.2">
      <c r="B64" s="95"/>
      <c r="C64" s="124" t="s">
        <v>59</v>
      </c>
      <c r="D64" s="100"/>
    </row>
    <row r="65" spans="1:19" x14ac:dyDescent="0.2">
      <c r="B65" s="95"/>
      <c r="C65" s="124"/>
      <c r="D65" s="100"/>
    </row>
    <row r="67" spans="1:19" x14ac:dyDescent="0.2">
      <c r="A67" s="13" t="s">
        <v>62</v>
      </c>
      <c r="B67" s="14" t="s">
        <v>63</v>
      </c>
      <c r="C67" s="15" t="s">
        <v>64</v>
      </c>
      <c r="D67" s="14" t="s">
        <v>65</v>
      </c>
      <c r="E67" s="14" t="s">
        <v>66</v>
      </c>
      <c r="F67" s="14" t="s">
        <v>67</v>
      </c>
      <c r="G67" s="14" t="s">
        <v>68</v>
      </c>
      <c r="H67" s="14" t="s">
        <v>69</v>
      </c>
      <c r="I67" s="14" t="s">
        <v>70</v>
      </c>
      <c r="J67" s="14" t="s">
        <v>71</v>
      </c>
      <c r="K67" s="14" t="s">
        <v>72</v>
      </c>
      <c r="L67" s="14" t="s">
        <v>73</v>
      </c>
      <c r="M67" s="14" t="s">
        <v>74</v>
      </c>
      <c r="N67" s="14" t="s">
        <v>75</v>
      </c>
      <c r="O67" s="14" t="s">
        <v>76</v>
      </c>
      <c r="P67" s="14" t="s">
        <v>77</v>
      </c>
      <c r="Q67" s="14" t="s">
        <v>78</v>
      </c>
      <c r="R67" s="14" t="s">
        <v>79</v>
      </c>
      <c r="S67" s="15" t="s">
        <v>80</v>
      </c>
    </row>
    <row r="68" spans="1:19" x14ac:dyDescent="0.2">
      <c r="A68" s="10" t="s">
        <v>81</v>
      </c>
      <c r="B68" s="8" t="s">
        <v>82</v>
      </c>
      <c r="C68" s="11" t="s">
        <v>83</v>
      </c>
      <c r="D68" s="8" t="s">
        <v>84</v>
      </c>
      <c r="E68" s="8" t="s">
        <v>85</v>
      </c>
      <c r="F68" s="8" t="s">
        <v>86</v>
      </c>
      <c r="G68" s="8" t="s">
        <v>87</v>
      </c>
      <c r="H68" s="8" t="s">
        <v>88</v>
      </c>
      <c r="I68" s="8" t="s">
        <v>89</v>
      </c>
      <c r="J68" s="8" t="s">
        <v>90</v>
      </c>
      <c r="K68" s="8" t="s">
        <v>91</v>
      </c>
      <c r="L68" s="8" t="s">
        <v>92</v>
      </c>
      <c r="M68" s="8" t="s">
        <v>93</v>
      </c>
      <c r="N68" s="8" t="s">
        <v>94</v>
      </c>
      <c r="O68" s="8" t="s">
        <v>95</v>
      </c>
      <c r="P68" s="8" t="s">
        <v>96</v>
      </c>
      <c r="Q68" s="21" t="s">
        <v>97</v>
      </c>
      <c r="R68" s="8" t="s">
        <v>98</v>
      </c>
      <c r="S68" s="22" t="s">
        <v>99</v>
      </c>
    </row>
    <row r="69" spans="1:19" x14ac:dyDescent="0.2">
      <c r="A69" s="10" t="s">
        <v>100</v>
      </c>
      <c r="B69" s="8" t="s">
        <v>101</v>
      </c>
      <c r="C69" s="11" t="s">
        <v>84</v>
      </c>
      <c r="D69" s="8" t="s">
        <v>102</v>
      </c>
      <c r="E69" s="8" t="s">
        <v>103</v>
      </c>
      <c r="F69" s="8" t="s">
        <v>103</v>
      </c>
      <c r="G69" s="8" t="s">
        <v>104</v>
      </c>
      <c r="H69" s="8" t="s">
        <v>105</v>
      </c>
      <c r="I69" s="8" t="s">
        <v>106</v>
      </c>
      <c r="J69" s="8" t="s">
        <v>107</v>
      </c>
      <c r="K69" s="8" t="s">
        <v>108</v>
      </c>
      <c r="L69" s="8" t="s">
        <v>109</v>
      </c>
      <c r="M69" s="8" t="s">
        <v>110</v>
      </c>
      <c r="N69" s="8" t="s">
        <v>111</v>
      </c>
      <c r="O69" s="8" t="s">
        <v>112</v>
      </c>
      <c r="P69" s="8" t="s">
        <v>113</v>
      </c>
      <c r="Q69" s="8" t="s">
        <v>58</v>
      </c>
      <c r="R69" s="9" t="s">
        <v>58</v>
      </c>
      <c r="S69" s="11" t="s">
        <v>58</v>
      </c>
    </row>
    <row r="70" spans="1:19" x14ac:dyDescent="0.2">
      <c r="A70" s="10" t="s">
        <v>114</v>
      </c>
      <c r="B70" s="8" t="s">
        <v>115</v>
      </c>
      <c r="C70" s="11" t="s">
        <v>116</v>
      </c>
      <c r="D70" s="8" t="s">
        <v>117</v>
      </c>
      <c r="E70" s="8" t="s">
        <v>58</v>
      </c>
      <c r="F70" s="8" t="s">
        <v>58</v>
      </c>
      <c r="G70" s="8" t="s">
        <v>118</v>
      </c>
      <c r="H70" s="8" t="s">
        <v>119</v>
      </c>
      <c r="I70" s="8" t="s">
        <v>120</v>
      </c>
      <c r="J70" s="8" t="s">
        <v>121</v>
      </c>
      <c r="K70" s="8" t="s">
        <v>122</v>
      </c>
      <c r="L70" s="8" t="s">
        <v>103</v>
      </c>
      <c r="M70" s="8" t="s">
        <v>123</v>
      </c>
      <c r="N70" s="8" t="s">
        <v>124</v>
      </c>
      <c r="O70" s="8" t="s">
        <v>125</v>
      </c>
      <c r="P70" s="8" t="s">
        <v>126</v>
      </c>
      <c r="Q70" s="9"/>
      <c r="R70" s="9"/>
      <c r="S70" s="12"/>
    </row>
    <row r="71" spans="1:19" x14ac:dyDescent="0.2">
      <c r="A71" s="10" t="s">
        <v>127</v>
      </c>
      <c r="B71" s="8" t="s">
        <v>128</v>
      </c>
      <c r="C71" s="11" t="s">
        <v>129</v>
      </c>
      <c r="D71" s="8" t="s">
        <v>103</v>
      </c>
      <c r="E71" s="8" t="s">
        <v>59</v>
      </c>
      <c r="F71" s="8" t="s">
        <v>59</v>
      </c>
      <c r="G71" s="8" t="s">
        <v>130</v>
      </c>
      <c r="H71" s="8" t="s">
        <v>131</v>
      </c>
      <c r="I71" s="8" t="s">
        <v>132</v>
      </c>
      <c r="J71" s="8" t="s">
        <v>133</v>
      </c>
      <c r="K71" s="8" t="s">
        <v>103</v>
      </c>
      <c r="L71" s="8" t="s">
        <v>58</v>
      </c>
      <c r="M71" s="8" t="s">
        <v>134</v>
      </c>
      <c r="N71" s="8" t="s">
        <v>117</v>
      </c>
      <c r="O71" s="8" t="s">
        <v>103</v>
      </c>
      <c r="P71" s="8" t="s">
        <v>135</v>
      </c>
      <c r="Q71" s="9"/>
      <c r="R71" s="9"/>
      <c r="S71" s="12"/>
    </row>
    <row r="72" spans="1:19" x14ac:dyDescent="0.2">
      <c r="A72" s="10" t="s">
        <v>136</v>
      </c>
      <c r="B72" s="8" t="s">
        <v>137</v>
      </c>
      <c r="C72" s="11" t="s">
        <v>138</v>
      </c>
      <c r="D72" s="8" t="s">
        <v>58</v>
      </c>
      <c r="E72" s="8"/>
      <c r="F72" s="8"/>
      <c r="G72" s="8" t="s">
        <v>139</v>
      </c>
      <c r="H72" s="8" t="s">
        <v>117</v>
      </c>
      <c r="I72" s="8" t="s">
        <v>140</v>
      </c>
      <c r="J72" s="8" t="s">
        <v>141</v>
      </c>
      <c r="K72" s="8" t="s">
        <v>58</v>
      </c>
      <c r="L72" s="8" t="s">
        <v>59</v>
      </c>
      <c r="M72" s="8" t="s">
        <v>142</v>
      </c>
      <c r="N72" s="9" t="s">
        <v>103</v>
      </c>
      <c r="O72" s="8" t="s">
        <v>58</v>
      </c>
      <c r="P72" s="8" t="s">
        <v>143</v>
      </c>
      <c r="Q72" s="9"/>
      <c r="R72" s="9"/>
      <c r="S72" s="12"/>
    </row>
    <row r="73" spans="1:19" x14ac:dyDescent="0.2">
      <c r="A73" s="10" t="s">
        <v>144</v>
      </c>
      <c r="B73" s="8" t="s">
        <v>145</v>
      </c>
      <c r="C73" s="11" t="s">
        <v>146</v>
      </c>
      <c r="D73" s="8" t="s">
        <v>59</v>
      </c>
      <c r="E73" s="9"/>
      <c r="F73" s="9"/>
      <c r="G73" s="8" t="s">
        <v>103</v>
      </c>
      <c r="H73" s="8" t="s">
        <v>103</v>
      </c>
      <c r="I73" s="8" t="s">
        <v>147</v>
      </c>
      <c r="J73" s="8" t="s">
        <v>148</v>
      </c>
      <c r="K73" s="8" t="s">
        <v>59</v>
      </c>
      <c r="L73" s="8"/>
      <c r="M73" s="8" t="s">
        <v>117</v>
      </c>
      <c r="N73" s="9" t="s">
        <v>58</v>
      </c>
      <c r="O73" s="8" t="s">
        <v>59</v>
      </c>
      <c r="P73" s="8" t="s">
        <v>149</v>
      </c>
      <c r="Q73" s="9"/>
      <c r="R73" s="9"/>
      <c r="S73" s="12"/>
    </row>
    <row r="74" spans="1:19" x14ac:dyDescent="0.2">
      <c r="A74" s="10" t="s">
        <v>150</v>
      </c>
      <c r="B74" s="8" t="s">
        <v>151</v>
      </c>
      <c r="C74" s="11" t="s">
        <v>117</v>
      </c>
      <c r="D74" s="9"/>
      <c r="E74" s="9"/>
      <c r="F74" s="9"/>
      <c r="G74" s="8" t="s">
        <v>58</v>
      </c>
      <c r="H74" s="8" t="s">
        <v>58</v>
      </c>
      <c r="I74" s="8" t="s">
        <v>103</v>
      </c>
      <c r="J74" s="8" t="s">
        <v>103</v>
      </c>
      <c r="K74" s="8"/>
      <c r="L74" s="9"/>
      <c r="M74" s="8" t="s">
        <v>103</v>
      </c>
      <c r="N74" s="9" t="s">
        <v>59</v>
      </c>
      <c r="O74" s="8"/>
      <c r="P74" s="8" t="s">
        <v>117</v>
      </c>
      <c r="Q74" s="9"/>
      <c r="R74" s="9"/>
      <c r="S74" s="12"/>
    </row>
    <row r="75" spans="1:19" x14ac:dyDescent="0.2">
      <c r="A75" s="10" t="s">
        <v>152</v>
      </c>
      <c r="B75" s="8" t="s">
        <v>103</v>
      </c>
      <c r="C75" s="11" t="s">
        <v>103</v>
      </c>
      <c r="D75" s="9"/>
      <c r="E75" s="9"/>
      <c r="F75" s="9"/>
      <c r="G75" s="8" t="s">
        <v>59</v>
      </c>
      <c r="H75" s="8" t="s">
        <v>59</v>
      </c>
      <c r="I75" s="8" t="s">
        <v>58</v>
      </c>
      <c r="J75" s="8" t="s">
        <v>58</v>
      </c>
      <c r="K75" s="9"/>
      <c r="L75" s="9"/>
      <c r="M75" s="8" t="s">
        <v>58</v>
      </c>
      <c r="N75" s="9"/>
      <c r="O75" s="9"/>
      <c r="P75" s="8" t="s">
        <v>103</v>
      </c>
      <c r="Q75" s="9"/>
      <c r="R75" s="9"/>
      <c r="S75" s="12"/>
    </row>
    <row r="76" spans="1:19" x14ac:dyDescent="0.2">
      <c r="A76" s="10" t="s">
        <v>153</v>
      </c>
      <c r="B76" s="8" t="s">
        <v>58</v>
      </c>
      <c r="C76" s="11" t="s">
        <v>58</v>
      </c>
      <c r="D76" s="9"/>
      <c r="E76" s="9"/>
      <c r="F76" s="9"/>
      <c r="G76" s="8"/>
      <c r="H76" s="9"/>
      <c r="I76" s="8" t="s">
        <v>59</v>
      </c>
      <c r="J76" s="8" t="s">
        <v>59</v>
      </c>
      <c r="K76" s="9"/>
      <c r="L76" s="9"/>
      <c r="M76" s="9" t="s">
        <v>59</v>
      </c>
      <c r="N76" s="8"/>
      <c r="O76" s="8"/>
      <c r="P76" s="8" t="s">
        <v>58</v>
      </c>
      <c r="Q76" s="9"/>
      <c r="R76" s="9"/>
      <c r="S76" s="12"/>
    </row>
    <row r="77" spans="1:19" x14ac:dyDescent="0.2">
      <c r="A77" s="10" t="s">
        <v>154</v>
      </c>
      <c r="B77" s="8" t="s">
        <v>59</v>
      </c>
      <c r="C77" s="11" t="s">
        <v>59</v>
      </c>
      <c r="D77" s="9"/>
      <c r="E77" s="9"/>
      <c r="F77" s="9"/>
      <c r="G77" s="9"/>
      <c r="H77" s="9"/>
      <c r="I77" s="9"/>
      <c r="J77" s="8"/>
      <c r="K77" s="9"/>
      <c r="L77" s="9"/>
      <c r="M77" s="9"/>
      <c r="N77" s="9"/>
      <c r="O77" s="9"/>
      <c r="P77" s="8" t="s">
        <v>59</v>
      </c>
      <c r="Q77" s="9"/>
      <c r="R77" s="9"/>
      <c r="S77" s="12"/>
    </row>
    <row r="78" spans="1:19" x14ac:dyDescent="0.2">
      <c r="A78" s="10" t="s">
        <v>155</v>
      </c>
      <c r="B78" s="8"/>
      <c r="C78" s="12"/>
      <c r="D78" s="9"/>
      <c r="E78" s="9"/>
      <c r="F78" s="9"/>
      <c r="G78" s="9"/>
      <c r="H78" s="9"/>
      <c r="I78" s="9"/>
      <c r="J78" s="9"/>
      <c r="K78" s="9"/>
      <c r="L78" s="9"/>
      <c r="M78" s="9"/>
      <c r="N78" s="9"/>
      <c r="O78" s="9"/>
      <c r="P78" s="9"/>
      <c r="Q78" s="9"/>
      <c r="R78" s="9"/>
      <c r="S78" s="12"/>
    </row>
    <row r="79" spans="1:19" x14ac:dyDescent="0.2">
      <c r="A79" s="10" t="s">
        <v>156</v>
      </c>
      <c r="B79" s="9"/>
      <c r="C79" s="12"/>
      <c r="D79" s="9"/>
      <c r="E79" s="9"/>
      <c r="F79" s="9"/>
      <c r="G79" s="9"/>
      <c r="H79" s="9"/>
      <c r="I79" s="9"/>
      <c r="J79" s="9"/>
      <c r="K79" s="9"/>
      <c r="L79" s="9"/>
      <c r="M79" s="9"/>
      <c r="N79" s="9"/>
      <c r="O79" s="9"/>
      <c r="P79" s="9"/>
      <c r="Q79" s="9"/>
      <c r="R79" s="9"/>
      <c r="S79" s="12"/>
    </row>
    <row r="80" spans="1:19" x14ac:dyDescent="0.2">
      <c r="A80" s="10" t="s">
        <v>157</v>
      </c>
      <c r="B80" s="9"/>
      <c r="C80" s="12"/>
      <c r="D80" s="9"/>
      <c r="E80" s="9"/>
      <c r="F80" s="9"/>
      <c r="G80" s="9"/>
      <c r="H80" s="9"/>
      <c r="I80" s="9"/>
      <c r="J80" s="9"/>
      <c r="K80" s="9"/>
      <c r="L80" s="9"/>
      <c r="M80" s="9"/>
      <c r="N80" s="9"/>
      <c r="O80" s="9"/>
      <c r="P80" s="9"/>
      <c r="Q80" s="9"/>
      <c r="R80" s="9"/>
      <c r="S80" s="12"/>
    </row>
    <row r="81" spans="1:19" x14ac:dyDescent="0.2">
      <c r="A81" s="10" t="s">
        <v>158</v>
      </c>
      <c r="B81" s="9"/>
      <c r="C81" s="12"/>
      <c r="D81" s="9"/>
      <c r="E81" s="9"/>
      <c r="F81" s="9"/>
      <c r="G81" s="9"/>
      <c r="H81" s="9"/>
      <c r="I81" s="9"/>
      <c r="J81" s="9"/>
      <c r="K81" s="9"/>
      <c r="L81" s="9"/>
      <c r="M81" s="9"/>
      <c r="N81" s="9"/>
      <c r="O81" s="9"/>
      <c r="P81" s="9"/>
      <c r="Q81" s="9"/>
      <c r="R81" s="9"/>
      <c r="S81" s="12"/>
    </row>
    <row r="82" spans="1:19" x14ac:dyDescent="0.2">
      <c r="A82" s="10" t="s">
        <v>159</v>
      </c>
      <c r="B82" s="9"/>
      <c r="C82" s="12"/>
      <c r="D82" s="9"/>
      <c r="E82" s="9"/>
      <c r="F82" s="9"/>
      <c r="G82" s="9"/>
      <c r="H82" s="9"/>
      <c r="I82" s="9"/>
      <c r="J82" s="9"/>
      <c r="K82" s="9"/>
      <c r="L82" s="9"/>
      <c r="M82" s="9"/>
      <c r="N82" s="9"/>
      <c r="O82" s="9"/>
      <c r="P82" s="9"/>
      <c r="Q82" s="9"/>
      <c r="R82" s="9"/>
      <c r="S82" s="12"/>
    </row>
    <row r="83" spans="1:19" x14ac:dyDescent="0.2">
      <c r="A83" s="10" t="s">
        <v>160</v>
      </c>
      <c r="B83" s="9"/>
      <c r="C83" s="12"/>
      <c r="D83" s="9"/>
      <c r="E83" s="9"/>
      <c r="F83" s="9"/>
      <c r="G83" s="9"/>
      <c r="H83" s="9"/>
      <c r="I83" s="9"/>
      <c r="J83" s="9"/>
      <c r="K83" s="9"/>
      <c r="L83" s="9"/>
      <c r="M83" s="9"/>
      <c r="N83" s="9"/>
      <c r="O83" s="9"/>
      <c r="P83" s="9"/>
      <c r="Q83" s="9"/>
      <c r="R83" s="9"/>
      <c r="S83" s="12"/>
    </row>
    <row r="84" spans="1:19" x14ac:dyDescent="0.2">
      <c r="A84" s="10" t="s">
        <v>161</v>
      </c>
      <c r="B84" s="9"/>
      <c r="C84" s="12"/>
      <c r="D84" s="9"/>
      <c r="E84" s="9"/>
      <c r="F84" s="9"/>
      <c r="G84" s="9"/>
      <c r="H84" s="9"/>
      <c r="I84" s="9"/>
      <c r="J84" s="9"/>
      <c r="K84" s="9"/>
      <c r="L84" s="9"/>
      <c r="M84" s="9"/>
      <c r="N84" s="9"/>
      <c r="O84" s="9"/>
      <c r="P84" s="9"/>
      <c r="Q84" s="9"/>
      <c r="R84" s="9"/>
      <c r="S84" s="12"/>
    </row>
    <row r="85" spans="1:19" x14ac:dyDescent="0.2">
      <c r="A85" s="10" t="s">
        <v>162</v>
      </c>
      <c r="B85" s="9"/>
      <c r="C85" s="12"/>
      <c r="D85" s="9"/>
      <c r="E85" s="9"/>
      <c r="F85" s="9"/>
      <c r="G85" s="9"/>
      <c r="H85" s="9"/>
      <c r="I85" s="9"/>
      <c r="J85" s="9"/>
      <c r="K85" s="9"/>
      <c r="L85" s="9"/>
      <c r="M85" s="9"/>
      <c r="N85" s="9"/>
      <c r="O85" s="9"/>
      <c r="P85" s="9"/>
      <c r="Q85" s="9"/>
      <c r="R85" s="9"/>
      <c r="S85" s="12"/>
    </row>
    <row r="86" spans="1:19" x14ac:dyDescent="0.2">
      <c r="A86" s="10" t="s">
        <v>103</v>
      </c>
      <c r="B86" s="9"/>
      <c r="C86" s="12"/>
      <c r="D86" s="9"/>
      <c r="E86" s="9"/>
      <c r="F86" s="9"/>
      <c r="G86" s="9"/>
      <c r="H86" s="9"/>
      <c r="I86" s="9"/>
      <c r="J86" s="9"/>
      <c r="K86" s="9"/>
      <c r="L86" s="9"/>
      <c r="M86" s="9"/>
      <c r="N86" s="9"/>
      <c r="O86" s="9"/>
      <c r="P86" s="9"/>
      <c r="Q86" s="9"/>
      <c r="R86" s="9"/>
      <c r="S86" s="12"/>
    </row>
    <row r="87" spans="1:19" x14ac:dyDescent="0.2">
      <c r="A87" s="10" t="s">
        <v>58</v>
      </c>
      <c r="B87" s="9"/>
      <c r="C87" s="12"/>
      <c r="D87" s="9"/>
      <c r="E87" s="9"/>
      <c r="F87" s="9"/>
      <c r="G87" s="9"/>
      <c r="H87" s="9"/>
      <c r="I87" s="9"/>
      <c r="J87" s="9"/>
      <c r="K87" s="9"/>
      <c r="L87" s="9"/>
      <c r="M87" s="9"/>
      <c r="N87" s="9"/>
      <c r="O87" s="9"/>
      <c r="P87" s="9"/>
      <c r="Q87" s="9"/>
      <c r="R87" s="9"/>
      <c r="S87" s="12"/>
    </row>
    <row r="88" spans="1:19" x14ac:dyDescent="0.2">
      <c r="A88" s="16" t="s">
        <v>59</v>
      </c>
      <c r="B88" s="17"/>
      <c r="C88" s="18"/>
      <c r="D88" s="9"/>
      <c r="E88" s="9"/>
      <c r="F88" s="9"/>
      <c r="G88" s="9"/>
      <c r="H88" s="9"/>
      <c r="I88" s="9"/>
      <c r="J88" s="9"/>
      <c r="K88" s="9"/>
      <c r="L88" s="9"/>
      <c r="M88" s="9"/>
      <c r="N88" s="9"/>
      <c r="O88" s="9"/>
      <c r="P88" s="9"/>
      <c r="Q88" s="9"/>
      <c r="R88" s="9"/>
      <c r="S88" s="12"/>
    </row>
    <row r="91" spans="1:19" x14ac:dyDescent="0.2">
      <c r="A91" s="7" t="s">
        <v>163</v>
      </c>
      <c r="B91" s="7" t="s">
        <v>164</v>
      </c>
      <c r="C91" s="7" t="s">
        <v>627</v>
      </c>
    </row>
    <row r="92" spans="1:19" x14ac:dyDescent="0.2">
      <c r="B92" s="7" t="s">
        <v>8</v>
      </c>
      <c r="C92" s="7" t="s">
        <v>628</v>
      </c>
    </row>
    <row r="96" spans="1:19" ht="22.5" x14ac:dyDescent="0.2">
      <c r="A96" s="7" t="s">
        <v>165</v>
      </c>
      <c r="B96" s="151" t="s">
        <v>274</v>
      </c>
    </row>
    <row r="97" spans="1:12" x14ac:dyDescent="0.2">
      <c r="B97" s="150" t="s">
        <v>275</v>
      </c>
    </row>
    <row r="98" spans="1:12" ht="22.5" x14ac:dyDescent="0.2">
      <c r="B98" s="151" t="s">
        <v>276</v>
      </c>
    </row>
    <row r="99" spans="1:12" ht="22.5" x14ac:dyDescent="0.2">
      <c r="B99" s="151" t="s">
        <v>277</v>
      </c>
    </row>
    <row r="100" spans="1:12" ht="22.5" x14ac:dyDescent="0.2">
      <c r="B100" s="151" t="s">
        <v>278</v>
      </c>
    </row>
    <row r="101" spans="1:12" x14ac:dyDescent="0.2">
      <c r="B101" s="151" t="s">
        <v>258</v>
      </c>
    </row>
    <row r="103" spans="1:12" x14ac:dyDescent="0.2">
      <c r="C103" s="6" t="s">
        <v>256</v>
      </c>
      <c r="F103" s="37" t="s">
        <v>272</v>
      </c>
    </row>
    <row r="104" spans="1:12" ht="15" x14ac:dyDescent="0.25">
      <c r="A104" s="25" t="s">
        <v>7</v>
      </c>
      <c r="B104" s="25" t="s">
        <v>1</v>
      </c>
      <c r="C104" s="25" t="s">
        <v>166</v>
      </c>
      <c r="D104" s="25" t="s">
        <v>9</v>
      </c>
      <c r="E104" s="25"/>
      <c r="F104" s="26" t="s">
        <v>167</v>
      </c>
      <c r="G104"/>
      <c r="H104" s="25"/>
      <c r="I104" s="25"/>
      <c r="J104" s="25"/>
      <c r="K104" s="25"/>
    </row>
    <row r="105" spans="1:12" s="6" customFormat="1" ht="12.75" customHeight="1" x14ac:dyDescent="0.2">
      <c r="A105" s="6" t="str">
        <f>IF(Basisdaten!B8="","",Basisdaten!B8)</f>
        <v>Not listed</v>
      </c>
      <c r="B105" s="6" t="str">
        <f>IF($A$105="","",VLOOKUP($A$105,$A$108:$F$108,2,FALSE))</f>
        <v>-----</v>
      </c>
      <c r="C105" s="6" t="str">
        <f>IF($A$105="","",VLOOKUP($A$105,$A$108:$F$108,3,FALSE))</f>
        <v>-----</v>
      </c>
      <c r="D105" s="6" t="str">
        <f>IF($A$105="","",VLOOKUP($A$105,$A$108:$F$108,4,FALSE))</f>
        <v>-----</v>
      </c>
      <c r="F105" s="50" t="str">
        <f>IF($A$105="","",VLOOKUP($A$105,$A$108:$F$108,6,FALSE))</f>
        <v>-----</v>
      </c>
    </row>
    <row r="107" spans="1:12" ht="15" x14ac:dyDescent="0.25">
      <c r="A107" s="149" t="s">
        <v>7</v>
      </c>
      <c r="B107" s="149" t="s">
        <v>1</v>
      </c>
      <c r="C107" s="149" t="s">
        <v>166</v>
      </c>
      <c r="D107" s="149" t="s">
        <v>9</v>
      </c>
      <c r="E107" s="149" t="s">
        <v>257</v>
      </c>
      <c r="F107" s="36" t="s">
        <v>167</v>
      </c>
      <c r="G107"/>
      <c r="H107" s="25"/>
      <c r="I107" s="25"/>
      <c r="J107" s="25"/>
      <c r="K107" s="25"/>
      <c r="L107" s="25"/>
    </row>
    <row r="108" spans="1:12" ht="15" x14ac:dyDescent="0.25">
      <c r="A108" s="9" t="s">
        <v>294</v>
      </c>
      <c r="B108" s="9" t="s">
        <v>168</v>
      </c>
      <c r="C108" s="9" t="s">
        <v>168</v>
      </c>
      <c r="D108" s="9" t="s">
        <v>168</v>
      </c>
      <c r="E108" s="75"/>
      <c r="F108" s="119" t="s">
        <v>168</v>
      </c>
      <c r="G108"/>
      <c r="H108"/>
      <c r="I108"/>
      <c r="J108"/>
      <c r="K108"/>
      <c r="L108"/>
    </row>
    <row r="111" spans="1:12" x14ac:dyDescent="0.2">
      <c r="A111" s="7" t="s">
        <v>312</v>
      </c>
    </row>
    <row r="112" spans="1:12" x14ac:dyDescent="0.2">
      <c r="A112" s="7" t="s">
        <v>313</v>
      </c>
    </row>
    <row r="113" spans="1:1" x14ac:dyDescent="0.2">
      <c r="A113" s="7" t="s">
        <v>314</v>
      </c>
    </row>
    <row r="114" spans="1:1" x14ac:dyDescent="0.2">
      <c r="A114" s="7" t="s">
        <v>315</v>
      </c>
    </row>
    <row r="115" spans="1:1" x14ac:dyDescent="0.2">
      <c r="A115" s="7" t="s">
        <v>316</v>
      </c>
    </row>
    <row r="116" spans="1:1" x14ac:dyDescent="0.2">
      <c r="A116" s="7" t="s">
        <v>317</v>
      </c>
    </row>
    <row r="117" spans="1:1" x14ac:dyDescent="0.2">
      <c r="A117" s="7" t="s">
        <v>318</v>
      </c>
    </row>
    <row r="118" spans="1:1" x14ac:dyDescent="0.2">
      <c r="A118" s="7" t="s">
        <v>319</v>
      </c>
    </row>
    <row r="119" spans="1:1" x14ac:dyDescent="0.2">
      <c r="A119" s="7" t="s">
        <v>320</v>
      </c>
    </row>
    <row r="120" spans="1:1" x14ac:dyDescent="0.2">
      <c r="A120" s="7" t="s">
        <v>321</v>
      </c>
    </row>
    <row r="121" spans="1:1" x14ac:dyDescent="0.2">
      <c r="A121" s="7" t="s">
        <v>322</v>
      </c>
    </row>
    <row r="122" spans="1:1" x14ac:dyDescent="0.2">
      <c r="A122" s="7" t="s">
        <v>323</v>
      </c>
    </row>
    <row r="123" spans="1:1" x14ac:dyDescent="0.2">
      <c r="A123" s="7" t="s">
        <v>324</v>
      </c>
    </row>
    <row r="124" spans="1:1" x14ac:dyDescent="0.2">
      <c r="A124" s="7" t="s">
        <v>325</v>
      </c>
    </row>
    <row r="125" spans="1:1" x14ac:dyDescent="0.2">
      <c r="A125" s="7" t="s">
        <v>326</v>
      </c>
    </row>
    <row r="126" spans="1:1" x14ac:dyDescent="0.2">
      <c r="A126" s="7" t="s">
        <v>327</v>
      </c>
    </row>
    <row r="127" spans="1:1" x14ac:dyDescent="0.2">
      <c r="A127" s="7" t="s">
        <v>328</v>
      </c>
    </row>
    <row r="128" spans="1:1" x14ac:dyDescent="0.2">
      <c r="A128" s="7" t="s">
        <v>329</v>
      </c>
    </row>
    <row r="129" spans="1:1" x14ac:dyDescent="0.2">
      <c r="A129" s="7" t="s">
        <v>330</v>
      </c>
    </row>
    <row r="130" spans="1:1" x14ac:dyDescent="0.2">
      <c r="A130" s="7" t="s">
        <v>331</v>
      </c>
    </row>
    <row r="131" spans="1:1" x14ac:dyDescent="0.2">
      <c r="A131" s="7" t="s">
        <v>332</v>
      </c>
    </row>
    <row r="132" spans="1:1" x14ac:dyDescent="0.2">
      <c r="A132" s="7" t="s">
        <v>333</v>
      </c>
    </row>
    <row r="133" spans="1:1" x14ac:dyDescent="0.2">
      <c r="A133" s="7" t="s">
        <v>334</v>
      </c>
    </row>
    <row r="134" spans="1:1" x14ac:dyDescent="0.2">
      <c r="A134" s="7" t="s">
        <v>335</v>
      </c>
    </row>
    <row r="135" spans="1:1" x14ac:dyDescent="0.2">
      <c r="A135" s="7" t="s">
        <v>336</v>
      </c>
    </row>
    <row r="136" spans="1:1" x14ac:dyDescent="0.2">
      <c r="A136" s="7" t="s">
        <v>337</v>
      </c>
    </row>
    <row r="137" spans="1:1" x14ac:dyDescent="0.2">
      <c r="A137" s="7" t="s">
        <v>338</v>
      </c>
    </row>
    <row r="138" spans="1:1" x14ac:dyDescent="0.2">
      <c r="A138" s="7" t="s">
        <v>339</v>
      </c>
    </row>
    <row r="139" spans="1:1" x14ac:dyDescent="0.2">
      <c r="A139" s="7" t="s">
        <v>340</v>
      </c>
    </row>
    <row r="140" spans="1:1" x14ac:dyDescent="0.2">
      <c r="A140" s="7" t="s">
        <v>341</v>
      </c>
    </row>
    <row r="141" spans="1:1" x14ac:dyDescent="0.2">
      <c r="A141" s="7" t="s">
        <v>342</v>
      </c>
    </row>
    <row r="142" spans="1:1" x14ac:dyDescent="0.2">
      <c r="A142" s="7" t="s">
        <v>343</v>
      </c>
    </row>
    <row r="143" spans="1:1" x14ac:dyDescent="0.2">
      <c r="A143" s="7" t="s">
        <v>344</v>
      </c>
    </row>
    <row r="144" spans="1:1" x14ac:dyDescent="0.2">
      <c r="A144" s="7" t="s">
        <v>345</v>
      </c>
    </row>
    <row r="145" spans="1:1" x14ac:dyDescent="0.2">
      <c r="A145" s="7" t="s">
        <v>346</v>
      </c>
    </row>
    <row r="146" spans="1:1" x14ac:dyDescent="0.2">
      <c r="A146" s="7" t="s">
        <v>347</v>
      </c>
    </row>
    <row r="147" spans="1:1" x14ac:dyDescent="0.2">
      <c r="A147" s="7" t="s">
        <v>348</v>
      </c>
    </row>
    <row r="148" spans="1:1" x14ac:dyDescent="0.2">
      <c r="A148" s="7" t="s">
        <v>349</v>
      </c>
    </row>
    <row r="149" spans="1:1" x14ac:dyDescent="0.2">
      <c r="A149" s="7" t="s">
        <v>350</v>
      </c>
    </row>
    <row r="150" spans="1:1" x14ac:dyDescent="0.2">
      <c r="A150" s="7" t="s">
        <v>351</v>
      </c>
    </row>
    <row r="151" spans="1:1" x14ac:dyDescent="0.2">
      <c r="A151" s="7" t="s">
        <v>352</v>
      </c>
    </row>
    <row r="152" spans="1:1" x14ac:dyDescent="0.2">
      <c r="A152" s="7" t="s">
        <v>353</v>
      </c>
    </row>
    <row r="153" spans="1:1" x14ac:dyDescent="0.2">
      <c r="A153" s="7" t="s">
        <v>354</v>
      </c>
    </row>
    <row r="154" spans="1:1" x14ac:dyDescent="0.2">
      <c r="A154" s="7" t="s">
        <v>355</v>
      </c>
    </row>
    <row r="155" spans="1:1" x14ac:dyDescent="0.2">
      <c r="A155" s="7" t="s">
        <v>356</v>
      </c>
    </row>
    <row r="156" spans="1:1" x14ac:dyDescent="0.2">
      <c r="A156" s="7" t="s">
        <v>357</v>
      </c>
    </row>
    <row r="157" spans="1:1" x14ac:dyDescent="0.2">
      <c r="A157" s="7" t="s">
        <v>358</v>
      </c>
    </row>
    <row r="158" spans="1:1" x14ac:dyDescent="0.2">
      <c r="A158" s="7" t="s">
        <v>359</v>
      </c>
    </row>
    <row r="159" spans="1:1" x14ac:dyDescent="0.2">
      <c r="A159" s="7" t="s">
        <v>360</v>
      </c>
    </row>
    <row r="160" spans="1:1" x14ac:dyDescent="0.2">
      <c r="A160" s="7" t="s">
        <v>361</v>
      </c>
    </row>
    <row r="161" spans="1:1" x14ac:dyDescent="0.2">
      <c r="A161" s="7" t="s">
        <v>362</v>
      </c>
    </row>
    <row r="162" spans="1:1" x14ac:dyDescent="0.2">
      <c r="A162" s="7" t="s">
        <v>363</v>
      </c>
    </row>
    <row r="163" spans="1:1" x14ac:dyDescent="0.2">
      <c r="A163" s="7" t="s">
        <v>364</v>
      </c>
    </row>
    <row r="164" spans="1:1" x14ac:dyDescent="0.2">
      <c r="A164" s="7" t="s">
        <v>365</v>
      </c>
    </row>
    <row r="165" spans="1:1" x14ac:dyDescent="0.2">
      <c r="A165" s="7" t="s">
        <v>366</v>
      </c>
    </row>
    <row r="166" spans="1:1" x14ac:dyDescent="0.2">
      <c r="A166" s="7" t="s">
        <v>367</v>
      </c>
    </row>
    <row r="167" spans="1:1" x14ac:dyDescent="0.2">
      <c r="A167" s="7" t="s">
        <v>368</v>
      </c>
    </row>
    <row r="168" spans="1:1" x14ac:dyDescent="0.2">
      <c r="A168" s="7" t="s">
        <v>369</v>
      </c>
    </row>
    <row r="169" spans="1:1" x14ac:dyDescent="0.2">
      <c r="A169" s="7" t="s">
        <v>370</v>
      </c>
    </row>
    <row r="170" spans="1:1" x14ac:dyDescent="0.2">
      <c r="A170" s="7" t="s">
        <v>371</v>
      </c>
    </row>
    <row r="171" spans="1:1" x14ac:dyDescent="0.2">
      <c r="A171" s="7" t="s">
        <v>372</v>
      </c>
    </row>
    <row r="172" spans="1:1" x14ac:dyDescent="0.2">
      <c r="A172" s="7" t="s">
        <v>373</v>
      </c>
    </row>
    <row r="173" spans="1:1" x14ac:dyDescent="0.2">
      <c r="A173" s="7" t="s">
        <v>374</v>
      </c>
    </row>
    <row r="174" spans="1:1" x14ac:dyDescent="0.2">
      <c r="A174" s="7" t="s">
        <v>375</v>
      </c>
    </row>
    <row r="175" spans="1:1" x14ac:dyDescent="0.2">
      <c r="A175" s="7" t="s">
        <v>376</v>
      </c>
    </row>
    <row r="176" spans="1:1" x14ac:dyDescent="0.2">
      <c r="A176" s="7" t="s">
        <v>377</v>
      </c>
    </row>
    <row r="177" spans="1:1" x14ac:dyDescent="0.2">
      <c r="A177" s="7" t="s">
        <v>378</v>
      </c>
    </row>
    <row r="178" spans="1:1" x14ac:dyDescent="0.2">
      <c r="A178" s="7" t="s">
        <v>379</v>
      </c>
    </row>
    <row r="179" spans="1:1" x14ac:dyDescent="0.2">
      <c r="A179" s="7" t="s">
        <v>380</v>
      </c>
    </row>
    <row r="180" spans="1:1" x14ac:dyDescent="0.2">
      <c r="A180" s="7" t="s">
        <v>381</v>
      </c>
    </row>
    <row r="181" spans="1:1" x14ac:dyDescent="0.2">
      <c r="A181" s="7" t="s">
        <v>382</v>
      </c>
    </row>
    <row r="182" spans="1:1" x14ac:dyDescent="0.2">
      <c r="A182" s="7" t="s">
        <v>383</v>
      </c>
    </row>
    <row r="183" spans="1:1" x14ac:dyDescent="0.2">
      <c r="A183" s="7" t="s">
        <v>384</v>
      </c>
    </row>
    <row r="184" spans="1:1" x14ac:dyDescent="0.2">
      <c r="A184" s="7" t="s">
        <v>385</v>
      </c>
    </row>
    <row r="185" spans="1:1" x14ac:dyDescent="0.2">
      <c r="A185" s="7" t="s">
        <v>386</v>
      </c>
    </row>
    <row r="186" spans="1:1" x14ac:dyDescent="0.2">
      <c r="A186" s="7" t="s">
        <v>387</v>
      </c>
    </row>
    <row r="187" spans="1:1" x14ac:dyDescent="0.2">
      <c r="A187" s="7" t="s">
        <v>388</v>
      </c>
    </row>
    <row r="188" spans="1:1" x14ac:dyDescent="0.2">
      <c r="A188" s="7" t="s">
        <v>389</v>
      </c>
    </row>
    <row r="189" spans="1:1" x14ac:dyDescent="0.2">
      <c r="A189" s="7" t="s">
        <v>390</v>
      </c>
    </row>
    <row r="190" spans="1:1" x14ac:dyDescent="0.2">
      <c r="A190" s="7" t="s">
        <v>391</v>
      </c>
    </row>
    <row r="191" spans="1:1" x14ac:dyDescent="0.2">
      <c r="A191" s="7" t="s">
        <v>392</v>
      </c>
    </row>
    <row r="192" spans="1:1" x14ac:dyDescent="0.2">
      <c r="A192" s="7" t="s">
        <v>393</v>
      </c>
    </row>
    <row r="193" spans="1:1" x14ac:dyDescent="0.2">
      <c r="A193" s="7" t="s">
        <v>394</v>
      </c>
    </row>
    <row r="194" spans="1:1" x14ac:dyDescent="0.2">
      <c r="A194" s="7" t="s">
        <v>395</v>
      </c>
    </row>
    <row r="195" spans="1:1" x14ac:dyDescent="0.2">
      <c r="A195" s="7" t="s">
        <v>396</v>
      </c>
    </row>
    <row r="196" spans="1:1" x14ac:dyDescent="0.2">
      <c r="A196" s="7" t="s">
        <v>397</v>
      </c>
    </row>
    <row r="197" spans="1:1" x14ac:dyDescent="0.2">
      <c r="A197" s="7" t="s">
        <v>398</v>
      </c>
    </row>
    <row r="198" spans="1:1" x14ac:dyDescent="0.2">
      <c r="A198" s="7" t="s">
        <v>399</v>
      </c>
    </row>
    <row r="199" spans="1:1" x14ac:dyDescent="0.2">
      <c r="A199" s="7" t="s">
        <v>400</v>
      </c>
    </row>
    <row r="200" spans="1:1" x14ac:dyDescent="0.2">
      <c r="A200" s="7" t="s">
        <v>401</v>
      </c>
    </row>
    <row r="201" spans="1:1" x14ac:dyDescent="0.2">
      <c r="A201" s="7" t="s">
        <v>402</v>
      </c>
    </row>
    <row r="202" spans="1:1" x14ac:dyDescent="0.2">
      <c r="A202" s="7" t="s">
        <v>403</v>
      </c>
    </row>
    <row r="203" spans="1:1" x14ac:dyDescent="0.2">
      <c r="A203" s="7" t="s">
        <v>404</v>
      </c>
    </row>
    <row r="204" spans="1:1" x14ac:dyDescent="0.2">
      <c r="A204" s="7" t="s">
        <v>405</v>
      </c>
    </row>
    <row r="205" spans="1:1" x14ac:dyDescent="0.2">
      <c r="A205" s="7" t="s">
        <v>406</v>
      </c>
    </row>
    <row r="206" spans="1:1" x14ac:dyDescent="0.2">
      <c r="A206" s="7" t="s">
        <v>407</v>
      </c>
    </row>
    <row r="207" spans="1:1" x14ac:dyDescent="0.2">
      <c r="A207" s="7" t="s">
        <v>408</v>
      </c>
    </row>
    <row r="208" spans="1:1" x14ac:dyDescent="0.2">
      <c r="A208" s="7" t="s">
        <v>409</v>
      </c>
    </row>
    <row r="209" spans="1:1" x14ac:dyDescent="0.2">
      <c r="A209" s="7" t="s">
        <v>410</v>
      </c>
    </row>
    <row r="210" spans="1:1" x14ac:dyDescent="0.2">
      <c r="A210" s="7" t="s">
        <v>411</v>
      </c>
    </row>
    <row r="211" spans="1:1" x14ac:dyDescent="0.2">
      <c r="A211" s="7" t="s">
        <v>412</v>
      </c>
    </row>
    <row r="212" spans="1:1" x14ac:dyDescent="0.2">
      <c r="A212" s="7" t="s">
        <v>413</v>
      </c>
    </row>
    <row r="213" spans="1:1" x14ac:dyDescent="0.2">
      <c r="A213" s="7" t="s">
        <v>414</v>
      </c>
    </row>
    <row r="214" spans="1:1" x14ac:dyDescent="0.2">
      <c r="A214" s="7" t="s">
        <v>415</v>
      </c>
    </row>
    <row r="215" spans="1:1" x14ac:dyDescent="0.2">
      <c r="A215" s="7" t="s">
        <v>416</v>
      </c>
    </row>
    <row r="216" spans="1:1" x14ac:dyDescent="0.2">
      <c r="A216" s="7" t="s">
        <v>417</v>
      </c>
    </row>
    <row r="217" spans="1:1" x14ac:dyDescent="0.2">
      <c r="A217" s="7" t="s">
        <v>418</v>
      </c>
    </row>
    <row r="218" spans="1:1" x14ac:dyDescent="0.2">
      <c r="A218" s="7" t="s">
        <v>419</v>
      </c>
    </row>
    <row r="219" spans="1:1" x14ac:dyDescent="0.2">
      <c r="A219" s="7" t="s">
        <v>420</v>
      </c>
    </row>
    <row r="220" spans="1:1" x14ac:dyDescent="0.2">
      <c r="A220" s="7" t="s">
        <v>421</v>
      </c>
    </row>
    <row r="221" spans="1:1" x14ac:dyDescent="0.2">
      <c r="A221" s="7" t="s">
        <v>422</v>
      </c>
    </row>
    <row r="222" spans="1:1" x14ac:dyDescent="0.2">
      <c r="A222" s="7" t="s">
        <v>423</v>
      </c>
    </row>
    <row r="223" spans="1:1" x14ac:dyDescent="0.2">
      <c r="A223" s="7" t="s">
        <v>424</v>
      </c>
    </row>
    <row r="224" spans="1:1" x14ac:dyDescent="0.2">
      <c r="A224" s="7" t="s">
        <v>425</v>
      </c>
    </row>
    <row r="225" spans="1:1" x14ac:dyDescent="0.2">
      <c r="A225" s="7" t="s">
        <v>426</v>
      </c>
    </row>
    <row r="226" spans="1:1" x14ac:dyDescent="0.2">
      <c r="A226" s="7" t="s">
        <v>427</v>
      </c>
    </row>
    <row r="227" spans="1:1" x14ac:dyDescent="0.2">
      <c r="A227" s="7" t="s">
        <v>428</v>
      </c>
    </row>
    <row r="228" spans="1:1" x14ac:dyDescent="0.2">
      <c r="A228" s="7" t="s">
        <v>429</v>
      </c>
    </row>
    <row r="229" spans="1:1" x14ac:dyDescent="0.2">
      <c r="A229" s="7" t="s">
        <v>430</v>
      </c>
    </row>
    <row r="230" spans="1:1" x14ac:dyDescent="0.2">
      <c r="A230" s="7" t="s">
        <v>431</v>
      </c>
    </row>
    <row r="231" spans="1:1" x14ac:dyDescent="0.2">
      <c r="A231" s="7" t="s">
        <v>432</v>
      </c>
    </row>
    <row r="232" spans="1:1" x14ac:dyDescent="0.2">
      <c r="A232" s="7" t="s">
        <v>433</v>
      </c>
    </row>
    <row r="233" spans="1:1" x14ac:dyDescent="0.2">
      <c r="A233" s="7" t="s">
        <v>434</v>
      </c>
    </row>
    <row r="234" spans="1:1" x14ac:dyDescent="0.2">
      <c r="A234" s="7" t="s">
        <v>435</v>
      </c>
    </row>
    <row r="235" spans="1:1" x14ac:dyDescent="0.2">
      <c r="A235" s="7" t="s">
        <v>436</v>
      </c>
    </row>
    <row r="236" spans="1:1" x14ac:dyDescent="0.2">
      <c r="A236" s="7" t="s">
        <v>437</v>
      </c>
    </row>
    <row r="237" spans="1:1" x14ac:dyDescent="0.2">
      <c r="A237" s="7" t="s">
        <v>438</v>
      </c>
    </row>
    <row r="238" spans="1:1" x14ac:dyDescent="0.2">
      <c r="A238" s="7" t="s">
        <v>439</v>
      </c>
    </row>
    <row r="239" spans="1:1" x14ac:dyDescent="0.2">
      <c r="A239" s="7" t="s">
        <v>440</v>
      </c>
    </row>
    <row r="240" spans="1:1" x14ac:dyDescent="0.2">
      <c r="A240" s="7" t="s">
        <v>441</v>
      </c>
    </row>
    <row r="241" spans="1:1" x14ac:dyDescent="0.2">
      <c r="A241" s="7" t="s">
        <v>442</v>
      </c>
    </row>
    <row r="242" spans="1:1" x14ac:dyDescent="0.2">
      <c r="A242" s="7" t="s">
        <v>443</v>
      </c>
    </row>
    <row r="243" spans="1:1" x14ac:dyDescent="0.2">
      <c r="A243" s="7" t="s">
        <v>444</v>
      </c>
    </row>
    <row r="244" spans="1:1" x14ac:dyDescent="0.2">
      <c r="A244" s="7" t="s">
        <v>445</v>
      </c>
    </row>
    <row r="245" spans="1:1" x14ac:dyDescent="0.2">
      <c r="A245" s="7" t="s">
        <v>446</v>
      </c>
    </row>
    <row r="246" spans="1:1" x14ac:dyDescent="0.2">
      <c r="A246" s="7" t="s">
        <v>447</v>
      </c>
    </row>
    <row r="247" spans="1:1" x14ac:dyDescent="0.2">
      <c r="A247" s="7" t="s">
        <v>448</v>
      </c>
    </row>
    <row r="248" spans="1:1" x14ac:dyDescent="0.2">
      <c r="A248" s="7" t="s">
        <v>449</v>
      </c>
    </row>
    <row r="249" spans="1:1" x14ac:dyDescent="0.2">
      <c r="A249" s="7" t="s">
        <v>450</v>
      </c>
    </row>
    <row r="250" spans="1:1" x14ac:dyDescent="0.2">
      <c r="A250" s="7" t="s">
        <v>451</v>
      </c>
    </row>
    <row r="251" spans="1:1" x14ac:dyDescent="0.2">
      <c r="A251" s="7" t="s">
        <v>452</v>
      </c>
    </row>
    <row r="252" spans="1:1" x14ac:dyDescent="0.2">
      <c r="A252" s="7" t="s">
        <v>453</v>
      </c>
    </row>
    <row r="253" spans="1:1" x14ac:dyDescent="0.2">
      <c r="A253" s="7" t="s">
        <v>454</v>
      </c>
    </row>
    <row r="254" spans="1:1" x14ac:dyDescent="0.2">
      <c r="A254" s="7" t="s">
        <v>455</v>
      </c>
    </row>
    <row r="255" spans="1:1" x14ac:dyDescent="0.2">
      <c r="A255" s="7" t="s">
        <v>456</v>
      </c>
    </row>
    <row r="256" spans="1:1" x14ac:dyDescent="0.2">
      <c r="A256" s="7" t="s">
        <v>457</v>
      </c>
    </row>
    <row r="257" spans="1:1" x14ac:dyDescent="0.2">
      <c r="A257" s="7" t="s">
        <v>458</v>
      </c>
    </row>
    <row r="258" spans="1:1" x14ac:dyDescent="0.2">
      <c r="A258" s="7" t="s">
        <v>459</v>
      </c>
    </row>
    <row r="259" spans="1:1" x14ac:dyDescent="0.2">
      <c r="A259" s="7" t="s">
        <v>460</v>
      </c>
    </row>
    <row r="260" spans="1:1" x14ac:dyDescent="0.2">
      <c r="A260" s="7" t="s">
        <v>461</v>
      </c>
    </row>
    <row r="261" spans="1:1" x14ac:dyDescent="0.2">
      <c r="A261" s="7" t="s">
        <v>462</v>
      </c>
    </row>
    <row r="262" spans="1:1" x14ac:dyDescent="0.2">
      <c r="A262" s="7" t="s">
        <v>463</v>
      </c>
    </row>
    <row r="263" spans="1:1" x14ac:dyDescent="0.2">
      <c r="A263" s="7" t="s">
        <v>464</v>
      </c>
    </row>
    <row r="264" spans="1:1" x14ac:dyDescent="0.2">
      <c r="A264" s="7" t="s">
        <v>465</v>
      </c>
    </row>
    <row r="265" spans="1:1" x14ac:dyDescent="0.2">
      <c r="A265" s="7" t="s">
        <v>466</v>
      </c>
    </row>
    <row r="266" spans="1:1" x14ac:dyDescent="0.2">
      <c r="A266" s="7" t="s">
        <v>467</v>
      </c>
    </row>
    <row r="267" spans="1:1" x14ac:dyDescent="0.2">
      <c r="A267" s="7" t="s">
        <v>468</v>
      </c>
    </row>
    <row r="268" spans="1:1" x14ac:dyDescent="0.2">
      <c r="A268" s="7" t="s">
        <v>469</v>
      </c>
    </row>
    <row r="269" spans="1:1" x14ac:dyDescent="0.2">
      <c r="A269" s="7" t="s">
        <v>470</v>
      </c>
    </row>
    <row r="270" spans="1:1" x14ac:dyDescent="0.2">
      <c r="A270" s="7" t="s">
        <v>471</v>
      </c>
    </row>
    <row r="271" spans="1:1" x14ac:dyDescent="0.2">
      <c r="A271" s="7" t="s">
        <v>472</v>
      </c>
    </row>
    <row r="272" spans="1:1" x14ac:dyDescent="0.2">
      <c r="A272" s="7" t="s">
        <v>473</v>
      </c>
    </row>
    <row r="273" spans="1:1" x14ac:dyDescent="0.2">
      <c r="A273" s="7" t="s">
        <v>474</v>
      </c>
    </row>
    <row r="274" spans="1:1" x14ac:dyDescent="0.2">
      <c r="A274" s="7" t="s">
        <v>475</v>
      </c>
    </row>
    <row r="275" spans="1:1" x14ac:dyDescent="0.2">
      <c r="A275" s="7" t="s">
        <v>476</v>
      </c>
    </row>
    <row r="276" spans="1:1" x14ac:dyDescent="0.2">
      <c r="A276" s="7" t="s">
        <v>477</v>
      </c>
    </row>
    <row r="277" spans="1:1" x14ac:dyDescent="0.2">
      <c r="A277" s="7" t="s">
        <v>478</v>
      </c>
    </row>
    <row r="278" spans="1:1" x14ac:dyDescent="0.2">
      <c r="A278" s="7" t="s">
        <v>479</v>
      </c>
    </row>
    <row r="279" spans="1:1" x14ac:dyDescent="0.2">
      <c r="A279" s="7" t="s">
        <v>480</v>
      </c>
    </row>
    <row r="280" spans="1:1" x14ac:dyDescent="0.2">
      <c r="A280" s="7" t="s">
        <v>481</v>
      </c>
    </row>
    <row r="281" spans="1:1" x14ac:dyDescent="0.2">
      <c r="A281" s="7" t="s">
        <v>482</v>
      </c>
    </row>
    <row r="282" spans="1:1" x14ac:dyDescent="0.2">
      <c r="A282" s="7" t="s">
        <v>483</v>
      </c>
    </row>
    <row r="283" spans="1:1" x14ac:dyDescent="0.2">
      <c r="A283" s="7" t="s">
        <v>484</v>
      </c>
    </row>
    <row r="284" spans="1:1" x14ac:dyDescent="0.2">
      <c r="A284" s="7" t="s">
        <v>485</v>
      </c>
    </row>
    <row r="285" spans="1:1" x14ac:dyDescent="0.2">
      <c r="A285" s="7" t="s">
        <v>486</v>
      </c>
    </row>
    <row r="286" spans="1:1" x14ac:dyDescent="0.2">
      <c r="A286" s="7" t="s">
        <v>487</v>
      </c>
    </row>
    <row r="287" spans="1:1" x14ac:dyDescent="0.2">
      <c r="A287" s="7" t="s">
        <v>488</v>
      </c>
    </row>
    <row r="288" spans="1:1" x14ac:dyDescent="0.2">
      <c r="A288" s="7" t="s">
        <v>489</v>
      </c>
    </row>
    <row r="289" spans="1:1" x14ac:dyDescent="0.2">
      <c r="A289" s="7" t="s">
        <v>490</v>
      </c>
    </row>
    <row r="290" spans="1:1" x14ac:dyDescent="0.2">
      <c r="A290" s="7" t="s">
        <v>491</v>
      </c>
    </row>
    <row r="291" spans="1:1" x14ac:dyDescent="0.2">
      <c r="A291" s="7" t="s">
        <v>492</v>
      </c>
    </row>
    <row r="292" spans="1:1" x14ac:dyDescent="0.2">
      <c r="A292" s="7" t="s">
        <v>493</v>
      </c>
    </row>
    <row r="293" spans="1:1" x14ac:dyDescent="0.2">
      <c r="A293" s="7" t="s">
        <v>494</v>
      </c>
    </row>
    <row r="294" spans="1:1" x14ac:dyDescent="0.2">
      <c r="A294" s="7" t="s">
        <v>495</v>
      </c>
    </row>
    <row r="295" spans="1:1" x14ac:dyDescent="0.2">
      <c r="A295" s="7" t="s">
        <v>496</v>
      </c>
    </row>
    <row r="296" spans="1:1" x14ac:dyDescent="0.2">
      <c r="A296" s="7" t="s">
        <v>497</v>
      </c>
    </row>
    <row r="297" spans="1:1" x14ac:dyDescent="0.2">
      <c r="A297" s="7" t="s">
        <v>498</v>
      </c>
    </row>
    <row r="298" spans="1:1" x14ac:dyDescent="0.2">
      <c r="A298" s="7" t="s">
        <v>499</v>
      </c>
    </row>
    <row r="299" spans="1:1" x14ac:dyDescent="0.2">
      <c r="A299" s="7" t="s">
        <v>500</v>
      </c>
    </row>
    <row r="300" spans="1:1" x14ac:dyDescent="0.2">
      <c r="A300" s="7" t="s">
        <v>501</v>
      </c>
    </row>
    <row r="301" spans="1:1" x14ac:dyDescent="0.2">
      <c r="A301" s="7" t="s">
        <v>502</v>
      </c>
    </row>
    <row r="302" spans="1:1" x14ac:dyDescent="0.2">
      <c r="A302" s="7" t="s">
        <v>503</v>
      </c>
    </row>
    <row r="303" spans="1:1" x14ac:dyDescent="0.2">
      <c r="A303" s="7" t="s">
        <v>504</v>
      </c>
    </row>
    <row r="304" spans="1:1" x14ac:dyDescent="0.2">
      <c r="A304" s="7" t="s">
        <v>505</v>
      </c>
    </row>
    <row r="305" spans="1:1" x14ac:dyDescent="0.2">
      <c r="A305" s="7" t="s">
        <v>506</v>
      </c>
    </row>
    <row r="306" spans="1:1" x14ac:dyDescent="0.2">
      <c r="A306" s="7" t="s">
        <v>507</v>
      </c>
    </row>
    <row r="307" spans="1:1" x14ac:dyDescent="0.2">
      <c r="A307" s="7" t="s">
        <v>508</v>
      </c>
    </row>
  </sheetData>
  <pageMargins left="0.7" right="0.7" top="0.78740157499999996" bottom="0.78740157499999996"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87"/>
  <sheetViews>
    <sheetView showGridLines="0" tabSelected="1" zoomScaleNormal="100" workbookViewId="0">
      <pane ySplit="8" topLeftCell="A9" activePane="bottomLeft" state="frozen"/>
      <selection pane="bottomLeft" activeCell="O12" sqref="O12:O14"/>
    </sheetView>
  </sheetViews>
  <sheetFormatPr baseColWidth="10" defaultColWidth="9.140625" defaultRowHeight="12.75" x14ac:dyDescent="0.2"/>
  <cols>
    <col min="1" max="1" width="6.7109375" style="2" customWidth="1"/>
    <col min="2" max="2" width="7.42578125" style="2" customWidth="1"/>
    <col min="3" max="3" width="18.28515625" style="2" customWidth="1"/>
    <col min="4" max="4" width="13" style="2" customWidth="1"/>
    <col min="5" max="5" width="14.28515625" style="2" customWidth="1"/>
    <col min="6" max="6" width="14.7109375" style="2" customWidth="1"/>
    <col min="7" max="7" width="12.7109375" style="2" customWidth="1"/>
    <col min="8" max="8" width="13.85546875" style="2" customWidth="1"/>
    <col min="9" max="9" width="8.28515625" style="2" customWidth="1"/>
    <col min="10" max="10" width="6.5703125" style="2" customWidth="1"/>
    <col min="11" max="11" width="3.85546875" style="2" customWidth="1"/>
    <col min="12" max="12" width="3.28515625" style="2" customWidth="1"/>
    <col min="13" max="13" width="6.5703125" style="2" customWidth="1"/>
    <col min="14" max="14" width="9.42578125" style="2" customWidth="1"/>
    <col min="15" max="15" width="8" style="2" customWidth="1"/>
    <col min="16" max="16" width="8.7109375" style="2" customWidth="1"/>
    <col min="17" max="18" width="73" style="2" customWidth="1"/>
    <col min="19" max="19" width="9.140625" style="2" hidden="1" customWidth="1"/>
    <col min="20" max="16384" width="9.140625" style="2"/>
  </cols>
  <sheetData>
    <row r="1" spans="1:19" ht="9.75" customHeight="1" x14ac:dyDescent="0.2"/>
    <row r="2" spans="1:19" ht="12.75" customHeight="1" x14ac:dyDescent="0.2">
      <c r="A2" s="90" t="str">
        <f>Basisdaten!A2</f>
        <v>Annex CR Version N1.1 (Audit year 2024 / Indicator year 2023)</v>
      </c>
    </row>
    <row r="3" spans="1:19" ht="16.5" customHeight="1" x14ac:dyDescent="0.25">
      <c r="A3" s="62" t="s">
        <v>509</v>
      </c>
    </row>
    <row r="4" spans="1:19" ht="8.25" customHeight="1" x14ac:dyDescent="0.25">
      <c r="A4" s="62"/>
    </row>
    <row r="5" spans="1:19" ht="15" customHeight="1" x14ac:dyDescent="0.2">
      <c r="A5" s="152" t="s">
        <v>283</v>
      </c>
      <c r="C5" s="250" t="str">
        <f>IF(Basisdaten!B8=0,"",Basisdaten!B8)</f>
        <v>Not listed</v>
      </c>
      <c r="D5" s="251"/>
      <c r="E5" s="153" t="s">
        <v>284</v>
      </c>
      <c r="F5" s="268" t="str">
        <f>IF(Basisdaten!B10=0,"",Basisdaten!B10)</f>
        <v/>
      </c>
      <c r="G5" s="268"/>
      <c r="H5" s="268"/>
      <c r="I5" s="268"/>
      <c r="J5" s="268"/>
      <c r="K5" s="268"/>
      <c r="L5" s="268"/>
      <c r="M5" s="268"/>
      <c r="N5" s="154"/>
      <c r="O5" s="155"/>
      <c r="P5" s="155"/>
    </row>
    <row r="6" spans="1:19" ht="9.75" customHeight="1" thickBot="1" x14ac:dyDescent="0.25"/>
    <row r="7" spans="1:19" ht="16.5" customHeight="1" thickBot="1" x14ac:dyDescent="0.25">
      <c r="A7" s="236" t="s">
        <v>510</v>
      </c>
      <c r="B7" s="240" t="s">
        <v>521</v>
      </c>
      <c r="C7" s="236" t="s">
        <v>511</v>
      </c>
      <c r="D7" s="236" t="s">
        <v>512</v>
      </c>
      <c r="E7" s="236"/>
      <c r="F7" s="236" t="s">
        <v>513</v>
      </c>
      <c r="G7" s="236"/>
      <c r="H7" s="240" t="s">
        <v>514</v>
      </c>
      <c r="I7" s="236"/>
      <c r="J7" s="234" t="s">
        <v>515</v>
      </c>
      <c r="K7" s="281" t="s">
        <v>516</v>
      </c>
      <c r="L7" s="282"/>
      <c r="M7" s="234" t="s">
        <v>515</v>
      </c>
      <c r="N7" s="236" t="s">
        <v>517</v>
      </c>
      <c r="O7" s="237"/>
      <c r="P7" s="279" t="s">
        <v>518</v>
      </c>
      <c r="Q7" s="309" t="s">
        <v>519</v>
      </c>
      <c r="R7" s="309"/>
    </row>
    <row r="8" spans="1:19" ht="25.5" customHeight="1" thickBot="1" x14ac:dyDescent="0.25">
      <c r="A8" s="238"/>
      <c r="B8" s="238"/>
      <c r="C8" s="238"/>
      <c r="D8" s="238"/>
      <c r="E8" s="238"/>
      <c r="F8" s="238"/>
      <c r="G8" s="238"/>
      <c r="H8" s="238"/>
      <c r="I8" s="238"/>
      <c r="J8" s="235"/>
      <c r="K8" s="283"/>
      <c r="L8" s="284"/>
      <c r="M8" s="235"/>
      <c r="N8" s="238"/>
      <c r="O8" s="239"/>
      <c r="P8" s="280"/>
      <c r="Q8" s="163" t="s">
        <v>522</v>
      </c>
      <c r="R8" s="163" t="s">
        <v>520</v>
      </c>
    </row>
    <row r="9" spans="1:19" ht="30" customHeight="1" thickBot="1" x14ac:dyDescent="0.25">
      <c r="A9" s="230" t="s">
        <v>253</v>
      </c>
      <c r="B9" s="294" t="s">
        <v>173</v>
      </c>
      <c r="C9" s="297" t="s">
        <v>523</v>
      </c>
      <c r="D9" s="262" t="s">
        <v>524</v>
      </c>
      <c r="E9" s="263"/>
      <c r="F9" s="262" t="s">
        <v>523</v>
      </c>
      <c r="G9" s="263"/>
      <c r="H9" s="323" t="s">
        <v>168</v>
      </c>
      <c r="I9" s="263"/>
      <c r="J9" s="206"/>
      <c r="K9" s="197" t="s">
        <v>174</v>
      </c>
      <c r="L9" s="198"/>
      <c r="M9" s="259"/>
      <c r="N9" s="322" t="s">
        <v>538</v>
      </c>
      <c r="O9" s="311">
        <f>IF(S10="",0,S10)</f>
        <v>0</v>
      </c>
      <c r="P9" s="241" t="str">
        <f>IF(O9=0,Berechnung1!$F$5,IF(OR(O9&lt; Berechnung1!E27,O9&gt; Berechnung1!F27),Berechnung1!$G$5,IF(OR(ROUND(O9,4)&lt;Berechnung1!J27,ROUND(O9,4)&gt;Berechnung1!K27),Berechnung1!$D$5,IF(OR(ROUND(O9,4)&lt;Berechnung1!G27,ROUND(O9,4)&gt;Berechnung1!H27),Berechnung1!$E$5,Berechnung1!$C$5))))</f>
        <v>Incomplete</v>
      </c>
      <c r="Q9" s="285"/>
      <c r="R9" s="300"/>
    </row>
    <row r="10" spans="1:19" ht="30" customHeight="1" thickBot="1" x14ac:dyDescent="0.25">
      <c r="A10" s="231"/>
      <c r="B10" s="295"/>
      <c r="C10" s="298"/>
      <c r="D10" s="264"/>
      <c r="E10" s="265"/>
      <c r="F10" s="264"/>
      <c r="G10" s="265"/>
      <c r="H10" s="264"/>
      <c r="I10" s="265"/>
      <c r="J10" s="207"/>
      <c r="K10" s="199"/>
      <c r="L10" s="200"/>
      <c r="M10" s="260"/>
      <c r="N10" s="322"/>
      <c r="O10" s="312"/>
      <c r="P10" s="242"/>
      <c r="Q10" s="286"/>
      <c r="R10" s="301"/>
      <c r="S10" s="117">
        <f>Basisdaten!A31+Basisdaten!A39</f>
        <v>0</v>
      </c>
    </row>
    <row r="11" spans="1:19" ht="30" customHeight="1" thickBot="1" x14ac:dyDescent="0.25">
      <c r="A11" s="232"/>
      <c r="B11" s="296"/>
      <c r="C11" s="299"/>
      <c r="D11" s="266"/>
      <c r="E11" s="267"/>
      <c r="F11" s="266"/>
      <c r="G11" s="267"/>
      <c r="H11" s="266"/>
      <c r="I11" s="267"/>
      <c r="J11" s="208"/>
      <c r="K11" s="201"/>
      <c r="L11" s="202"/>
      <c r="M11" s="261"/>
      <c r="N11" s="322"/>
      <c r="O11" s="313"/>
      <c r="P11" s="243"/>
      <c r="Q11" s="287"/>
      <c r="R11" s="302"/>
    </row>
    <row r="12" spans="1:19" ht="30" customHeight="1" x14ac:dyDescent="0.2">
      <c r="A12" s="230" t="s">
        <v>254</v>
      </c>
      <c r="B12" s="294"/>
      <c r="C12" s="297" t="s">
        <v>539</v>
      </c>
      <c r="D12" s="323" t="s">
        <v>168</v>
      </c>
      <c r="E12" s="263"/>
      <c r="F12" s="262" t="s">
        <v>539</v>
      </c>
      <c r="G12" s="263"/>
      <c r="H12" s="323" t="s">
        <v>168</v>
      </c>
      <c r="I12" s="263"/>
      <c r="J12" s="206"/>
      <c r="K12" s="197" t="s">
        <v>540</v>
      </c>
      <c r="L12" s="198"/>
      <c r="M12" s="259"/>
      <c r="N12" s="297" t="s">
        <v>538</v>
      </c>
      <c r="O12" s="348"/>
      <c r="P12" s="241" t="str">
        <f>IF(O12="",Berechnung1!$F$5,IF(O12=0,Berechnung1!H5,IF(OR(O12&lt;Berechnung1!E30,O12&gt;Berechnung1!F30),Berechnung1!$G$5,IF(OR(ROUND(O12,4)&lt;Berechnung1!J30,ROUND(O12,4)&gt;Berechnung1!K30),Berechnung1!$D$5,IF(OR(ROUND(O12,4)&lt;Berechnung1!G30,ROUND(O12,4)&gt;Berechnung1!H30),Berechnung1!$E$5,Berechnung1!$C$5)))))</f>
        <v>Incomplete</v>
      </c>
      <c r="Q12" s="285"/>
      <c r="R12" s="300"/>
    </row>
    <row r="13" spans="1:19" ht="30" customHeight="1" x14ac:dyDescent="0.2">
      <c r="A13" s="231"/>
      <c r="B13" s="295"/>
      <c r="C13" s="298"/>
      <c r="D13" s="264"/>
      <c r="E13" s="265"/>
      <c r="F13" s="264"/>
      <c r="G13" s="265"/>
      <c r="H13" s="264"/>
      <c r="I13" s="265"/>
      <c r="J13" s="207"/>
      <c r="K13" s="199"/>
      <c r="L13" s="200"/>
      <c r="M13" s="260"/>
      <c r="N13" s="320"/>
      <c r="O13" s="349"/>
      <c r="P13" s="242"/>
      <c r="Q13" s="286"/>
      <c r="R13" s="301"/>
    </row>
    <row r="14" spans="1:19" ht="30" customHeight="1" thickBot="1" x14ac:dyDescent="0.25">
      <c r="A14" s="232"/>
      <c r="B14" s="296"/>
      <c r="C14" s="299"/>
      <c r="D14" s="266"/>
      <c r="E14" s="267"/>
      <c r="F14" s="266"/>
      <c r="G14" s="267"/>
      <c r="H14" s="266"/>
      <c r="I14" s="267"/>
      <c r="J14" s="208"/>
      <c r="K14" s="201"/>
      <c r="L14" s="202"/>
      <c r="M14" s="261"/>
      <c r="N14" s="321"/>
      <c r="O14" s="350"/>
      <c r="P14" s="243"/>
      <c r="Q14" s="287"/>
      <c r="R14" s="302"/>
    </row>
    <row r="15" spans="1:19" ht="30" customHeight="1" thickBot="1" x14ac:dyDescent="0.25">
      <c r="A15" s="230">
        <v>2</v>
      </c>
      <c r="B15" s="194"/>
      <c r="C15" s="203" t="s">
        <v>542</v>
      </c>
      <c r="D15" s="209" t="s">
        <v>543</v>
      </c>
      <c r="E15" s="210"/>
      <c r="F15" s="209" t="s">
        <v>544</v>
      </c>
      <c r="G15" s="210"/>
      <c r="H15" s="255" t="s">
        <v>545</v>
      </c>
      <c r="I15" s="247"/>
      <c r="J15" s="206"/>
      <c r="K15" s="197" t="s">
        <v>175</v>
      </c>
      <c r="L15" s="198"/>
      <c r="M15" s="206"/>
      <c r="N15" s="27" t="s">
        <v>513</v>
      </c>
      <c r="O15" s="49"/>
      <c r="P15" s="241" t="str">
        <f>IF(O17=Berechnung1!D33,Berechnung1!$F$5,IF(OR(O17&lt; Berechnung1!E33,O17&gt; Berechnung1!F33),Berechnung1!$G$5,IF(OR(ROUND(O17,4)&lt;Berechnung1!J33,ROUND(O17,4)&gt;Berechnung1!K33),Berechnung1!$D$5,IF(OR(ROUND(O17,4)&lt;Berechnung1!G33,ROUND(O17,4)&gt;Berechnung1!H33),Berechnung1!$E$5,Berechnung1!$C$5))))</f>
        <v>Incomplete</v>
      </c>
      <c r="Q15" s="285"/>
      <c r="R15" s="300"/>
    </row>
    <row r="16" spans="1:19" ht="30" customHeight="1" thickBot="1" x14ac:dyDescent="0.25">
      <c r="A16" s="231"/>
      <c r="B16" s="195"/>
      <c r="C16" s="204"/>
      <c r="D16" s="211"/>
      <c r="E16" s="212"/>
      <c r="F16" s="211"/>
      <c r="G16" s="212"/>
      <c r="H16" s="256"/>
      <c r="I16" s="248"/>
      <c r="J16" s="207"/>
      <c r="K16" s="199"/>
      <c r="L16" s="200"/>
      <c r="M16" s="207"/>
      <c r="N16" s="27" t="s">
        <v>541</v>
      </c>
      <c r="O16" s="41">
        <f>$O$9</f>
        <v>0</v>
      </c>
      <c r="P16" s="242"/>
      <c r="Q16" s="286"/>
      <c r="R16" s="301"/>
    </row>
    <row r="17" spans="1:19" ht="30" customHeight="1" thickBot="1" x14ac:dyDescent="0.25">
      <c r="A17" s="232"/>
      <c r="B17" s="196"/>
      <c r="C17" s="205"/>
      <c r="D17" s="213"/>
      <c r="E17" s="214"/>
      <c r="F17" s="213"/>
      <c r="G17" s="214"/>
      <c r="H17" s="257"/>
      <c r="I17" s="249"/>
      <c r="J17" s="208"/>
      <c r="K17" s="201"/>
      <c r="L17" s="202"/>
      <c r="M17" s="208"/>
      <c r="N17" s="27" t="s">
        <v>177</v>
      </c>
      <c r="O17" s="51" t="str">
        <f>IF(O15="","n.d.",IF(O16="","n.d.",IF(O16=0,"",O15/O16)))</f>
        <v>n.d.</v>
      </c>
      <c r="P17" s="243"/>
      <c r="Q17" s="287"/>
      <c r="R17" s="302"/>
    </row>
    <row r="18" spans="1:19" ht="30" customHeight="1" thickBot="1" x14ac:dyDescent="0.25">
      <c r="A18" s="230">
        <v>3</v>
      </c>
      <c r="B18" s="194"/>
      <c r="C18" s="203" t="s">
        <v>546</v>
      </c>
      <c r="D18" s="209" t="s">
        <v>547</v>
      </c>
      <c r="E18" s="210"/>
      <c r="F18" s="209" t="s">
        <v>544</v>
      </c>
      <c r="G18" s="210"/>
      <c r="H18" s="258" t="s">
        <v>548</v>
      </c>
      <c r="I18" s="247"/>
      <c r="J18" s="206"/>
      <c r="K18" s="197" t="s">
        <v>175</v>
      </c>
      <c r="L18" s="198"/>
      <c r="M18" s="206"/>
      <c r="N18" s="27" t="s">
        <v>513</v>
      </c>
      <c r="O18" s="49"/>
      <c r="P18" s="241" t="str">
        <f>IF(AND(O18&lt;&gt;"",O19&lt;&gt;"",O18=0,O19=0),Berechnung1!$H$5,IF(O20="",Berechnung1!$D$5,IF(O20=Berechnung1!D36,Berechnung1!$F$5,IF(OR(O20&lt;Berechnung1!E36,O20&gt;Berechnung1!F36),Berechnung1!$G$5,IF(OR(ROUND(O20,4)&lt;Berechnung1!J36,ROUND(O20,4)&gt;Berechnung1!K36),Berechnung1!$D$5,IF(OR(ROUND(O20,4)&lt;Berechnung1!G36,ROUND(O20,4)&gt;Berechnung1!H36),Berechnung1!$E$5,Berechnung1!$C$5))))))</f>
        <v>Incomplete</v>
      </c>
      <c r="Q18" s="285"/>
      <c r="R18" s="300"/>
    </row>
    <row r="19" spans="1:19" ht="30" customHeight="1" thickBot="1" x14ac:dyDescent="0.25">
      <c r="A19" s="231"/>
      <c r="B19" s="195"/>
      <c r="C19" s="204"/>
      <c r="D19" s="211"/>
      <c r="E19" s="212"/>
      <c r="F19" s="211"/>
      <c r="G19" s="212"/>
      <c r="H19" s="256"/>
      <c r="I19" s="248"/>
      <c r="J19" s="207"/>
      <c r="K19" s="199"/>
      <c r="L19" s="200"/>
      <c r="M19" s="207"/>
      <c r="N19" s="27" t="s">
        <v>541</v>
      </c>
      <c r="O19" s="49"/>
      <c r="P19" s="242"/>
      <c r="Q19" s="286"/>
      <c r="R19" s="301"/>
    </row>
    <row r="20" spans="1:19" ht="30" customHeight="1" thickBot="1" x14ac:dyDescent="0.25">
      <c r="A20" s="232"/>
      <c r="B20" s="196"/>
      <c r="C20" s="205"/>
      <c r="D20" s="213"/>
      <c r="E20" s="214"/>
      <c r="F20" s="213"/>
      <c r="G20" s="214"/>
      <c r="H20" s="257"/>
      <c r="I20" s="249"/>
      <c r="J20" s="208"/>
      <c r="K20" s="201"/>
      <c r="L20" s="202"/>
      <c r="M20" s="208"/>
      <c r="N20" s="27" t="s">
        <v>177</v>
      </c>
      <c r="O20" s="52" t="str">
        <f>IF(O18="","n.d.",IF(O19="","n.d.",IF(O19=0,"",O18/O19)))</f>
        <v>n.d.</v>
      </c>
      <c r="P20" s="243"/>
      <c r="Q20" s="287"/>
      <c r="R20" s="302"/>
    </row>
    <row r="21" spans="1:19" ht="30" customHeight="1" thickBot="1" x14ac:dyDescent="0.25">
      <c r="A21" s="230">
        <v>4</v>
      </c>
      <c r="B21" s="194"/>
      <c r="C21" s="203" t="s">
        <v>549</v>
      </c>
      <c r="D21" s="209" t="s">
        <v>550</v>
      </c>
      <c r="E21" s="210"/>
      <c r="F21" s="209" t="s">
        <v>551</v>
      </c>
      <c r="G21" s="210"/>
      <c r="H21" s="209" t="s">
        <v>552</v>
      </c>
      <c r="I21" s="247"/>
      <c r="J21" s="206"/>
      <c r="K21" s="197" t="s">
        <v>175</v>
      </c>
      <c r="L21" s="198"/>
      <c r="M21" s="206"/>
      <c r="N21" s="27" t="s">
        <v>513</v>
      </c>
      <c r="O21" s="49"/>
      <c r="P21" s="241" t="str">
        <f>IF(O23=Berechnung1!D39,Berechnung1!$F$5,IF(OR(O23&lt; Berechnung1!E39,O23&gt; Berechnung1!F39),Berechnung1!$G$5,IF(OR(ROUND(O23,4)&lt;Berechnung1!J39,ROUND(O23,4)&gt;Berechnung1!K39),Berechnung1!$D$5,IF(OR(ROUND(O23,4)&lt;Berechnung1!G39,ROUND(O23,4)&gt;Berechnung1!H39),Berechnung1!$E$5,Berechnung1!$C$5))))</f>
        <v>Incomplete</v>
      </c>
      <c r="Q21" s="285"/>
      <c r="R21" s="300"/>
    </row>
    <row r="22" spans="1:19" ht="30" customHeight="1" thickBot="1" x14ac:dyDescent="0.25">
      <c r="A22" s="231"/>
      <c r="B22" s="195"/>
      <c r="C22" s="204"/>
      <c r="D22" s="211"/>
      <c r="E22" s="212"/>
      <c r="F22" s="211"/>
      <c r="G22" s="212"/>
      <c r="H22" s="211"/>
      <c r="I22" s="248"/>
      <c r="J22" s="207"/>
      <c r="K22" s="199"/>
      <c r="L22" s="200"/>
      <c r="M22" s="207"/>
      <c r="N22" s="27" t="s">
        <v>541</v>
      </c>
      <c r="O22" s="41">
        <f>IF(S22="",0,S22)</f>
        <v>0</v>
      </c>
      <c r="P22" s="242"/>
      <c r="Q22" s="286"/>
      <c r="R22" s="301"/>
      <c r="S22" s="160">
        <f>Basisdaten!E31+Basisdaten!E39</f>
        <v>0</v>
      </c>
    </row>
    <row r="23" spans="1:19" ht="30" customHeight="1" thickBot="1" x14ac:dyDescent="0.25">
      <c r="A23" s="232"/>
      <c r="B23" s="196"/>
      <c r="C23" s="205"/>
      <c r="D23" s="213"/>
      <c r="E23" s="214"/>
      <c r="F23" s="213"/>
      <c r="G23" s="214"/>
      <c r="H23" s="213"/>
      <c r="I23" s="249"/>
      <c r="J23" s="208"/>
      <c r="K23" s="201"/>
      <c r="L23" s="202"/>
      <c r="M23" s="208"/>
      <c r="N23" s="27" t="s">
        <v>177</v>
      </c>
      <c r="O23" s="51" t="str">
        <f>IF(O21="","n.d.",IF(O22="","n.d.",IF(O22=0,"",O21/O22)))</f>
        <v>n.d.</v>
      </c>
      <c r="P23" s="243"/>
      <c r="Q23" s="287"/>
      <c r="R23" s="302"/>
    </row>
    <row r="24" spans="1:19" ht="30" customHeight="1" thickBot="1" x14ac:dyDescent="0.25">
      <c r="A24" s="244" t="s">
        <v>553</v>
      </c>
      <c r="B24" s="218"/>
      <c r="C24" s="221" t="s">
        <v>554</v>
      </c>
      <c r="D24" s="224" t="s">
        <v>555</v>
      </c>
      <c r="E24" s="225"/>
      <c r="F24" s="224" t="s">
        <v>556</v>
      </c>
      <c r="G24" s="225"/>
      <c r="H24" s="224" t="s">
        <v>557</v>
      </c>
      <c r="I24" s="354"/>
      <c r="J24" s="291"/>
      <c r="K24" s="303" t="s">
        <v>265</v>
      </c>
      <c r="L24" s="304"/>
      <c r="M24" s="291"/>
      <c r="N24" s="156" t="s">
        <v>513</v>
      </c>
      <c r="O24" s="157"/>
      <c r="P24" s="288" t="str">
        <f>IF(O26=Berechnung1!D42,Berechnung1!$F$17,IF(OR(O26&lt; Berechnung1!E42,O26&gt; Berechnung1!F42),Berechnung1!$G$17,IF(OR(ROUND(O26,4)&lt;Berechnung1!J42,ROUND(O26,4)&gt;Berechnung1!K42),Berechnung1!$D$17,IF(OR(ROUND(O26,4)&lt;Berechnung1!G42,ROUND(O26,4)&gt;Berechnung1!H42),Berechnung1!$E$17,Berechnung1!$C$17))))</f>
        <v>optional - incomplete</v>
      </c>
      <c r="Q24" s="314"/>
      <c r="R24" s="317"/>
    </row>
    <row r="25" spans="1:19" ht="30" customHeight="1" thickBot="1" x14ac:dyDescent="0.25">
      <c r="A25" s="245"/>
      <c r="B25" s="219"/>
      <c r="C25" s="222"/>
      <c r="D25" s="226"/>
      <c r="E25" s="227"/>
      <c r="F25" s="226"/>
      <c r="G25" s="227"/>
      <c r="H25" s="226"/>
      <c r="I25" s="355"/>
      <c r="J25" s="292"/>
      <c r="K25" s="305"/>
      <c r="L25" s="306"/>
      <c r="M25" s="292"/>
      <c r="N25" s="156" t="s">
        <v>541</v>
      </c>
      <c r="O25" s="158">
        <f>$O$9+$O$12</f>
        <v>0</v>
      </c>
      <c r="P25" s="289"/>
      <c r="Q25" s="315"/>
      <c r="R25" s="318"/>
    </row>
    <row r="26" spans="1:19" ht="30" customHeight="1" thickBot="1" x14ac:dyDescent="0.25">
      <c r="A26" s="246"/>
      <c r="B26" s="220"/>
      <c r="C26" s="223"/>
      <c r="D26" s="228"/>
      <c r="E26" s="229"/>
      <c r="F26" s="228"/>
      <c r="G26" s="229"/>
      <c r="H26" s="228"/>
      <c r="I26" s="356"/>
      <c r="J26" s="293"/>
      <c r="K26" s="307"/>
      <c r="L26" s="308"/>
      <c r="M26" s="293"/>
      <c r="N26" s="156" t="s">
        <v>177</v>
      </c>
      <c r="O26" s="159" t="str">
        <f>IF(O24="","n.d.",IF(O25="","n.d.",IF(O25=0,"",O24/O25)))</f>
        <v>n.d.</v>
      </c>
      <c r="P26" s="290"/>
      <c r="Q26" s="316"/>
      <c r="R26" s="319"/>
    </row>
    <row r="27" spans="1:19" ht="30" customHeight="1" thickBot="1" x14ac:dyDescent="0.25">
      <c r="A27" s="230">
        <v>6</v>
      </c>
      <c r="B27" s="194"/>
      <c r="C27" s="203" t="s">
        <v>558</v>
      </c>
      <c r="D27" s="209" t="s">
        <v>559</v>
      </c>
      <c r="E27" s="252"/>
      <c r="F27" s="209" t="s">
        <v>560</v>
      </c>
      <c r="G27" s="252"/>
      <c r="H27" s="209" t="s">
        <v>561</v>
      </c>
      <c r="I27" s="215"/>
      <c r="J27" s="206" t="s">
        <v>225</v>
      </c>
      <c r="K27" s="197" t="s">
        <v>540</v>
      </c>
      <c r="L27" s="198"/>
      <c r="M27" s="310"/>
      <c r="N27" s="27" t="s">
        <v>513</v>
      </c>
      <c r="O27" s="49"/>
      <c r="P27" s="241" t="str">
        <f>IF(O29=Berechnung1!D45,Berechnung1!$F$5,IF(OR(O29&lt; Berechnung1!E45,O29&gt; Berechnung1!F45),Berechnung1!$G$5,IF(OR(ROUND(O29,4)&lt;Berechnung1!J45,ROUND(O29,4)&gt;Berechnung1!K45),Berechnung1!$D$5,IF(OR(ROUND(O29,4)&lt;Berechnung1!G45,ROUND(O29,4)&gt;Berechnung1!H45),Berechnung1!$E$5,Berechnung1!$C$5))))</f>
        <v>Incomplete</v>
      </c>
      <c r="Q27" s="285"/>
      <c r="R27" s="300"/>
    </row>
    <row r="28" spans="1:19" ht="30" customHeight="1" thickBot="1" x14ac:dyDescent="0.25">
      <c r="A28" s="231"/>
      <c r="B28" s="195"/>
      <c r="C28" s="204"/>
      <c r="D28" s="211"/>
      <c r="E28" s="253"/>
      <c r="F28" s="211"/>
      <c r="G28" s="253"/>
      <c r="H28" s="211"/>
      <c r="I28" s="216"/>
      <c r="J28" s="207"/>
      <c r="K28" s="199"/>
      <c r="L28" s="200"/>
      <c r="M28" s="207"/>
      <c r="N28" s="27" t="s">
        <v>541</v>
      </c>
      <c r="O28" s="41">
        <f>$O$25</f>
        <v>0</v>
      </c>
      <c r="P28" s="242"/>
      <c r="Q28" s="286"/>
      <c r="R28" s="301"/>
    </row>
    <row r="29" spans="1:19" ht="30" customHeight="1" thickBot="1" x14ac:dyDescent="0.25">
      <c r="A29" s="232"/>
      <c r="B29" s="196"/>
      <c r="C29" s="205"/>
      <c r="D29" s="213"/>
      <c r="E29" s="254"/>
      <c r="F29" s="213"/>
      <c r="G29" s="254"/>
      <c r="H29" s="213"/>
      <c r="I29" s="217"/>
      <c r="J29" s="208"/>
      <c r="K29" s="201"/>
      <c r="L29" s="202"/>
      <c r="M29" s="208"/>
      <c r="N29" s="27" t="s">
        <v>177</v>
      </c>
      <c r="O29" s="51" t="str">
        <f>IF(O27="","n.d.",IF(O28="","n.d.",IF(O28=0,"",O27/O28)))</f>
        <v>n.d.</v>
      </c>
      <c r="P29" s="243"/>
      <c r="Q29" s="287"/>
      <c r="R29" s="302"/>
    </row>
    <row r="30" spans="1:19" ht="30" customHeight="1" thickBot="1" x14ac:dyDescent="0.25">
      <c r="A30" s="230">
        <v>7</v>
      </c>
      <c r="B30" s="194" t="s">
        <v>178</v>
      </c>
      <c r="C30" s="203" t="s">
        <v>562</v>
      </c>
      <c r="D30" s="209" t="s">
        <v>563</v>
      </c>
      <c r="E30" s="210"/>
      <c r="F30" s="209" t="s">
        <v>564</v>
      </c>
      <c r="G30" s="210"/>
      <c r="H30" s="255" t="s">
        <v>545</v>
      </c>
      <c r="I30" s="247"/>
      <c r="J30" s="206"/>
      <c r="K30" s="197" t="s">
        <v>179</v>
      </c>
      <c r="L30" s="198"/>
      <c r="M30" s="206"/>
      <c r="N30" s="27" t="s">
        <v>513</v>
      </c>
      <c r="O30" s="49"/>
      <c r="P30" s="241" t="str">
        <f>IF(O32=Berechnung1!D48,Berechnung1!$F$5,IF(OR(O32&lt; Berechnung1!E48,O32&gt; Berechnung1!F48),Berechnung1!$G$5,IF(OR(ROUND(O32,4)&lt;Berechnung1!J48,ROUND(O32,4)&gt;Berechnung1!K48),Berechnung1!$D$5,IF(OR(ROUND(O32,4)&lt;Berechnung1!G48,ROUND(O32,4)&gt;Berechnung1!H48),Berechnung1!$E$5,Berechnung1!$C$5))))</f>
        <v>Incomplete</v>
      </c>
      <c r="Q30" s="285"/>
      <c r="R30" s="300"/>
    </row>
    <row r="31" spans="1:19" ht="30" customHeight="1" thickBot="1" x14ac:dyDescent="0.25">
      <c r="A31" s="231"/>
      <c r="B31" s="195"/>
      <c r="C31" s="204"/>
      <c r="D31" s="211"/>
      <c r="E31" s="212"/>
      <c r="F31" s="211"/>
      <c r="G31" s="212"/>
      <c r="H31" s="256"/>
      <c r="I31" s="248"/>
      <c r="J31" s="207"/>
      <c r="K31" s="199"/>
      <c r="L31" s="200"/>
      <c r="M31" s="207"/>
      <c r="N31" s="27" t="s">
        <v>541</v>
      </c>
      <c r="O31" s="41">
        <f>$O$9</f>
        <v>0</v>
      </c>
      <c r="P31" s="242"/>
      <c r="Q31" s="286"/>
      <c r="R31" s="301"/>
    </row>
    <row r="32" spans="1:19" ht="30" customHeight="1" thickBot="1" x14ac:dyDescent="0.25">
      <c r="A32" s="232"/>
      <c r="B32" s="196"/>
      <c r="C32" s="205"/>
      <c r="D32" s="213"/>
      <c r="E32" s="214"/>
      <c r="F32" s="213"/>
      <c r="G32" s="214"/>
      <c r="H32" s="257"/>
      <c r="I32" s="249"/>
      <c r="J32" s="208"/>
      <c r="K32" s="201"/>
      <c r="L32" s="202"/>
      <c r="M32" s="208"/>
      <c r="N32" s="27" t="s">
        <v>177</v>
      </c>
      <c r="O32" s="51" t="str">
        <f>IF(O30="","n.d.",IF(O31="","n.d.",IF(O31=0,"",O30/O31)))</f>
        <v>n.d.</v>
      </c>
      <c r="P32" s="243"/>
      <c r="Q32" s="287"/>
      <c r="R32" s="302"/>
    </row>
    <row r="33" spans="1:19" ht="30" customHeight="1" thickBot="1" x14ac:dyDescent="0.25">
      <c r="A33" s="324">
        <v>8</v>
      </c>
      <c r="B33" s="194" t="s">
        <v>565</v>
      </c>
      <c r="C33" s="203" t="s">
        <v>566</v>
      </c>
      <c r="D33" s="209" t="s">
        <v>567</v>
      </c>
      <c r="E33" s="327"/>
      <c r="F33" s="209" t="s">
        <v>568</v>
      </c>
      <c r="G33" s="327"/>
      <c r="H33" s="255" t="s">
        <v>569</v>
      </c>
      <c r="I33" s="330"/>
      <c r="J33" s="269"/>
      <c r="K33" s="272" t="s">
        <v>266</v>
      </c>
      <c r="L33" s="273"/>
      <c r="M33" s="269"/>
      <c r="N33" s="129" t="s">
        <v>513</v>
      </c>
      <c r="O33" s="130"/>
      <c r="P33" s="241" t="str">
        <f>IF(AND(O33&lt;&gt;"",O34&lt;&gt;"",O33=0,O34=0),Berechnung1!$H$5,IF(O35=Berechnung1!D51,Berechnung1!$F$5,IF(OR(O35&lt;Berechnung1!E51,O35&gt;Berechnung1!F51),Berechnung1!$G$5,IF(OR(ROUND(O35,4)&lt;Berechnung1!J51,ROUND(O35,4)&gt;Berechnung1!K51),Berechnung1!$D$5,IF(OR(ROUND(O35,4)&lt;Berechnung1!G51,ROUND(O35,4)&gt;Berechnung1!H51),Berechnung1!$E$5,Berechnung1!$C$5)))))</f>
        <v>Incomplete</v>
      </c>
      <c r="Q33" s="285"/>
      <c r="R33" s="300"/>
    </row>
    <row r="34" spans="1:19" ht="30" customHeight="1" thickBot="1" x14ac:dyDescent="0.25">
      <c r="A34" s="325"/>
      <c r="B34" s="195"/>
      <c r="C34" s="204"/>
      <c r="D34" s="211"/>
      <c r="E34" s="328"/>
      <c r="F34" s="211"/>
      <c r="G34" s="328"/>
      <c r="H34" s="256"/>
      <c r="I34" s="331"/>
      <c r="J34" s="270"/>
      <c r="K34" s="274"/>
      <c r="L34" s="275"/>
      <c r="M34" s="270"/>
      <c r="N34" s="129" t="s">
        <v>541</v>
      </c>
      <c r="O34" s="131">
        <f>IF(Basisdaten!$G$31="",0,Basisdaten!$G$31)</f>
        <v>0</v>
      </c>
      <c r="P34" s="242"/>
      <c r="Q34" s="286"/>
      <c r="R34" s="301"/>
    </row>
    <row r="35" spans="1:19" ht="30" customHeight="1" thickBot="1" x14ac:dyDescent="0.25">
      <c r="A35" s="326"/>
      <c r="B35" s="196"/>
      <c r="C35" s="205"/>
      <c r="D35" s="213"/>
      <c r="E35" s="329"/>
      <c r="F35" s="213"/>
      <c r="G35" s="329"/>
      <c r="H35" s="257"/>
      <c r="I35" s="332"/>
      <c r="J35" s="271"/>
      <c r="K35" s="276"/>
      <c r="L35" s="277"/>
      <c r="M35" s="271"/>
      <c r="N35" s="129" t="s">
        <v>177</v>
      </c>
      <c r="O35" s="132" t="str">
        <f>IF(O33="","n.d.",IF(O34="","n.d.",IF(O34=0,"",O33/O34)))</f>
        <v>n.d.</v>
      </c>
      <c r="P35" s="243"/>
      <c r="Q35" s="287"/>
      <c r="R35" s="302"/>
    </row>
    <row r="36" spans="1:19" ht="30" customHeight="1" thickBot="1" x14ac:dyDescent="0.25">
      <c r="A36" s="230">
        <v>9</v>
      </c>
      <c r="B36" s="194"/>
      <c r="C36" s="278" t="s">
        <v>570</v>
      </c>
      <c r="D36" s="209" t="s">
        <v>571</v>
      </c>
      <c r="E36" s="210"/>
      <c r="F36" s="209" t="s">
        <v>572</v>
      </c>
      <c r="G36" s="210"/>
      <c r="H36" s="255" t="s">
        <v>573</v>
      </c>
      <c r="I36" s="247"/>
      <c r="J36" s="206"/>
      <c r="K36" s="197" t="s">
        <v>181</v>
      </c>
      <c r="L36" s="198"/>
      <c r="M36" s="206"/>
      <c r="N36" s="27" t="s">
        <v>513</v>
      </c>
      <c r="O36" s="49"/>
      <c r="P36" s="241" t="str">
        <f>IF(AND(O36&lt;&gt;"",O37&lt;&gt;"",O36=0,O37=0),Berechnung1!$H$5,IF(O38="",Berechnung1!$G$5,IF(O38=Berechnung1!D54,Berechnung1!$F$5,IF(OR(O38&lt;Berechnung1!E54,O38&gt;Berechnung1!F54),Berechnung1!$G$5,IF(OR(ROUND(O38,4)&lt;Berechnung1!J54,ROUND(O38,4)&gt;Berechnung1!K54),Berechnung1!$D$5,IF(OR(ROUND(O38,4)&lt;Berechnung1!G54,ROUND(O38,4)&gt;Berechnung1!H54),Berechnung1!$E$5,Berechnung1!$C$5))))))</f>
        <v>Incomplete</v>
      </c>
      <c r="Q36" s="285"/>
      <c r="R36" s="300"/>
    </row>
    <row r="37" spans="1:19" ht="30" customHeight="1" thickBot="1" x14ac:dyDescent="0.25">
      <c r="A37" s="231"/>
      <c r="B37" s="195"/>
      <c r="C37" s="278"/>
      <c r="D37" s="211"/>
      <c r="E37" s="212"/>
      <c r="F37" s="211"/>
      <c r="G37" s="212"/>
      <c r="H37" s="256"/>
      <c r="I37" s="248"/>
      <c r="J37" s="207"/>
      <c r="K37" s="199"/>
      <c r="L37" s="200"/>
      <c r="M37" s="207"/>
      <c r="N37" s="27" t="s">
        <v>541</v>
      </c>
      <c r="O37" s="131">
        <f>$O$33</f>
        <v>0</v>
      </c>
      <c r="P37" s="242"/>
      <c r="Q37" s="286"/>
      <c r="R37" s="301"/>
      <c r="S37" s="117">
        <f>Basisdaten!G31</f>
        <v>0</v>
      </c>
    </row>
    <row r="38" spans="1:19" ht="30" customHeight="1" thickBot="1" x14ac:dyDescent="0.25">
      <c r="A38" s="232"/>
      <c r="B38" s="196"/>
      <c r="C38" s="278"/>
      <c r="D38" s="213"/>
      <c r="E38" s="214"/>
      <c r="F38" s="213"/>
      <c r="G38" s="214"/>
      <c r="H38" s="257"/>
      <c r="I38" s="249"/>
      <c r="J38" s="208"/>
      <c r="K38" s="201"/>
      <c r="L38" s="202"/>
      <c r="M38" s="208"/>
      <c r="N38" s="27" t="s">
        <v>177</v>
      </c>
      <c r="O38" s="51" t="str">
        <f>IF(O36="","n.d.",IF(O37="","n.d.",IF(O37=0,"",O36/O37)))</f>
        <v>n.d.</v>
      </c>
      <c r="P38" s="243"/>
      <c r="Q38" s="287"/>
      <c r="R38" s="302"/>
    </row>
    <row r="39" spans="1:19" ht="30" customHeight="1" thickBot="1" x14ac:dyDescent="0.25">
      <c r="A39" s="324">
        <v>10</v>
      </c>
      <c r="B39" s="194" t="s">
        <v>565</v>
      </c>
      <c r="C39" s="203" t="s">
        <v>574</v>
      </c>
      <c r="D39" s="209" t="s">
        <v>575</v>
      </c>
      <c r="E39" s="327"/>
      <c r="F39" s="209" t="s">
        <v>576</v>
      </c>
      <c r="G39" s="327"/>
      <c r="H39" s="255" t="s">
        <v>569</v>
      </c>
      <c r="I39" s="330"/>
      <c r="J39" s="269"/>
      <c r="K39" s="272" t="s">
        <v>266</v>
      </c>
      <c r="L39" s="273"/>
      <c r="M39" s="269"/>
      <c r="N39" s="129" t="s">
        <v>513</v>
      </c>
      <c r="O39" s="130"/>
      <c r="P39" s="241" t="str">
        <f>IF(AND(O39&lt;&gt;"",O40&lt;&gt;"",O39=0,O40=0),Berechnung1!$H$5,IF(O41=Berechnung1!D57,Berechnung1!$F$5,IF(OR(O41&lt;Berechnung1!E57,O41&gt;Berechnung1!F57),Berechnung1!$G$5,IF(OR(ROUND(O41,4)&lt;Berechnung1!J57,ROUND(O41,4)&gt;Berechnung1!K57),Berechnung1!$D$5,IF(OR(ROUND(O41,4)&lt;Berechnung1!G57,ROUND(O41,4)&gt;Berechnung1!H57),Berechnung1!$E$5,Berechnung1!$C$5)))))</f>
        <v>Incomplete</v>
      </c>
      <c r="Q39" s="285"/>
      <c r="R39" s="300"/>
    </row>
    <row r="40" spans="1:19" ht="30" customHeight="1" thickBot="1" x14ac:dyDescent="0.25">
      <c r="A40" s="325"/>
      <c r="B40" s="195"/>
      <c r="C40" s="204"/>
      <c r="D40" s="211"/>
      <c r="E40" s="328"/>
      <c r="F40" s="211"/>
      <c r="G40" s="328"/>
      <c r="H40" s="256"/>
      <c r="I40" s="331"/>
      <c r="J40" s="270"/>
      <c r="K40" s="274"/>
      <c r="L40" s="275"/>
      <c r="M40" s="270"/>
      <c r="N40" s="129" t="s">
        <v>541</v>
      </c>
      <c r="O40" s="131">
        <f>IF(Basisdaten!$G$31="",0,Basisdaten!$G$31)</f>
        <v>0</v>
      </c>
      <c r="P40" s="242"/>
      <c r="Q40" s="286"/>
      <c r="R40" s="301"/>
    </row>
    <row r="41" spans="1:19" ht="30" customHeight="1" thickBot="1" x14ac:dyDescent="0.25">
      <c r="A41" s="326"/>
      <c r="B41" s="196"/>
      <c r="C41" s="205"/>
      <c r="D41" s="213"/>
      <c r="E41" s="329"/>
      <c r="F41" s="213"/>
      <c r="G41" s="329"/>
      <c r="H41" s="257"/>
      <c r="I41" s="332"/>
      <c r="J41" s="271"/>
      <c r="K41" s="276"/>
      <c r="L41" s="277"/>
      <c r="M41" s="271"/>
      <c r="N41" s="129" t="s">
        <v>177</v>
      </c>
      <c r="O41" s="133" t="str">
        <f>IF(O39="","n.d.",IF(O40="","n.d.",IF(O40=0,"",O39/O40)))</f>
        <v>n.d.</v>
      </c>
      <c r="P41" s="243"/>
      <c r="Q41" s="287"/>
      <c r="R41" s="302"/>
    </row>
    <row r="42" spans="1:19" ht="30" customHeight="1" thickBot="1" x14ac:dyDescent="0.25">
      <c r="A42" s="230">
        <v>11</v>
      </c>
      <c r="B42" s="194" t="s">
        <v>180</v>
      </c>
      <c r="C42" s="203" t="s">
        <v>577</v>
      </c>
      <c r="D42" s="209" t="s">
        <v>524</v>
      </c>
      <c r="E42" s="210"/>
      <c r="F42" s="209" t="s">
        <v>578</v>
      </c>
      <c r="G42" s="210"/>
      <c r="H42" s="258" t="s">
        <v>168</v>
      </c>
      <c r="I42" s="247"/>
      <c r="J42" s="206"/>
      <c r="K42" s="197" t="s">
        <v>182</v>
      </c>
      <c r="L42" s="198"/>
      <c r="M42" s="206"/>
      <c r="N42" s="322" t="s">
        <v>538</v>
      </c>
      <c r="O42" s="311">
        <f>$S$43</f>
        <v>0</v>
      </c>
      <c r="P42" s="241" t="str">
        <f>IF(O42=0,Berechnung1!$F$5,IF(OR(O42&lt; Berechnung1!E60,O42&gt; Berechnung1!F60),Berechnung1!$G$5,IF(OR(ROUND(O42,4)&lt;Berechnung1!J60,ROUND(O42,4)&gt;Berechnung1!K60),Berechnung1!$D$5,IF(OR(ROUND(O42,4)&lt;Berechnung1!G60,ROUND(O42,4)&gt;Berechnung1!H60),Berechnung1!$E$5,Berechnung1!$C$5))))</f>
        <v>Incomplete</v>
      </c>
      <c r="Q42" s="285"/>
      <c r="R42" s="300"/>
    </row>
    <row r="43" spans="1:19" ht="30" customHeight="1" thickBot="1" x14ac:dyDescent="0.25">
      <c r="A43" s="231"/>
      <c r="B43" s="195"/>
      <c r="C43" s="204"/>
      <c r="D43" s="211"/>
      <c r="E43" s="212"/>
      <c r="F43" s="211"/>
      <c r="G43" s="212"/>
      <c r="H43" s="256"/>
      <c r="I43" s="248"/>
      <c r="J43" s="207"/>
      <c r="K43" s="199"/>
      <c r="L43" s="200"/>
      <c r="M43" s="207"/>
      <c r="N43" s="322"/>
      <c r="O43" s="312"/>
      <c r="P43" s="242"/>
      <c r="Q43" s="286"/>
      <c r="R43" s="301"/>
      <c r="S43" s="118">
        <f>Basisdaten!G35+Basisdaten!G43</f>
        <v>0</v>
      </c>
    </row>
    <row r="44" spans="1:19" ht="30" customHeight="1" thickBot="1" x14ac:dyDescent="0.25">
      <c r="A44" s="232"/>
      <c r="B44" s="196"/>
      <c r="C44" s="205"/>
      <c r="D44" s="213"/>
      <c r="E44" s="214"/>
      <c r="F44" s="213"/>
      <c r="G44" s="214"/>
      <c r="H44" s="257"/>
      <c r="I44" s="249"/>
      <c r="J44" s="208"/>
      <c r="K44" s="201"/>
      <c r="L44" s="202"/>
      <c r="M44" s="208"/>
      <c r="N44" s="322"/>
      <c r="O44" s="313"/>
      <c r="P44" s="243"/>
      <c r="Q44" s="287"/>
      <c r="R44" s="302"/>
    </row>
    <row r="45" spans="1:19" ht="30" customHeight="1" thickBot="1" x14ac:dyDescent="0.25">
      <c r="A45" s="324">
        <v>12</v>
      </c>
      <c r="B45" s="194" t="s">
        <v>565</v>
      </c>
      <c r="C45" s="203" t="s">
        <v>579</v>
      </c>
      <c r="D45" s="209" t="s">
        <v>580</v>
      </c>
      <c r="E45" s="327"/>
      <c r="F45" s="209" t="s">
        <v>581</v>
      </c>
      <c r="G45" s="327"/>
      <c r="H45" s="255" t="s">
        <v>582</v>
      </c>
      <c r="I45" s="330"/>
      <c r="J45" s="269"/>
      <c r="K45" s="272" t="s">
        <v>267</v>
      </c>
      <c r="L45" s="273"/>
      <c r="M45" s="269"/>
      <c r="N45" s="129" t="s">
        <v>513</v>
      </c>
      <c r="O45" s="130"/>
      <c r="P45" s="241" t="str">
        <f>IF(AND(O45&lt;&gt;"",O46&lt;&gt;"",O45=0,O46=0),Berechnung1!$H$5,IF(O47=Berechnung1!D63,Berechnung1!$F$5,IF(OR(O47&lt;Berechnung1!E63,O47&gt;Berechnung1!F63),Berechnung1!$G$5,IF(OR(ROUND(O47,4)&lt;Berechnung1!J63,ROUND(O47,4)&gt;Berechnung1!K63),Berechnung1!$D$5,IF(OR(ROUND(O47,4)&lt;Berechnung1!G63,ROUND(O47,4)&gt;Berechnung1!H63),Berechnung1!$E$5,Berechnung1!$C$5)))))</f>
        <v>Incomplete</v>
      </c>
      <c r="Q45" s="285"/>
      <c r="R45" s="300"/>
    </row>
    <row r="46" spans="1:19" ht="30" customHeight="1" thickBot="1" x14ac:dyDescent="0.25">
      <c r="A46" s="325"/>
      <c r="B46" s="195"/>
      <c r="C46" s="204"/>
      <c r="D46" s="211"/>
      <c r="E46" s="328"/>
      <c r="F46" s="211"/>
      <c r="G46" s="328"/>
      <c r="H46" s="256"/>
      <c r="I46" s="331"/>
      <c r="J46" s="270"/>
      <c r="K46" s="274"/>
      <c r="L46" s="275"/>
      <c r="M46" s="270"/>
      <c r="N46" s="129" t="s">
        <v>541</v>
      </c>
      <c r="O46" s="130"/>
      <c r="P46" s="242"/>
      <c r="Q46" s="286"/>
      <c r="R46" s="301"/>
      <c r="S46" s="118">
        <f>Basisdaten!E31</f>
        <v>0</v>
      </c>
    </row>
    <row r="47" spans="1:19" ht="30" customHeight="1" thickBot="1" x14ac:dyDescent="0.25">
      <c r="A47" s="326"/>
      <c r="B47" s="196"/>
      <c r="C47" s="205"/>
      <c r="D47" s="213"/>
      <c r="E47" s="329"/>
      <c r="F47" s="213"/>
      <c r="G47" s="329"/>
      <c r="H47" s="257"/>
      <c r="I47" s="332"/>
      <c r="J47" s="271"/>
      <c r="K47" s="276"/>
      <c r="L47" s="277"/>
      <c r="M47" s="271"/>
      <c r="N47" s="129" t="s">
        <v>177</v>
      </c>
      <c r="O47" s="133" t="str">
        <f>IF(O45="","n.d.",IF(O46="","n.d.",IF(O46=0,"",O45/O46)))</f>
        <v>n.d.</v>
      </c>
      <c r="P47" s="243"/>
      <c r="Q47" s="287"/>
      <c r="R47" s="302"/>
    </row>
    <row r="48" spans="1:19" ht="30" customHeight="1" thickBot="1" x14ac:dyDescent="0.25">
      <c r="A48" s="230">
        <v>13</v>
      </c>
      <c r="B48" s="194"/>
      <c r="C48" s="203" t="s">
        <v>583</v>
      </c>
      <c r="D48" s="209" t="s">
        <v>584</v>
      </c>
      <c r="E48" s="252"/>
      <c r="F48" s="209" t="s">
        <v>585</v>
      </c>
      <c r="G48" s="252"/>
      <c r="H48" s="255" t="s">
        <v>586</v>
      </c>
      <c r="I48" s="215"/>
      <c r="J48" s="206"/>
      <c r="K48" s="197" t="s">
        <v>181</v>
      </c>
      <c r="L48" s="198"/>
      <c r="M48" s="206"/>
      <c r="N48" s="27" t="s">
        <v>513</v>
      </c>
      <c r="O48" s="49"/>
      <c r="P48" s="241" t="str">
        <f>IF(O50=Berechnung1!D57,Berechnung1!$F$5,IF(OR(O50&lt; Berechnung1!E66,O50&gt; Berechnung1!F66),Berechnung1!$G$5,IF(OR(ROUND(O50,4)&lt;Berechnung1!J66,ROUND(O50,4)&gt;Berechnung1!K66),Berechnung1!$D$5,IF(OR(ROUND(O50,4)&lt;Berechnung1!G66,ROUND(O50,4)&gt;Berechnung1!H66),Berechnung1!$E$5,Berechnung1!$C$5))))</f>
        <v>Incomplete</v>
      </c>
      <c r="Q48" s="285"/>
      <c r="R48" s="300"/>
    </row>
    <row r="49" spans="1:19" ht="30" customHeight="1" thickBot="1" x14ac:dyDescent="0.25">
      <c r="A49" s="231"/>
      <c r="B49" s="195"/>
      <c r="C49" s="204"/>
      <c r="D49" s="211"/>
      <c r="E49" s="253"/>
      <c r="F49" s="211"/>
      <c r="G49" s="253"/>
      <c r="H49" s="256"/>
      <c r="I49" s="216"/>
      <c r="J49" s="207"/>
      <c r="K49" s="199"/>
      <c r="L49" s="200"/>
      <c r="M49" s="207"/>
      <c r="N49" s="27" t="s">
        <v>541</v>
      </c>
      <c r="O49" s="41">
        <f>$S$49</f>
        <v>0</v>
      </c>
      <c r="P49" s="242"/>
      <c r="Q49" s="286"/>
      <c r="R49" s="301"/>
      <c r="S49" s="118">
        <f>Basisdaten!E32+Basisdaten!E40</f>
        <v>0</v>
      </c>
    </row>
    <row r="50" spans="1:19" ht="30" customHeight="1" thickBot="1" x14ac:dyDescent="0.25">
      <c r="A50" s="232"/>
      <c r="B50" s="196"/>
      <c r="C50" s="205"/>
      <c r="D50" s="213"/>
      <c r="E50" s="254"/>
      <c r="F50" s="213"/>
      <c r="G50" s="254"/>
      <c r="H50" s="257"/>
      <c r="I50" s="217"/>
      <c r="J50" s="208"/>
      <c r="K50" s="201"/>
      <c r="L50" s="202"/>
      <c r="M50" s="208"/>
      <c r="N50" s="27" t="s">
        <v>177</v>
      </c>
      <c r="O50" s="51" t="str">
        <f>IF(O48="","n.d.",IF(O49="","n.d.",IF(O49=0,"",O48/O49)))</f>
        <v>n.d.</v>
      </c>
      <c r="P50" s="243"/>
      <c r="Q50" s="287"/>
      <c r="R50" s="302"/>
    </row>
    <row r="51" spans="1:19" ht="30" customHeight="1" thickBot="1" x14ac:dyDescent="0.25">
      <c r="A51" s="230">
        <v>14</v>
      </c>
      <c r="B51" s="194"/>
      <c r="C51" s="203" t="s">
        <v>587</v>
      </c>
      <c r="D51" s="209" t="s">
        <v>588</v>
      </c>
      <c r="E51" s="210"/>
      <c r="F51" s="209" t="s">
        <v>589</v>
      </c>
      <c r="G51" s="210"/>
      <c r="H51" s="255" t="s">
        <v>586</v>
      </c>
      <c r="I51" s="247"/>
      <c r="J51" s="206"/>
      <c r="K51" s="197" t="s">
        <v>181</v>
      </c>
      <c r="L51" s="198"/>
      <c r="M51" s="206"/>
      <c r="N51" s="27" t="s">
        <v>513</v>
      </c>
      <c r="O51" s="49"/>
      <c r="P51" s="241" t="str">
        <f>IF(O53=Berechnung1!D69,Berechnung1!$F$5,IF(OR(O53&lt; Berechnung1!E69,O53&gt; Berechnung1!F69),Berechnung1!$G$5,IF(OR(ROUND(O53,4)&lt;Berechnung1!J69,ROUND(O53,4)&gt;Berechnung1!K69),Berechnung1!$D$5,IF(OR(ROUND(O53,4)&lt;Berechnung1!G69,ROUND(O53,4)&gt;Berechnung1!H69),Berechnung1!$E$5,Berechnung1!$C$5))))</f>
        <v>Incomplete</v>
      </c>
      <c r="Q51" s="285"/>
      <c r="R51" s="300"/>
    </row>
    <row r="52" spans="1:19" ht="30" customHeight="1" thickBot="1" x14ac:dyDescent="0.25">
      <c r="A52" s="231"/>
      <c r="B52" s="195"/>
      <c r="C52" s="204"/>
      <c r="D52" s="211"/>
      <c r="E52" s="212"/>
      <c r="F52" s="211"/>
      <c r="G52" s="212"/>
      <c r="H52" s="256"/>
      <c r="I52" s="248"/>
      <c r="J52" s="207"/>
      <c r="K52" s="199"/>
      <c r="L52" s="200"/>
      <c r="M52" s="207"/>
      <c r="N52" s="27" t="s">
        <v>541</v>
      </c>
      <c r="O52" s="41">
        <f>$S$52</f>
        <v>0</v>
      </c>
      <c r="P52" s="242"/>
      <c r="Q52" s="286"/>
      <c r="R52" s="301"/>
      <c r="S52" s="118">
        <f>Basisdaten!E32+Basisdaten!E40</f>
        <v>0</v>
      </c>
    </row>
    <row r="53" spans="1:19" ht="30" customHeight="1" thickBot="1" x14ac:dyDescent="0.25">
      <c r="A53" s="232"/>
      <c r="B53" s="196"/>
      <c r="C53" s="205"/>
      <c r="D53" s="213"/>
      <c r="E53" s="214"/>
      <c r="F53" s="213"/>
      <c r="G53" s="214"/>
      <c r="H53" s="257"/>
      <c r="I53" s="249"/>
      <c r="J53" s="208"/>
      <c r="K53" s="201"/>
      <c r="L53" s="202"/>
      <c r="M53" s="208"/>
      <c r="N53" s="27" t="s">
        <v>177</v>
      </c>
      <c r="O53" s="51" t="str">
        <f>IF(O51="","n.d.",IF(O52="","n.d.",IF(O52=0,"",O51/O52)))</f>
        <v>n.d.</v>
      </c>
      <c r="P53" s="243"/>
      <c r="Q53" s="287"/>
      <c r="R53" s="302"/>
    </row>
    <row r="54" spans="1:19" ht="30" customHeight="1" thickBot="1" x14ac:dyDescent="0.25">
      <c r="A54" s="230">
        <v>15</v>
      </c>
      <c r="B54" s="194"/>
      <c r="C54" s="203" t="s">
        <v>590</v>
      </c>
      <c r="D54" s="209" t="s">
        <v>591</v>
      </c>
      <c r="E54" s="252"/>
      <c r="F54" s="209" t="s">
        <v>592</v>
      </c>
      <c r="G54" s="252"/>
      <c r="H54" s="255" t="s">
        <v>586</v>
      </c>
      <c r="I54" s="215"/>
      <c r="J54" s="269"/>
      <c r="K54" s="272" t="s">
        <v>181</v>
      </c>
      <c r="L54" s="273"/>
      <c r="M54" s="269"/>
      <c r="N54" s="27" t="s">
        <v>513</v>
      </c>
      <c r="O54" s="49"/>
      <c r="P54" s="241" t="str">
        <f>IF(O56=Berechnung1!D72,Berechnung1!$F$5,IF(OR(O56&lt; Berechnung1!E72,O56&gt; Berechnung1!F72),Berechnung1!$G$5,IF(OR(ROUND(O56,4)&lt;Berechnung1!J72,ROUND(O56,4)&gt;Berechnung1!K72),Berechnung1!$D$5,IF(OR(ROUND(O56,4)&lt;Berechnung1!G72,ROUND(O56,4)&gt;Berechnung1!H72),Berechnung1!$E$5,Berechnung1!$C$5))))</f>
        <v>Incomplete</v>
      </c>
      <c r="Q54" s="285"/>
      <c r="R54" s="300"/>
    </row>
    <row r="55" spans="1:19" ht="30" customHeight="1" thickBot="1" x14ac:dyDescent="0.25">
      <c r="A55" s="231"/>
      <c r="B55" s="195"/>
      <c r="C55" s="204"/>
      <c r="D55" s="211"/>
      <c r="E55" s="253"/>
      <c r="F55" s="211"/>
      <c r="G55" s="253"/>
      <c r="H55" s="256"/>
      <c r="I55" s="216"/>
      <c r="J55" s="270"/>
      <c r="K55" s="274"/>
      <c r="L55" s="275"/>
      <c r="M55" s="270"/>
      <c r="N55" s="27" t="s">
        <v>541</v>
      </c>
      <c r="O55" s="41">
        <f>$S$55</f>
        <v>0</v>
      </c>
      <c r="P55" s="242"/>
      <c r="Q55" s="286"/>
      <c r="R55" s="301"/>
      <c r="S55" s="118">
        <f>Basisdaten!E32+Basisdaten!E40</f>
        <v>0</v>
      </c>
    </row>
    <row r="56" spans="1:19" ht="30" customHeight="1" thickBot="1" x14ac:dyDescent="0.25">
      <c r="A56" s="232"/>
      <c r="B56" s="196"/>
      <c r="C56" s="205"/>
      <c r="D56" s="213"/>
      <c r="E56" s="254"/>
      <c r="F56" s="213"/>
      <c r="G56" s="254"/>
      <c r="H56" s="257"/>
      <c r="I56" s="217"/>
      <c r="J56" s="271"/>
      <c r="K56" s="276"/>
      <c r="L56" s="277"/>
      <c r="M56" s="271"/>
      <c r="N56" s="27" t="s">
        <v>177</v>
      </c>
      <c r="O56" s="51" t="str">
        <f>IF(O54="","n.d.",IF(O55="","n.d.",IF(O55=0,"",O54/O55)))</f>
        <v>n.d.</v>
      </c>
      <c r="P56" s="243"/>
      <c r="Q56" s="287"/>
      <c r="R56" s="302"/>
    </row>
    <row r="57" spans="1:19" ht="69" customHeight="1" thickBot="1" x14ac:dyDescent="0.25">
      <c r="A57" s="324">
        <v>16</v>
      </c>
      <c r="B57" s="194" t="s">
        <v>565</v>
      </c>
      <c r="C57" s="203" t="s">
        <v>593</v>
      </c>
      <c r="D57" s="209" t="s">
        <v>594</v>
      </c>
      <c r="E57" s="252"/>
      <c r="F57" s="209" t="s">
        <v>595</v>
      </c>
      <c r="G57" s="252"/>
      <c r="H57" s="255" t="s">
        <v>596</v>
      </c>
      <c r="I57" s="215"/>
      <c r="J57" s="269"/>
      <c r="K57" s="272" t="s">
        <v>268</v>
      </c>
      <c r="L57" s="273"/>
      <c r="M57" s="269"/>
      <c r="N57" s="129" t="s">
        <v>513</v>
      </c>
      <c r="O57" s="130"/>
      <c r="P57" s="351" t="str">
        <f>IF(O59=Berechnung1!D75,Berechnung1!$F$5,IF(OR(O59&lt; Berechnung1!E75,O59&gt; Berechnung1!F75),Berechnung1!$G$5,IF(OR(ROUND(O59,4)&lt;Berechnung1!J75,ROUND(O59,4)&gt;Berechnung1!K75),Berechnung1!$D$5,IF(OR(ROUND(O59,4)&lt;Berechnung1!G75,ROUND(O59,4)&gt;Berechnung1!H75),Berechnung1!$E$5,Berechnung1!$C$5))))</f>
        <v>Incomplete</v>
      </c>
      <c r="Q57" s="285"/>
      <c r="R57" s="300"/>
    </row>
    <row r="58" spans="1:19" ht="69" customHeight="1" thickBot="1" x14ac:dyDescent="0.25">
      <c r="A58" s="325"/>
      <c r="B58" s="195"/>
      <c r="C58" s="204"/>
      <c r="D58" s="211"/>
      <c r="E58" s="253"/>
      <c r="F58" s="211"/>
      <c r="G58" s="253"/>
      <c r="H58" s="256"/>
      <c r="I58" s="216"/>
      <c r="J58" s="270"/>
      <c r="K58" s="274"/>
      <c r="L58" s="275"/>
      <c r="M58" s="270"/>
      <c r="N58" s="129" t="s">
        <v>541</v>
      </c>
      <c r="O58" s="131">
        <f>IF(Basisdaten!E31="",0,Basisdaten!E31)</f>
        <v>0</v>
      </c>
      <c r="P58" s="352"/>
      <c r="Q58" s="286"/>
      <c r="R58" s="301"/>
    </row>
    <row r="59" spans="1:19" ht="69" customHeight="1" thickBot="1" x14ac:dyDescent="0.25">
      <c r="A59" s="326"/>
      <c r="B59" s="196"/>
      <c r="C59" s="205"/>
      <c r="D59" s="213"/>
      <c r="E59" s="254"/>
      <c r="F59" s="213"/>
      <c r="G59" s="254"/>
      <c r="H59" s="257"/>
      <c r="I59" s="217"/>
      <c r="J59" s="271"/>
      <c r="K59" s="276"/>
      <c r="L59" s="277"/>
      <c r="M59" s="271"/>
      <c r="N59" s="129" t="s">
        <v>177</v>
      </c>
      <c r="O59" s="132" t="str">
        <f>IF(O57="","n.d.",IF(O58="","n.d.",IF(O58=0,"",O57/O58)))</f>
        <v>n.d.</v>
      </c>
      <c r="P59" s="353"/>
      <c r="Q59" s="287"/>
      <c r="R59" s="302"/>
    </row>
    <row r="60" spans="1:19" ht="30" customHeight="1" thickBot="1" x14ac:dyDescent="0.25">
      <c r="A60" s="324">
        <v>17</v>
      </c>
      <c r="B60" s="194" t="s">
        <v>565</v>
      </c>
      <c r="C60" s="203" t="s">
        <v>597</v>
      </c>
      <c r="D60" s="209" t="s">
        <v>598</v>
      </c>
      <c r="E60" s="252"/>
      <c r="F60" s="209" t="s">
        <v>599</v>
      </c>
      <c r="G60" s="252"/>
      <c r="H60" s="255" t="s">
        <v>523</v>
      </c>
      <c r="I60" s="215"/>
      <c r="J60" s="269"/>
      <c r="K60" s="272" t="s">
        <v>269</v>
      </c>
      <c r="L60" s="273"/>
      <c r="M60" s="269"/>
      <c r="N60" s="129" t="s">
        <v>513</v>
      </c>
      <c r="O60" s="130"/>
      <c r="P60" s="241" t="str">
        <f>IF(O62=Berechnung1!D78,Berechnung1!$F$5,IF(OR(O62&lt; Berechnung1!E78,O62&gt; Berechnung1!F78),Berechnung1!$G$5,IF(OR(ROUND(O62,4)&lt;Berechnung1!J78,ROUND(O62,4)&gt;Berechnung1!K78),Berechnung1!$D$5,IF(OR(ROUND(O62,4)&lt;Berechnung1!G78,ROUND(O62,4)&gt;Berechnung1!H78),Berechnung1!$E$5,Berechnung1!$C$5))))</f>
        <v>Incomplete</v>
      </c>
      <c r="Q60" s="285"/>
      <c r="R60" s="300"/>
    </row>
    <row r="61" spans="1:19" ht="30" customHeight="1" thickBot="1" x14ac:dyDescent="0.25">
      <c r="A61" s="325"/>
      <c r="B61" s="195"/>
      <c r="C61" s="204"/>
      <c r="D61" s="211"/>
      <c r="E61" s="253"/>
      <c r="F61" s="211"/>
      <c r="G61" s="253"/>
      <c r="H61" s="256"/>
      <c r="I61" s="216"/>
      <c r="J61" s="270"/>
      <c r="K61" s="274"/>
      <c r="L61" s="275"/>
      <c r="M61" s="270"/>
      <c r="N61" s="129" t="s">
        <v>541</v>
      </c>
      <c r="O61" s="131">
        <f>IF(Basisdaten!A31="",0,Basisdaten!A31)</f>
        <v>0</v>
      </c>
      <c r="P61" s="242"/>
      <c r="Q61" s="286"/>
      <c r="R61" s="301"/>
    </row>
    <row r="62" spans="1:19" ht="30" customHeight="1" thickBot="1" x14ac:dyDescent="0.25">
      <c r="A62" s="326"/>
      <c r="B62" s="196"/>
      <c r="C62" s="205"/>
      <c r="D62" s="213"/>
      <c r="E62" s="254"/>
      <c r="F62" s="213"/>
      <c r="G62" s="254"/>
      <c r="H62" s="257"/>
      <c r="I62" s="217"/>
      <c r="J62" s="271"/>
      <c r="K62" s="276"/>
      <c r="L62" s="277"/>
      <c r="M62" s="271"/>
      <c r="N62" s="129" t="s">
        <v>177</v>
      </c>
      <c r="O62" s="132" t="str">
        <f>IF(O60="","n.d.",IF(O61="","n.d.",IF(O61=0,"",O60/O61)))</f>
        <v>n.d.</v>
      </c>
      <c r="P62" s="243"/>
      <c r="Q62" s="287"/>
      <c r="R62" s="302"/>
    </row>
    <row r="63" spans="1:19" ht="30" customHeight="1" thickBot="1" x14ac:dyDescent="0.25">
      <c r="A63" s="324">
        <v>18</v>
      </c>
      <c r="B63" s="194" t="s">
        <v>565</v>
      </c>
      <c r="C63" s="203" t="s">
        <v>600</v>
      </c>
      <c r="D63" s="209" t="s">
        <v>601</v>
      </c>
      <c r="E63" s="252"/>
      <c r="F63" s="209" t="s">
        <v>602</v>
      </c>
      <c r="G63" s="252"/>
      <c r="H63" s="255" t="s">
        <v>603</v>
      </c>
      <c r="I63" s="215"/>
      <c r="J63" s="269"/>
      <c r="K63" s="272" t="s">
        <v>270</v>
      </c>
      <c r="L63" s="273"/>
      <c r="M63" s="269"/>
      <c r="N63" s="129" t="s">
        <v>513</v>
      </c>
      <c r="O63" s="130"/>
      <c r="P63" s="241" t="str">
        <f>IF(AND(O63&lt;&gt;"",O64&lt;&gt;"",O63=0,O64=0),Berechnung1!$H$5,IF(O65=Berechnung1!D81,Berechnung1!$F$5,IF(OR(O65&lt;Berechnung1!E81,O65&gt;Berechnung1!F81),Berechnung1!$G$5,IF(OR(ROUND(O65,4)&lt;Berechnung1!J81,ROUND(O65,4)&gt;Berechnung1!K81),Berechnung1!$D$5,IF(OR(ROUND(O65,4)&lt;Berechnung1!G81,ROUND(O65,4)&gt;Berechnung1!H81),Berechnung1!$E$5,Berechnung1!$C$5)))))</f>
        <v>Incomplete</v>
      </c>
      <c r="Q63" s="285"/>
      <c r="R63" s="300"/>
    </row>
    <row r="64" spans="1:19" ht="30" customHeight="1" thickBot="1" x14ac:dyDescent="0.25">
      <c r="A64" s="325"/>
      <c r="B64" s="195"/>
      <c r="C64" s="204"/>
      <c r="D64" s="211"/>
      <c r="E64" s="253"/>
      <c r="F64" s="211"/>
      <c r="G64" s="253"/>
      <c r="H64" s="256"/>
      <c r="I64" s="216"/>
      <c r="J64" s="270"/>
      <c r="K64" s="274"/>
      <c r="L64" s="275"/>
      <c r="M64" s="270"/>
      <c r="N64" s="129" t="s">
        <v>541</v>
      </c>
      <c r="O64" s="130"/>
      <c r="P64" s="242"/>
      <c r="Q64" s="286"/>
      <c r="R64" s="301"/>
      <c r="S64" s="118">
        <f>Basisdaten!E31</f>
        <v>0</v>
      </c>
    </row>
    <row r="65" spans="1:19" ht="30" customHeight="1" thickBot="1" x14ac:dyDescent="0.25">
      <c r="A65" s="326"/>
      <c r="B65" s="196"/>
      <c r="C65" s="205"/>
      <c r="D65" s="213"/>
      <c r="E65" s="254"/>
      <c r="F65" s="213"/>
      <c r="G65" s="254"/>
      <c r="H65" s="257"/>
      <c r="I65" s="217"/>
      <c r="J65" s="271"/>
      <c r="K65" s="276"/>
      <c r="L65" s="277"/>
      <c r="M65" s="271"/>
      <c r="N65" s="129" t="s">
        <v>177</v>
      </c>
      <c r="O65" s="132" t="str">
        <f>IF(O63="","n.d.",IF(O64="","n.d.",IF(O64=0,"",O63/O64)))</f>
        <v>n.d.</v>
      </c>
      <c r="P65" s="243"/>
      <c r="Q65" s="287"/>
      <c r="R65" s="302"/>
    </row>
    <row r="66" spans="1:19" ht="30" customHeight="1" thickBot="1" x14ac:dyDescent="0.25">
      <c r="A66" s="324">
        <v>19</v>
      </c>
      <c r="B66" s="194" t="s">
        <v>565</v>
      </c>
      <c r="C66" s="203" t="s">
        <v>604</v>
      </c>
      <c r="D66" s="209" t="s">
        <v>605</v>
      </c>
      <c r="E66" s="252"/>
      <c r="F66" s="209" t="s">
        <v>606</v>
      </c>
      <c r="G66" s="252"/>
      <c r="H66" s="255" t="s">
        <v>607</v>
      </c>
      <c r="I66" s="215"/>
      <c r="J66" s="269" t="s">
        <v>255</v>
      </c>
      <c r="K66" s="272" t="s">
        <v>540</v>
      </c>
      <c r="L66" s="273"/>
      <c r="M66" s="269"/>
      <c r="N66" s="129" t="s">
        <v>513</v>
      </c>
      <c r="O66" s="130"/>
      <c r="P66" s="241" t="str">
        <f>IF(AND(O66&lt;&gt;"",O67&lt;&gt;"",O66=0,O67=0),Berechnung1!$H$5,IF(O68=Berechnung1!D84,Berechnung1!$F$5,IF(OR(O68&lt;Berechnung1!E84,O68&gt;Berechnung1!F84),Berechnung1!$G$5,IF(OR(ROUND(O68,4)&lt;Berechnung1!J84,ROUND(O68,4)&gt;Berechnung1!K84),Berechnung1!$D$5,IF(OR(ROUND(O68,4)&lt;Berechnung1!G84,ROUND(O68,4)&gt;Berechnung1!H84),Berechnung1!$E$5,Berechnung1!$C$5)))))</f>
        <v>Incomplete</v>
      </c>
      <c r="Q66" s="285"/>
      <c r="R66" s="300"/>
    </row>
    <row r="67" spans="1:19" ht="30" customHeight="1" thickBot="1" x14ac:dyDescent="0.25">
      <c r="A67" s="325"/>
      <c r="B67" s="195"/>
      <c r="C67" s="204"/>
      <c r="D67" s="211"/>
      <c r="E67" s="253"/>
      <c r="F67" s="211"/>
      <c r="G67" s="253"/>
      <c r="H67" s="256"/>
      <c r="I67" s="216"/>
      <c r="J67" s="270"/>
      <c r="K67" s="274"/>
      <c r="L67" s="275"/>
      <c r="M67" s="270"/>
      <c r="N67" s="129" t="s">
        <v>541</v>
      </c>
      <c r="O67" s="130"/>
      <c r="P67" s="242"/>
      <c r="Q67" s="286"/>
      <c r="R67" s="301"/>
      <c r="S67" s="118">
        <f>Basisdaten!E31</f>
        <v>0</v>
      </c>
    </row>
    <row r="68" spans="1:19" ht="30" customHeight="1" thickBot="1" x14ac:dyDescent="0.25">
      <c r="A68" s="326"/>
      <c r="B68" s="196"/>
      <c r="C68" s="205"/>
      <c r="D68" s="213"/>
      <c r="E68" s="254"/>
      <c r="F68" s="213"/>
      <c r="G68" s="254"/>
      <c r="H68" s="257"/>
      <c r="I68" s="217"/>
      <c r="J68" s="271"/>
      <c r="K68" s="276"/>
      <c r="L68" s="277"/>
      <c r="M68" s="271"/>
      <c r="N68" s="129" t="s">
        <v>177</v>
      </c>
      <c r="O68" s="132" t="str">
        <f>IF(O66="","n.d.",IF(O67="","n.d.",IF(O67=0,"",O66/O67)))</f>
        <v>n.d.</v>
      </c>
      <c r="P68" s="243"/>
      <c r="Q68" s="287"/>
      <c r="R68" s="302"/>
      <c r="S68" s="118"/>
    </row>
    <row r="69" spans="1:19" ht="30" customHeight="1" thickBot="1" x14ac:dyDescent="0.25">
      <c r="A69" s="324">
        <v>20</v>
      </c>
      <c r="B69" s="194" t="s">
        <v>565</v>
      </c>
      <c r="C69" s="203" t="s">
        <v>608</v>
      </c>
      <c r="D69" s="209" t="s">
        <v>609</v>
      </c>
      <c r="E69" s="252"/>
      <c r="F69" s="209" t="s">
        <v>610</v>
      </c>
      <c r="G69" s="252"/>
      <c r="H69" s="255" t="s">
        <v>611</v>
      </c>
      <c r="I69" s="215"/>
      <c r="J69" s="269" t="s">
        <v>255</v>
      </c>
      <c r="K69" s="272" t="s">
        <v>540</v>
      </c>
      <c r="L69" s="273"/>
      <c r="M69" s="269"/>
      <c r="N69" s="129" t="s">
        <v>513</v>
      </c>
      <c r="O69" s="130"/>
      <c r="P69" s="241" t="str">
        <f>IF(AND(O69&lt;&gt;"",O70&lt;&gt;"",O69=0,O70=0),Berechnung1!$H$5,IF(O71=Berechnung1!D87,Berechnung1!$F$5,IF(OR(O71&lt;Berechnung1!E87,O71&gt;Berechnung1!F87),Berechnung1!$G$5,IF(OR(ROUND(O71,4)&lt;Berechnung1!J87,ROUND(O71,4)&gt;Berechnung1!K87),Berechnung1!$D$5,IF(OR(ROUND(O71,4)&lt;Berechnung1!G87,ROUND(O71,4)&gt;Berechnung1!H87),Berechnung1!$E$5,Berechnung1!$C$5)))))</f>
        <v>Incomplete</v>
      </c>
      <c r="Q69" s="285"/>
      <c r="R69" s="300"/>
      <c r="S69" s="118"/>
    </row>
    <row r="70" spans="1:19" ht="30" customHeight="1" thickBot="1" x14ac:dyDescent="0.25">
      <c r="A70" s="325"/>
      <c r="B70" s="195"/>
      <c r="C70" s="204"/>
      <c r="D70" s="211"/>
      <c r="E70" s="253"/>
      <c r="F70" s="211"/>
      <c r="G70" s="253"/>
      <c r="H70" s="256"/>
      <c r="I70" s="216"/>
      <c r="J70" s="270"/>
      <c r="K70" s="274"/>
      <c r="L70" s="275"/>
      <c r="M70" s="270"/>
      <c r="N70" s="129" t="s">
        <v>541</v>
      </c>
      <c r="O70" s="130"/>
      <c r="P70" s="242"/>
      <c r="Q70" s="286"/>
      <c r="R70" s="301"/>
      <c r="S70" s="118">
        <f>Basisdaten!E31</f>
        <v>0</v>
      </c>
    </row>
    <row r="71" spans="1:19" ht="30" customHeight="1" thickBot="1" x14ac:dyDescent="0.25">
      <c r="A71" s="326"/>
      <c r="B71" s="196"/>
      <c r="C71" s="205"/>
      <c r="D71" s="213"/>
      <c r="E71" s="254"/>
      <c r="F71" s="213"/>
      <c r="G71" s="254"/>
      <c r="H71" s="257"/>
      <c r="I71" s="217"/>
      <c r="J71" s="271"/>
      <c r="K71" s="276"/>
      <c r="L71" s="277"/>
      <c r="M71" s="271"/>
      <c r="N71" s="129" t="s">
        <v>177</v>
      </c>
      <c r="O71" s="132" t="str">
        <f>IF(O69="","n.d.",IF(O70="","n.d.",IF(O70=0,"",O69/O70)))</f>
        <v>n.d.</v>
      </c>
      <c r="P71" s="243"/>
      <c r="Q71" s="287"/>
      <c r="R71" s="302"/>
    </row>
    <row r="72" spans="1:19" ht="30" customHeight="1" thickBot="1" x14ac:dyDescent="0.25">
      <c r="A72" s="324">
        <v>21</v>
      </c>
      <c r="B72" s="194" t="s">
        <v>565</v>
      </c>
      <c r="C72" s="203" t="s">
        <v>612</v>
      </c>
      <c r="D72" s="209" t="s">
        <v>613</v>
      </c>
      <c r="E72" s="252"/>
      <c r="F72" s="209" t="s">
        <v>614</v>
      </c>
      <c r="G72" s="252"/>
      <c r="H72" s="255" t="s">
        <v>615</v>
      </c>
      <c r="I72" s="215"/>
      <c r="J72" s="269"/>
      <c r="K72" s="272" t="s">
        <v>270</v>
      </c>
      <c r="L72" s="273"/>
      <c r="M72" s="269"/>
      <c r="N72" s="129" t="s">
        <v>513</v>
      </c>
      <c r="O72" s="130"/>
      <c r="P72" s="241" t="str">
        <f>IF(AND(O72&lt;&gt;"",O73&lt;&gt;"",O72=0,O73=0),Berechnung1!$H$5,IF(O74=Berechnung1!D90,Berechnung1!$F$5,IF(OR(O74&lt;Berechnung1!E90,O74&gt;Berechnung1!F90),Berechnung1!$G$5,IF(OR(ROUND(O74,4)&lt;Berechnung1!J90,ROUND(O74,4)&gt;Berechnung1!K90),Berechnung1!$D$5,IF(OR(ROUND(O74,4)&lt;Berechnung1!G90,ROUND(O74,4)&gt;Berechnung1!H90),Berechnung1!$E$5,Berechnung1!$C$5)))))</f>
        <v>Incomplete</v>
      </c>
      <c r="Q72" s="285"/>
      <c r="R72" s="300"/>
    </row>
    <row r="73" spans="1:19" ht="30" customHeight="1" thickBot="1" x14ac:dyDescent="0.25">
      <c r="A73" s="325"/>
      <c r="B73" s="195"/>
      <c r="C73" s="204"/>
      <c r="D73" s="211"/>
      <c r="E73" s="253"/>
      <c r="F73" s="211"/>
      <c r="G73" s="253"/>
      <c r="H73" s="256"/>
      <c r="I73" s="216"/>
      <c r="J73" s="270"/>
      <c r="K73" s="274"/>
      <c r="L73" s="275"/>
      <c r="M73" s="270"/>
      <c r="N73" s="129" t="s">
        <v>541</v>
      </c>
      <c r="O73" s="130"/>
      <c r="P73" s="242"/>
      <c r="Q73" s="286"/>
      <c r="R73" s="301"/>
    </row>
    <row r="74" spans="1:19" ht="30" customHeight="1" thickBot="1" x14ac:dyDescent="0.25">
      <c r="A74" s="326"/>
      <c r="B74" s="196"/>
      <c r="C74" s="205"/>
      <c r="D74" s="213"/>
      <c r="E74" s="254"/>
      <c r="F74" s="213"/>
      <c r="G74" s="254"/>
      <c r="H74" s="257"/>
      <c r="I74" s="217"/>
      <c r="J74" s="271"/>
      <c r="K74" s="276"/>
      <c r="L74" s="277"/>
      <c r="M74" s="271"/>
      <c r="N74" s="129" t="s">
        <v>177</v>
      </c>
      <c r="O74" s="132" t="str">
        <f>IF(O72="","n.d.",IF(O73="","n.d.",IF(O73=0,"",O72/O73)))</f>
        <v>n.d.</v>
      </c>
      <c r="P74" s="243"/>
      <c r="Q74" s="287"/>
      <c r="R74" s="302"/>
    </row>
    <row r="75" spans="1:19" ht="18.75" customHeight="1" x14ac:dyDescent="0.2">
      <c r="A75" s="128" t="s">
        <v>616</v>
      </c>
      <c r="Q75" s="103"/>
    </row>
    <row r="76" spans="1:19" ht="18" customHeight="1" thickBot="1" x14ac:dyDescent="0.25">
      <c r="A76" s="136" t="s">
        <v>617</v>
      </c>
      <c r="B76" s="103"/>
      <c r="C76" s="103"/>
      <c r="D76" s="103"/>
      <c r="E76" s="103"/>
      <c r="F76" s="103"/>
      <c r="G76" s="103"/>
      <c r="Q76" s="103"/>
    </row>
    <row r="77" spans="1:19" ht="18" customHeight="1" thickBot="1" x14ac:dyDescent="0.25">
      <c r="A77" s="128"/>
      <c r="B77" s="334" t="s">
        <v>621</v>
      </c>
      <c r="C77" s="335"/>
      <c r="D77" s="137" t="s">
        <v>618</v>
      </c>
      <c r="E77" s="138" t="str">
        <f>CONCATENATE(TEXT(Berechnung1!C9,"0,00%")," (",Berechnung1!C6,")")</f>
        <v>0,00% (0)</v>
      </c>
      <c r="F77" s="338" t="str">
        <f>CONCATENATE(TEXT(Berechnung1!D10,"0,00%")," (",Berechnung1!D7,")")</f>
        <v>0,00% (0)</v>
      </c>
      <c r="G77" s="346" t="s">
        <v>623</v>
      </c>
    </row>
    <row r="78" spans="1:19" ht="18" customHeight="1" thickBot="1" x14ac:dyDescent="0.25">
      <c r="A78" s="128"/>
      <c r="B78" s="336"/>
      <c r="C78" s="337"/>
      <c r="D78" s="139" t="s">
        <v>619</v>
      </c>
      <c r="E78" s="140" t="str">
        <f>CONCATENATE(TEXT(Berechnung1!K9,"0,00%")," (",Berechnung1!K6,")")</f>
        <v>0,00% (0)</v>
      </c>
      <c r="F78" s="338"/>
      <c r="G78" s="347"/>
    </row>
    <row r="79" spans="1:19" ht="18" customHeight="1" thickBot="1" x14ac:dyDescent="0.25">
      <c r="A79" s="128"/>
      <c r="B79" s="339" t="s">
        <v>620</v>
      </c>
      <c r="C79" s="340"/>
      <c r="D79" s="340"/>
      <c r="E79" s="341"/>
      <c r="F79" s="141" t="str">
        <f>CONCATENATE(TEXT(Berechnung1!E10,"0,00%")," (",Berechnung1!E7,")")</f>
        <v>0,00% (0)</v>
      </c>
      <c r="G79" s="146" t="str">
        <f>CONCATENATE(TEXT(Berechnung1!E11,"0,00%")," (",Berechnung1!E8,")")</f>
        <v>0,00% (0)</v>
      </c>
    </row>
    <row r="80" spans="1:19" ht="18" customHeight="1" thickBot="1" x14ac:dyDescent="0.25">
      <c r="A80" s="128"/>
      <c r="B80" s="342" t="s">
        <v>622</v>
      </c>
      <c r="C80" s="343"/>
      <c r="D80" s="142" t="s">
        <v>529</v>
      </c>
      <c r="E80" s="143" t="str">
        <f>CONCATENATE(TEXT(Berechnung1!G9,"0,00%")," (",Berechnung1!G6,")")</f>
        <v>0,00% (0)</v>
      </c>
      <c r="F80" s="338" t="str">
        <f>CONCATENATE(TEXT(Berechnung1!G10,"0,00%")," (",Berechnung1!G8,")")</f>
        <v>100,00% (21)</v>
      </c>
      <c r="G80" s="338"/>
    </row>
    <row r="81" spans="1:16" ht="18" customHeight="1" thickBot="1" x14ac:dyDescent="0.25">
      <c r="A81" s="128"/>
      <c r="B81" s="344"/>
      <c r="C81" s="345"/>
      <c r="D81" s="144" t="s">
        <v>528</v>
      </c>
      <c r="E81" s="145" t="str">
        <f>CONCATENATE(TEXT(Berechnung1!F9,"0,00%")," (",Berechnung1!F6,")")</f>
        <v>100,00% (21)</v>
      </c>
      <c r="F81" s="338"/>
      <c r="G81" s="338"/>
    </row>
    <row r="82" spans="1:16" ht="7.5" customHeight="1" x14ac:dyDescent="0.2">
      <c r="A82" s="128"/>
    </row>
    <row r="83" spans="1:16" ht="13.5" customHeight="1" x14ac:dyDescent="0.2">
      <c r="A83" s="164" t="s">
        <v>624</v>
      </c>
    </row>
    <row r="84" spans="1:16" ht="26.25" customHeight="1" x14ac:dyDescent="0.2">
      <c r="A84" s="233" t="s">
        <v>625</v>
      </c>
      <c r="B84" s="233"/>
      <c r="C84" s="233"/>
      <c r="D84" s="233"/>
      <c r="E84" s="233"/>
      <c r="F84" s="233"/>
      <c r="G84" s="233"/>
      <c r="H84" s="233"/>
      <c r="I84" s="233"/>
      <c r="J84" s="233"/>
      <c r="K84" s="233"/>
      <c r="L84" s="233"/>
      <c r="M84" s="233"/>
      <c r="N84" s="233"/>
      <c r="O84" s="233"/>
      <c r="P84" s="233"/>
    </row>
    <row r="85" spans="1:16" ht="107.25" customHeight="1" x14ac:dyDescent="0.2">
      <c r="A85" s="166" t="s">
        <v>626</v>
      </c>
      <c r="B85" s="166"/>
      <c r="C85" s="166"/>
      <c r="D85" s="166"/>
      <c r="E85" s="166"/>
      <c r="F85" s="166"/>
      <c r="G85" s="166"/>
      <c r="H85" s="166"/>
      <c r="I85" s="166"/>
      <c r="J85" s="166"/>
      <c r="K85" s="166"/>
      <c r="L85" s="166"/>
      <c r="M85" s="166"/>
      <c r="N85" s="166"/>
      <c r="O85" s="166"/>
      <c r="P85" s="166"/>
    </row>
    <row r="86" spans="1:16" x14ac:dyDescent="0.2">
      <c r="A86" s="28" t="s">
        <v>310</v>
      </c>
    </row>
    <row r="87" spans="1:16" ht="60" customHeight="1" x14ac:dyDescent="0.2">
      <c r="A87" s="333" t="s">
        <v>311</v>
      </c>
      <c r="B87" s="333"/>
      <c r="C87" s="333"/>
      <c r="D87" s="333"/>
      <c r="E87" s="333"/>
      <c r="F87" s="333"/>
      <c r="G87" s="333"/>
      <c r="H87" s="333"/>
      <c r="I87" s="333"/>
      <c r="J87" s="333"/>
      <c r="K87" s="333"/>
      <c r="L87" s="333"/>
      <c r="M87" s="333"/>
      <c r="N87" s="333"/>
      <c r="O87" s="333"/>
      <c r="P87" s="333"/>
    </row>
  </sheetData>
  <sheetProtection algorithmName="SHA-512" hashValue="H907XEBhdj0afPsvzQf3X7No6p06NThh6G+wWokuJtNm9lAIzkxIflaAeMNgSZOsY8cJMw7bwm30PMwFSuS4Pw==" saltValue="b9VnePLiFkdShJmcqDYrdg==" spinCount="100000" sheet="1" objects="1" scenarios="1" selectLockedCells="1"/>
  <dataConsolidate/>
  <mergeCells count="293">
    <mergeCell ref="A87:P87"/>
    <mergeCell ref="B77:C78"/>
    <mergeCell ref="F77:F78"/>
    <mergeCell ref="B79:E79"/>
    <mergeCell ref="B80:C81"/>
    <mergeCell ref="F80:G81"/>
    <mergeCell ref="G77:G78"/>
    <mergeCell ref="O12:O14"/>
    <mergeCell ref="P12:P14"/>
    <mergeCell ref="P69:P71"/>
    <mergeCell ref="P63:P65"/>
    <mergeCell ref="P57:P59"/>
    <mergeCell ref="P39:P41"/>
    <mergeCell ref="A33:A35"/>
    <mergeCell ref="B33:B35"/>
    <mergeCell ref="C33:C35"/>
    <mergeCell ref="D33:E35"/>
    <mergeCell ref="F33:G35"/>
    <mergeCell ref="H33:I35"/>
    <mergeCell ref="J33:J35"/>
    <mergeCell ref="K33:L35"/>
    <mergeCell ref="M33:M35"/>
    <mergeCell ref="P48:P50"/>
    <mergeCell ref="H24:I26"/>
    <mergeCell ref="R12:R14"/>
    <mergeCell ref="A12:A14"/>
    <mergeCell ref="B12:B14"/>
    <mergeCell ref="C12:C14"/>
    <mergeCell ref="D12:E14"/>
    <mergeCell ref="F12:G14"/>
    <mergeCell ref="H12:I14"/>
    <mergeCell ref="J12:J14"/>
    <mergeCell ref="K12:L14"/>
    <mergeCell ref="M12:M14"/>
    <mergeCell ref="Q69:Q71"/>
    <mergeCell ref="R69:R71"/>
    <mergeCell ref="A72:A74"/>
    <mergeCell ref="B72:B74"/>
    <mergeCell ref="C72:C74"/>
    <mergeCell ref="D72:E74"/>
    <mergeCell ref="F72:G74"/>
    <mergeCell ref="H72:I74"/>
    <mergeCell ref="J72:J74"/>
    <mergeCell ref="K72:L74"/>
    <mergeCell ref="M72:M74"/>
    <mergeCell ref="P72:P74"/>
    <mergeCell ref="Q72:Q74"/>
    <mergeCell ref="R72:R74"/>
    <mergeCell ref="A69:A71"/>
    <mergeCell ref="B69:B71"/>
    <mergeCell ref="C69:C71"/>
    <mergeCell ref="D69:E71"/>
    <mergeCell ref="F69:G71"/>
    <mergeCell ref="H69:I71"/>
    <mergeCell ref="J69:J71"/>
    <mergeCell ref="K69:L71"/>
    <mergeCell ref="M69:M71"/>
    <mergeCell ref="Q63:Q65"/>
    <mergeCell ref="R63:R65"/>
    <mergeCell ref="A66:A68"/>
    <mergeCell ref="B66:B68"/>
    <mergeCell ref="C66:C68"/>
    <mergeCell ref="D66:E68"/>
    <mergeCell ref="F66:G68"/>
    <mergeCell ref="H66:I68"/>
    <mergeCell ref="J66:J68"/>
    <mergeCell ref="K66:L68"/>
    <mergeCell ref="M66:M68"/>
    <mergeCell ref="P66:P68"/>
    <mergeCell ref="Q66:Q68"/>
    <mergeCell ref="R66:R68"/>
    <mergeCell ref="A63:A65"/>
    <mergeCell ref="B63:B65"/>
    <mergeCell ref="C63:C65"/>
    <mergeCell ref="D63:E65"/>
    <mergeCell ref="F63:G65"/>
    <mergeCell ref="H63:I65"/>
    <mergeCell ref="J63:J65"/>
    <mergeCell ref="K63:L65"/>
    <mergeCell ref="M63:M65"/>
    <mergeCell ref="Q57:Q59"/>
    <mergeCell ref="R57:R59"/>
    <mergeCell ref="A60:A62"/>
    <mergeCell ref="B60:B62"/>
    <mergeCell ref="C60:C62"/>
    <mergeCell ref="D60:E62"/>
    <mergeCell ref="F60:G62"/>
    <mergeCell ref="H60:I62"/>
    <mergeCell ref="J60:J62"/>
    <mergeCell ref="K60:L62"/>
    <mergeCell ref="M60:M62"/>
    <mergeCell ref="P60:P62"/>
    <mergeCell ref="Q60:Q62"/>
    <mergeCell ref="R60:R62"/>
    <mergeCell ref="A57:A59"/>
    <mergeCell ref="B57:B59"/>
    <mergeCell ref="C57:C59"/>
    <mergeCell ref="D57:E59"/>
    <mergeCell ref="F57:G59"/>
    <mergeCell ref="H57:I59"/>
    <mergeCell ref="J57:J59"/>
    <mergeCell ref="K57:L59"/>
    <mergeCell ref="M57:M59"/>
    <mergeCell ref="R39:R41"/>
    <mergeCell ref="A45:A47"/>
    <mergeCell ref="B45:B47"/>
    <mergeCell ref="C45:C47"/>
    <mergeCell ref="D45:E47"/>
    <mergeCell ref="F45:G47"/>
    <mergeCell ref="H45:I47"/>
    <mergeCell ref="J45:J47"/>
    <mergeCell ref="K45:L47"/>
    <mergeCell ref="M45:M47"/>
    <mergeCell ref="P45:P47"/>
    <mergeCell ref="Q45:Q47"/>
    <mergeCell ref="R45:R47"/>
    <mergeCell ref="A39:A41"/>
    <mergeCell ref="B39:B41"/>
    <mergeCell ref="C39:C41"/>
    <mergeCell ref="D39:E41"/>
    <mergeCell ref="F39:G41"/>
    <mergeCell ref="H39:I41"/>
    <mergeCell ref="J39:J41"/>
    <mergeCell ref="K39:L41"/>
    <mergeCell ref="M39:M41"/>
    <mergeCell ref="P42:P44"/>
    <mergeCell ref="C42:C44"/>
    <mergeCell ref="Q54:Q56"/>
    <mergeCell ref="K30:L32"/>
    <mergeCell ref="M30:M32"/>
    <mergeCell ref="N42:N44"/>
    <mergeCell ref="K36:L38"/>
    <mergeCell ref="R54:R56"/>
    <mergeCell ref="N9:N11"/>
    <mergeCell ref="H9:I11"/>
    <mergeCell ref="J9:J11"/>
    <mergeCell ref="K9:L11"/>
    <mergeCell ref="H18:I20"/>
    <mergeCell ref="P54:P56"/>
    <mergeCell ref="P51:P53"/>
    <mergeCell ref="K27:L29"/>
    <mergeCell ref="J30:J32"/>
    <mergeCell ref="M36:M38"/>
    <mergeCell ref="Q48:Q50"/>
    <mergeCell ref="R48:R50"/>
    <mergeCell ref="Q51:Q53"/>
    <mergeCell ref="R51:R53"/>
    <mergeCell ref="Q42:Q44"/>
    <mergeCell ref="O42:O44"/>
    <mergeCell ref="R42:R44"/>
    <mergeCell ref="P36:P38"/>
    <mergeCell ref="R36:R38"/>
    <mergeCell ref="K24:L26"/>
    <mergeCell ref="M24:M26"/>
    <mergeCell ref="Q7:R7"/>
    <mergeCell ref="Q9:Q11"/>
    <mergeCell ref="M27:M29"/>
    <mergeCell ref="R9:R11"/>
    <mergeCell ref="Q15:Q17"/>
    <mergeCell ref="R15:R17"/>
    <mergeCell ref="R18:R20"/>
    <mergeCell ref="O9:O11"/>
    <mergeCell ref="Q18:Q20"/>
    <mergeCell ref="P9:P11"/>
    <mergeCell ref="R30:R32"/>
    <mergeCell ref="R21:R23"/>
    <mergeCell ref="Q24:Q26"/>
    <mergeCell ref="R24:R26"/>
    <mergeCell ref="Q27:Q29"/>
    <mergeCell ref="R27:R29"/>
    <mergeCell ref="Q30:Q32"/>
    <mergeCell ref="P33:P35"/>
    <mergeCell ref="Q33:Q35"/>
    <mergeCell ref="R33:R35"/>
    <mergeCell ref="N12:N14"/>
    <mergeCell ref="B30:B32"/>
    <mergeCell ref="B36:B38"/>
    <mergeCell ref="C30:C32"/>
    <mergeCell ref="C36:C38"/>
    <mergeCell ref="B42:B44"/>
    <mergeCell ref="F27:G29"/>
    <mergeCell ref="P7:P8"/>
    <mergeCell ref="K7:L8"/>
    <mergeCell ref="Q21:Q23"/>
    <mergeCell ref="Q36:Q38"/>
    <mergeCell ref="P27:P29"/>
    <mergeCell ref="P24:P26"/>
    <mergeCell ref="F21:G23"/>
    <mergeCell ref="J42:J44"/>
    <mergeCell ref="K42:L44"/>
    <mergeCell ref="M42:M44"/>
    <mergeCell ref="J27:J29"/>
    <mergeCell ref="J24:J26"/>
    <mergeCell ref="P30:P32"/>
    <mergeCell ref="J36:J38"/>
    <mergeCell ref="Q39:Q41"/>
    <mergeCell ref="Q12:Q14"/>
    <mergeCell ref="B9:B11"/>
    <mergeCell ref="C9:C11"/>
    <mergeCell ref="A54:A56"/>
    <mergeCell ref="A51:A53"/>
    <mergeCell ref="A48:A50"/>
    <mergeCell ref="M51:M53"/>
    <mergeCell ref="C51:C53"/>
    <mergeCell ref="D51:E53"/>
    <mergeCell ref="F51:G53"/>
    <mergeCell ref="H51:I53"/>
    <mergeCell ref="F48:G50"/>
    <mergeCell ref="M48:M50"/>
    <mergeCell ref="J54:J56"/>
    <mergeCell ref="K54:L56"/>
    <mergeCell ref="M54:M56"/>
    <mergeCell ref="J51:J53"/>
    <mergeCell ref="J48:J50"/>
    <mergeCell ref="K48:L50"/>
    <mergeCell ref="B51:B53"/>
    <mergeCell ref="B48:B50"/>
    <mergeCell ref="H48:I50"/>
    <mergeCell ref="B54:B56"/>
    <mergeCell ref="C54:C56"/>
    <mergeCell ref="D54:E56"/>
    <mergeCell ref="C48:C50"/>
    <mergeCell ref="D48:E50"/>
    <mergeCell ref="P15:P17"/>
    <mergeCell ref="C5:D5"/>
    <mergeCell ref="F54:G56"/>
    <mergeCell ref="H54:I56"/>
    <mergeCell ref="D30:E32"/>
    <mergeCell ref="H36:I38"/>
    <mergeCell ref="F30:G32"/>
    <mergeCell ref="H30:I32"/>
    <mergeCell ref="F42:G44"/>
    <mergeCell ref="H42:I44"/>
    <mergeCell ref="D36:E38"/>
    <mergeCell ref="J15:J17"/>
    <mergeCell ref="M15:M17"/>
    <mergeCell ref="D18:E20"/>
    <mergeCell ref="D42:E44"/>
    <mergeCell ref="D27:E29"/>
    <mergeCell ref="F36:G38"/>
    <mergeCell ref="M9:M11"/>
    <mergeCell ref="D9:E11"/>
    <mergeCell ref="F9:G11"/>
    <mergeCell ref="F15:G17"/>
    <mergeCell ref="H15:I17"/>
    <mergeCell ref="D15:E17"/>
    <mergeCell ref="F5:M5"/>
    <mergeCell ref="A36:A38"/>
    <mergeCell ref="K51:L53"/>
    <mergeCell ref="A42:A44"/>
    <mergeCell ref="A18:A20"/>
    <mergeCell ref="A84:P84"/>
    <mergeCell ref="A85:P85"/>
    <mergeCell ref="A9:A11"/>
    <mergeCell ref="J7:J8"/>
    <mergeCell ref="M7:M8"/>
    <mergeCell ref="N7:O8"/>
    <mergeCell ref="A7:A8"/>
    <mergeCell ref="B7:B8"/>
    <mergeCell ref="C7:C8"/>
    <mergeCell ref="D7:E8"/>
    <mergeCell ref="F7:G8"/>
    <mergeCell ref="H7:I8"/>
    <mergeCell ref="P21:P23"/>
    <mergeCell ref="P18:P20"/>
    <mergeCell ref="A30:A32"/>
    <mergeCell ref="A27:A29"/>
    <mergeCell ref="A24:A26"/>
    <mergeCell ref="A21:A23"/>
    <mergeCell ref="H21:I23"/>
    <mergeCell ref="A15:A17"/>
    <mergeCell ref="H27:I29"/>
    <mergeCell ref="B27:B29"/>
    <mergeCell ref="B24:B26"/>
    <mergeCell ref="C24:C26"/>
    <mergeCell ref="D24:E26"/>
    <mergeCell ref="F24:G26"/>
    <mergeCell ref="B21:B23"/>
    <mergeCell ref="C21:C23"/>
    <mergeCell ref="D21:E23"/>
    <mergeCell ref="C27:C29"/>
    <mergeCell ref="B15:B17"/>
    <mergeCell ref="K15:L17"/>
    <mergeCell ref="C15:C17"/>
    <mergeCell ref="J18:J20"/>
    <mergeCell ref="K18:L20"/>
    <mergeCell ref="M18:M20"/>
    <mergeCell ref="J21:J23"/>
    <mergeCell ref="K21:L23"/>
    <mergeCell ref="M21:M23"/>
    <mergeCell ref="B18:B20"/>
    <mergeCell ref="F18:G20"/>
    <mergeCell ref="C18:C20"/>
  </mergeCells>
  <phoneticPr fontId="81" type="noConversion"/>
  <conditionalFormatting sqref="O12">
    <cfRule type="expression" dxfId="52" priority="168" stopIfTrue="1">
      <formula>LEN(TRIM(O12))=0</formula>
    </cfRule>
  </conditionalFormatting>
  <conditionalFormatting sqref="O15">
    <cfRule type="expression" dxfId="51" priority="257" stopIfTrue="1">
      <formula>LEN(TRIM(O15))=0</formula>
    </cfRule>
  </conditionalFormatting>
  <conditionalFormatting sqref="O18:O19">
    <cfRule type="expression" dxfId="50" priority="255" stopIfTrue="1">
      <formula>LEN(TRIM(O18))=0</formula>
    </cfRule>
  </conditionalFormatting>
  <conditionalFormatting sqref="O21">
    <cfRule type="expression" dxfId="49" priority="254" stopIfTrue="1">
      <formula>LEN(TRIM(O21))=0</formula>
    </cfRule>
  </conditionalFormatting>
  <conditionalFormatting sqref="O24">
    <cfRule type="expression" dxfId="48" priority="253" stopIfTrue="1">
      <formula>LEN(TRIM(O24))=0</formula>
    </cfRule>
  </conditionalFormatting>
  <conditionalFormatting sqref="O27">
    <cfRule type="expression" dxfId="47" priority="251" stopIfTrue="1">
      <formula>LEN(TRIM(O27))=0</formula>
    </cfRule>
  </conditionalFormatting>
  <conditionalFormatting sqref="O30">
    <cfRule type="expression" dxfId="46" priority="250" stopIfTrue="1">
      <formula>LEN(TRIM(O30))=0</formula>
    </cfRule>
  </conditionalFormatting>
  <conditionalFormatting sqref="O33">
    <cfRule type="expression" dxfId="45" priority="221" stopIfTrue="1">
      <formula>LEN(TRIM(O33))=0</formula>
    </cfRule>
  </conditionalFormatting>
  <conditionalFormatting sqref="O36">
    <cfRule type="expression" dxfId="44" priority="249" stopIfTrue="1">
      <formula>LEN(TRIM(O36))=0</formula>
    </cfRule>
  </conditionalFormatting>
  <conditionalFormatting sqref="O39">
    <cfRule type="expression" dxfId="43" priority="220" stopIfTrue="1">
      <formula>LEN(TRIM(O39))=0</formula>
    </cfRule>
  </conditionalFormatting>
  <conditionalFormatting sqref="O45:O46">
    <cfRule type="expression" dxfId="42" priority="218" stopIfTrue="1">
      <formula>LEN(TRIM(O45))=0</formula>
    </cfRule>
  </conditionalFormatting>
  <conditionalFormatting sqref="O48">
    <cfRule type="expression" dxfId="41" priority="247" stopIfTrue="1">
      <formula>LEN(TRIM(O48))=0</formula>
    </cfRule>
  </conditionalFormatting>
  <conditionalFormatting sqref="O51">
    <cfRule type="expression" dxfId="40" priority="246" stopIfTrue="1">
      <formula>LEN(TRIM(O51))=0</formula>
    </cfRule>
  </conditionalFormatting>
  <conditionalFormatting sqref="O54 O57 O60">
    <cfRule type="expression" dxfId="39" priority="245" stopIfTrue="1">
      <formula>LEN(TRIM(O54))=0</formula>
    </cfRule>
  </conditionalFormatting>
  <conditionalFormatting sqref="O63:O64">
    <cfRule type="expression" dxfId="38" priority="217" stopIfTrue="1">
      <formula>LEN(TRIM(O63))=0</formula>
    </cfRule>
  </conditionalFormatting>
  <conditionalFormatting sqref="O66:O67">
    <cfRule type="expression" dxfId="37" priority="216" stopIfTrue="1">
      <formula>LEN(TRIM(O66))=0</formula>
    </cfRule>
  </conditionalFormatting>
  <conditionalFormatting sqref="O69:O70">
    <cfRule type="expression" dxfId="36" priority="215" stopIfTrue="1">
      <formula>LEN(TRIM(O69))=0</formula>
    </cfRule>
  </conditionalFormatting>
  <conditionalFormatting sqref="O72:O73">
    <cfRule type="expression" dxfId="35" priority="214" stopIfTrue="1">
      <formula>LEN(TRIM(O72))=0</formula>
    </cfRule>
  </conditionalFormatting>
  <conditionalFormatting sqref="P9">
    <cfRule type="cellIs" dxfId="34" priority="243" stopIfTrue="1" operator="equal">
      <formula>"Target value not met"</formula>
    </cfRule>
    <cfRule type="cellIs" dxfId="33" priority="242" stopIfTrue="1" operator="equal">
      <formula>"OK (Plausibility unclear)"</formula>
    </cfRule>
    <cfRule type="cellIs" dxfId="32" priority="223" stopIfTrue="1" operator="equal">
      <formula>"Incomplete"</formula>
    </cfRule>
    <cfRule type="expression" dxfId="31" priority="177">
      <formula>OR(P9=$D$81,P9=$D$80)</formula>
    </cfRule>
    <cfRule type="cellIs" dxfId="30" priority="244" stopIfTrue="1" operator="equal">
      <formula>"OK"</formula>
    </cfRule>
  </conditionalFormatting>
  <conditionalFormatting sqref="P12:P23">
    <cfRule type="cellIs" dxfId="29" priority="94" stopIfTrue="1" operator="equal">
      <formula>"OK"</formula>
    </cfRule>
    <cfRule type="expression" dxfId="28" priority="85">
      <formula>OR(P12=$D$81,P12=$D$80)</formula>
    </cfRule>
    <cfRule type="cellIs" dxfId="27" priority="86" stopIfTrue="1" operator="equal">
      <formula>"Incomplete"</formula>
    </cfRule>
    <cfRule type="cellIs" dxfId="26" priority="92" stopIfTrue="1" operator="equal">
      <formula>"Exception (Plausibility unclear)"</formula>
    </cfRule>
    <cfRule type="cellIs" dxfId="25" priority="93" stopIfTrue="1" operator="equal">
      <formula>"Target value not met"</formula>
    </cfRule>
  </conditionalFormatting>
  <conditionalFormatting sqref="P24:P26">
    <cfRule type="cellIs" dxfId="24" priority="30" operator="equal">
      <formula>"optional - OK"</formula>
    </cfRule>
    <cfRule type="cellIs" dxfId="23" priority="29" operator="equal">
      <formula>"optional - Target value not met"</formula>
    </cfRule>
    <cfRule type="cellIs" dxfId="22" priority="28" operator="equal">
      <formula>"optional - incorrect"</formula>
    </cfRule>
  </conditionalFormatting>
  <conditionalFormatting sqref="P27:P56">
    <cfRule type="cellIs" dxfId="21" priority="3" stopIfTrue="1" operator="equal">
      <formula>"OK (Plausibility unclear)"</formula>
    </cfRule>
    <cfRule type="cellIs" dxfId="20" priority="67" stopIfTrue="1" operator="equal">
      <formula>"Exception (Plausibility unclear)"</formula>
    </cfRule>
  </conditionalFormatting>
  <conditionalFormatting sqref="P27:P74">
    <cfRule type="cellIs" dxfId="19" priority="69" stopIfTrue="1" operator="equal">
      <formula>"OK"</formula>
    </cfRule>
    <cfRule type="cellIs" dxfId="18" priority="41" stopIfTrue="1" operator="equal">
      <formula>"Incomplete"</formula>
    </cfRule>
    <cfRule type="expression" dxfId="17" priority="40">
      <formula>OR(P27=$D$81,P27=$D$80)</formula>
    </cfRule>
    <cfRule type="cellIs" dxfId="16" priority="68" stopIfTrue="1" operator="equal">
      <formula>"Target value not met"</formula>
    </cfRule>
  </conditionalFormatting>
  <conditionalFormatting sqref="P33:P35">
    <cfRule type="cellIs" dxfId="15" priority="37" stopIfTrue="1" operator="equal">
      <formula>"I.O. (Plausibilität unklar)"</formula>
    </cfRule>
  </conditionalFormatting>
  <conditionalFormatting sqref="P39:P44">
    <cfRule type="cellIs" dxfId="14" priority="36" stopIfTrue="1" operator="equal">
      <formula>"I.O. (Plausibilität unklar)"</formula>
    </cfRule>
  </conditionalFormatting>
  <conditionalFormatting sqref="P57:P65 P72:P74">
    <cfRule type="cellIs" dxfId="13" priority="42" stopIfTrue="1" operator="equal">
      <formula>"I.O. (Plausibilität unklar)"</formula>
    </cfRule>
  </conditionalFormatting>
  <conditionalFormatting sqref="P60:P65 P72:P74">
    <cfRule type="cellIs" dxfId="12" priority="44" stopIfTrue="1" operator="equal">
      <formula>"I.O."</formula>
    </cfRule>
    <cfRule type="cellIs" dxfId="11" priority="43" stopIfTrue="1" operator="equal">
      <formula>"Sollvorgabe nicht erfüllt"</formula>
    </cfRule>
  </conditionalFormatting>
  <conditionalFormatting sqref="P60:P74">
    <cfRule type="cellIs" dxfId="10" priority="2" stopIfTrue="1" operator="equal">
      <formula>"Exception (Plausibility unclear)"</formula>
    </cfRule>
  </conditionalFormatting>
  <conditionalFormatting sqref="P63:P65 P72:P74">
    <cfRule type="cellIs" dxfId="9" priority="31" stopIfTrue="1" operator="equal">
      <formula>"Ausnahme (Plausibilität unklar)"</formula>
    </cfRule>
  </conditionalFormatting>
  <conditionalFormatting sqref="P66:P71">
    <cfRule type="cellIs" dxfId="8" priority="1" stopIfTrue="1" operator="equal">
      <formula>"OK (Plausibility unclear)"</formula>
    </cfRule>
  </conditionalFormatting>
  <conditionalFormatting sqref="Q9:Q74">
    <cfRule type="expression" dxfId="7" priority="27">
      <formula>OR($P9="Incomplete",$P9="Target value not met",$P9="OK (Plausibility unclear)",$P9="Exception (Plausibility unclear)",$P9="optional - incomplete",$P9="optional - Target value not met",$P9="optional - OK (Plausibility unclear)", $P9="optional - OK (Plausibility unclear)",$P9="optional - Exception (Plausibility unclear)")</formula>
    </cfRule>
    <cfRule type="notContainsBlanks" dxfId="6" priority="26" stopIfTrue="1">
      <formula>LEN(TRIM(Q9))&gt;0</formula>
    </cfRule>
  </conditionalFormatting>
  <dataValidations xWindow="1324" yWindow="515" count="17">
    <dataValidation type="textLength" allowBlank="1" showInputMessage="1" showErrorMessage="1" errorTitle="Characters" error="Minimum 30 characters and maximum 500 characters." sqref="R9:R74 Q15:Q74" xr:uid="{00000000-0002-0000-0400-000000000000}">
      <formula1>30</formula1>
      <formula2>500</formula2>
    </dataValidation>
    <dataValidation type="whole" showInputMessage="1" showErrorMessage="1" errorTitle="Input data error" error="1. Sheet „Basic data“ has to be filled out completely._x000a_2. Numerator has to be a positive whole number._x000a_3. Numerator cannot be greater than denominator._x000a_" sqref="O69 O21 O24 O36 O63 O66" xr:uid="{00000000-0002-0000-0400-000001000000}">
      <formula1>0</formula1>
      <formula2>IF(O22="",5000,O22)</formula2>
    </dataValidation>
    <dataValidation type="whole" showInputMessage="1" showErrorMessage="1" errorTitle="Input data error" error="1. Sheet „Basic data“ has to be filled out completely._x000a_2. Numerator has to be a positive whole number._x000a_3. Numerator cannot be greater than denominator._x000a_" sqref="O60 O27 O48 O51 O54 O57" xr:uid="{00000000-0002-0000-0400-000002000000}">
      <formula1>0</formula1>
      <formula2>IF(O28="",0,O28)</formula2>
    </dataValidation>
    <dataValidation type="custom" showInputMessage="1" showErrorMessage="1" errorTitle="Eingabefehler" error="1. Nenner muss eine positive ganze Zahl sein. _x000a_2. Nenner kann nicht kleiner als Zähler sein._x000a_3. Nenner kann nicht größer als Zelle G33 (Basisdaten) sein._x000a_4. Nenner kann nicht kleiner als Zähler KN 8 sein." sqref="O37" xr:uid="{00000000-0002-0000-0400-000003000000}">
      <formula1>IF(O37&gt;=0,IF(O33&lt;&gt;"",IF(O37=O33,O37,FALSE),IF(AND(O37&gt;=O36,O37&lt;=S37),TRUE,FALSE)))</formula1>
    </dataValidation>
    <dataValidation showInputMessage="1" showErrorMessage="1" errorTitle="Eingabefehler" error="1. Nenner muss eine positive ganze Zahl sein. _x000a_2. Nenner kann nicht kleiner als Zähler sein._x000a_3. Nenner kann nicht kleiner als die Anzahl der Primärfälle und Patienten mit Rezidiv sein." sqref="O25" xr:uid="{00000000-0002-0000-0400-000004000000}"/>
    <dataValidation type="textLength" allowBlank="1" showInputMessage="1" showErrorMessage="1" errorTitle="Characters" error="Minimum 30 characters and maximum 500 characters." promptTitle="Hinweis" prompt="If the data quality is not &quot;OK&quot;, the indicator value must be justified." sqref="Q9:Q11" xr:uid="{00000000-0002-0000-0400-000005000000}">
      <formula1>30</formula1>
      <formula2>500</formula2>
    </dataValidation>
    <dataValidation type="whole" allowBlank="1" showInputMessage="1" showErrorMessage="1" errorTitle="Input data error" error="1. Sheet „Basic data“ has to be filled out completely._x000a_2. Numerator has to be a positive whole number._x000a_3. Numerator cannot be greater than denominator._x000a_" sqref="O39 O33" xr:uid="{00000000-0002-0000-0400-000006000000}">
      <formula1>0</formula1>
      <formula2>IF(O34="",5000,O34)</formula2>
    </dataValidation>
    <dataValidation type="whole" showInputMessage="1" showErrorMessage="1" errorTitle="Input data error" error="1. Numerator has to be a positive whole number._x000a_2. Numerator cannot be greater than denominator._x000a_" sqref="O72 O18" xr:uid="{00000000-0002-0000-0400-000007000000}">
      <formula1>0</formula1>
      <formula2>IF(O19="",5000,O19)</formula2>
    </dataValidation>
    <dataValidation type="whole" allowBlank="1" showInputMessage="1" showErrorMessage="1" errorTitle="Input data error" error="1. Numerator has to be a positive whole number._x000a_2. Numerator cannot be greater than denominator._x000a_" sqref="O45" xr:uid="{00000000-0002-0000-0400-000008000000}">
      <formula1>0</formula1>
      <formula2>IF(O46="",5000,O46)</formula2>
    </dataValidation>
    <dataValidation type="whole" showInputMessage="1" showErrorMessage="1" errorTitle="Input data error" error="1. Denominator has to be a positive whole number._x000a_2. Denominator cannot be smaller than numerator._x000a_3. Denominator cannot be greater than the number of Op. PC (basic data E31)_x000a_" sqref="O70 O64 O46" xr:uid="{00000000-0002-0000-0400-000009000000}">
      <formula1>O45</formula1>
      <formula2>S46</formula2>
    </dataValidation>
    <dataValidation type="whole" showInputMessage="1" showErrorMessage="1" errorTitle="Input data error" error="1. Denominator has to be a positive whole number._x000a_2. Denominator cannot be smaller than numerator._x000a_" sqref="O73" xr:uid="{00000000-0002-0000-0400-00000A000000}">
      <formula1>O72</formula1>
      <formula2>5000</formula2>
    </dataValidation>
    <dataValidation type="whole" showInputMessage="1" showErrorMessage="1" errorTitle="Input data error" error="1. Denominator has to be a positive whole number._x000a_2. Denominator cannot be smaller than numerator._x000a_3. Denominator cannot be greater than indicator 1b._x000a_" sqref="O19" xr:uid="{00000000-0002-0000-0400-00000B000000}">
      <formula1>O18</formula1>
      <formula2>O12</formula2>
    </dataValidation>
    <dataValidation type="whole" showInputMessage="1" showErrorMessage="1" errorTitle="Input data error" error="1. Sheet „Basic data“ has to be filled out completely._x000a_2. Numerator has to be a positive whole number._x000a_" sqref="O30" xr:uid="{00000000-0002-0000-0400-00000C000000}">
      <formula1>0</formula1>
      <formula2>5000</formula2>
    </dataValidation>
    <dataValidation type="whole" allowBlank="1" showInputMessage="1" showErrorMessage="1" errorTitle="Input data error" error="Whole number between 0 and 5000." sqref="O12:O14" xr:uid="{00000000-0002-0000-0400-00000D000000}">
      <formula1>0</formula1>
      <formula2>5000</formula2>
    </dataValidation>
    <dataValidation type="textLength" allowBlank="1" showErrorMessage="1" errorTitle="Characters" error="Minimum 30 characters and maximum 500 characters." sqref="Q12:Q14" xr:uid="{AA9DC4E5-B0CB-4699-B011-B1455D7383BA}">
      <formula1>30</formula1>
      <formula2>500</formula2>
    </dataValidation>
    <dataValidation type="whole" showInputMessage="1" showErrorMessage="1" errorTitle="Input data error" error="1. Sheet „Basic data“ has to be filled out completely._x000a_2. Numerator has to be a positive whole number._x000a_3. Numerator cannot be greater than denominator." sqref="O15" xr:uid="{4BCB6EB5-8857-4972-B433-9A3D88B2317C}">
      <formula1>0</formula1>
      <formula2>IF(O16="",0,O16)</formula2>
    </dataValidation>
    <dataValidation type="whole" showInputMessage="1" showErrorMessage="1" errorTitle="Input data error" error="1. Denominator has to be a positive whole number._x000a_2. Denominator cannot be smaller than numerator._x000a_3. Denominator cannot be greater than the number of primary surgical cases (basic data E31)._x000a_" sqref="O67" xr:uid="{52756DA3-4B4F-40E0-959A-7E8141E3E458}">
      <formula1>O66</formula1>
      <formula2>S67</formula2>
    </dataValidation>
  </dataValidations>
  <pageMargins left="0.43307086614173229" right="7.874015748031496E-2" top="0.59055118110236227" bottom="0.39370078740157483" header="0.11811023622047245" footer="0.11811023622047245"/>
  <pageSetup paperSize="9" scale="77" orientation="landscape" r:id="rId1"/>
  <headerFooter>
    <oddFooter>&amp;L
&amp;"Arial,Standard"&amp;7&amp;F&amp;C&amp;"Arial,Standard"&amp;7
 © DKG  Alle Rechte vorbehalten&amp;R&amp;"Arial,Standard"&amp;7&amp;P</oddFooter>
  </headerFooter>
  <rowBreaks count="4" manualBreakCount="4">
    <brk id="23" max="15" man="1"/>
    <brk id="41" max="15" man="1"/>
    <brk id="56" max="15" man="1"/>
    <brk id="71" max="15" man="1"/>
  </rowBreaks>
  <ignoredErrors>
    <ignoredError sqref="B9:B11 B42:B44 B30:B32" twoDigitTextYea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3:O92"/>
  <sheetViews>
    <sheetView topLeftCell="B24" workbookViewId="0">
      <selection activeCell="Q22" sqref="Q22"/>
    </sheetView>
  </sheetViews>
  <sheetFormatPr baseColWidth="10" defaultColWidth="9.140625" defaultRowHeight="11.25" x14ac:dyDescent="0.2"/>
  <cols>
    <col min="1" max="5" width="9.140625" style="7" customWidth="1"/>
    <col min="6" max="6" width="15.5703125" style="7" customWidth="1"/>
    <col min="7" max="7" width="20.7109375" style="7" customWidth="1"/>
    <col min="8" max="8" width="22.42578125" style="7" bestFit="1" customWidth="1"/>
    <col min="9" max="9" width="9.140625" style="7" customWidth="1"/>
    <col min="10" max="10" width="11.5703125" style="7" customWidth="1"/>
    <col min="11" max="11" width="18.7109375" style="7" bestFit="1" customWidth="1"/>
    <col min="12" max="16384" width="9.140625" style="7"/>
  </cols>
  <sheetData>
    <row r="3" spans="2:11" x14ac:dyDescent="0.2">
      <c r="C3" s="28" t="s">
        <v>200</v>
      </c>
    </row>
    <row r="4" spans="2:11" ht="22.5" x14ac:dyDescent="0.2">
      <c r="D4" s="33" t="s">
        <v>169</v>
      </c>
    </row>
    <row r="5" spans="2:11" ht="33.75" x14ac:dyDescent="0.2">
      <c r="C5" s="34" t="s">
        <v>525</v>
      </c>
      <c r="D5" s="34" t="s">
        <v>526</v>
      </c>
      <c r="E5" s="34" t="s">
        <v>527</v>
      </c>
      <c r="F5" s="34" t="s">
        <v>528</v>
      </c>
      <c r="G5" s="34" t="s">
        <v>529</v>
      </c>
      <c r="H5" s="7" t="s">
        <v>530</v>
      </c>
      <c r="I5" s="34" t="s">
        <v>531</v>
      </c>
      <c r="K5" s="7" t="s">
        <v>229</v>
      </c>
    </row>
    <row r="6" spans="2:11" x14ac:dyDescent="0.2">
      <c r="C6" s="7">
        <f>COUNTIF('Kennzahlenbogen_(KB)'!$P$9:$P$74,C5)</f>
        <v>0</v>
      </c>
      <c r="D6" s="7">
        <f>COUNTIF('Kennzahlenbogen_(KB)'!$P$9:$P$74,D5)</f>
        <v>0</v>
      </c>
      <c r="E6" s="7">
        <f>COUNTIF('Kennzahlenbogen_(KB)'!$P$9:$P$74,E5)</f>
        <v>0</v>
      </c>
      <c r="F6" s="7">
        <f>COUNTIF('Kennzahlenbogen_(KB)'!$P$9:$P$74,F5)</f>
        <v>21</v>
      </c>
      <c r="G6" s="7">
        <f>COUNTIF('Kennzahlenbogen_(KB)'!$P$9:$P$74,G5)</f>
        <v>0</v>
      </c>
      <c r="H6" s="7">
        <f>COUNTIF('Kennzahlenbogen_(KB)'!$P$9:$P$74,H5)</f>
        <v>0</v>
      </c>
      <c r="I6" s="7">
        <f t="shared" ref="I6:I9" si="0">SUM(C6:H6)</f>
        <v>21</v>
      </c>
      <c r="K6" s="7">
        <f>D6+H6</f>
        <v>0</v>
      </c>
    </row>
    <row r="7" spans="2:11" x14ac:dyDescent="0.2">
      <c r="D7" s="7">
        <f>C6+D6+H6</f>
        <v>0</v>
      </c>
      <c r="E7" s="7">
        <f>E6</f>
        <v>0</v>
      </c>
      <c r="G7" s="7">
        <f>F6+G6</f>
        <v>21</v>
      </c>
      <c r="I7" s="7">
        <f>SUM(C7:G7)</f>
        <v>21</v>
      </c>
    </row>
    <row r="8" spans="2:11" x14ac:dyDescent="0.2">
      <c r="E8" s="7">
        <f>E7+D7</f>
        <v>0</v>
      </c>
      <c r="G8" s="7">
        <f>G7</f>
        <v>21</v>
      </c>
      <c r="I8" s="7">
        <f>SUM(C8:H8)</f>
        <v>21</v>
      </c>
    </row>
    <row r="9" spans="2:11" x14ac:dyDescent="0.2">
      <c r="B9" s="94">
        <v>21</v>
      </c>
      <c r="C9" s="38">
        <f>ROUND(C6/$B$9,4)</f>
        <v>0</v>
      </c>
      <c r="D9" s="38">
        <f>ROUND(D6/$B$9,4)</f>
        <v>0</v>
      </c>
      <c r="E9" s="38">
        <f>ROUND(E6/$B$9,4)</f>
        <v>0</v>
      </c>
      <c r="F9" s="38">
        <f t="shared" ref="F9:G9" si="1">ROUND(F6/$B$9,4)</f>
        <v>1</v>
      </c>
      <c r="G9" s="38">
        <f t="shared" si="1"/>
        <v>0</v>
      </c>
      <c r="H9" s="38">
        <f>ROUND(H6/$B$9,4)</f>
        <v>0</v>
      </c>
      <c r="I9" s="38">
        <f t="shared" si="0"/>
        <v>1</v>
      </c>
      <c r="K9" s="38">
        <f>D9+H9</f>
        <v>0</v>
      </c>
    </row>
    <row r="10" spans="2:11" x14ac:dyDescent="0.2">
      <c r="D10" s="38">
        <f>ROUND((C6+D6+H6)/$B$9,4)</f>
        <v>0</v>
      </c>
      <c r="E10" s="38">
        <f>ROUND(E6/$B$9,4)</f>
        <v>0</v>
      </c>
      <c r="G10" s="38">
        <f>ROUND((F6+G6)/$B$9,4)</f>
        <v>1</v>
      </c>
      <c r="H10" s="38">
        <f>ROUND((H6+D6+C6)/$B$9,4)</f>
        <v>0</v>
      </c>
      <c r="I10" s="38">
        <f>SUM(C10:G10)</f>
        <v>1</v>
      </c>
      <c r="K10" s="38"/>
    </row>
    <row r="11" spans="2:11" x14ac:dyDescent="0.2">
      <c r="E11" s="38">
        <f>ROUND((C6+D6+E6+H6)/$B$9,4)</f>
        <v>0</v>
      </c>
      <c r="G11" s="38">
        <f>G10</f>
        <v>1</v>
      </c>
      <c r="I11" s="38">
        <f>SUM(C11:H11)</f>
        <v>1</v>
      </c>
    </row>
    <row r="16" spans="2:11" x14ac:dyDescent="0.2">
      <c r="C16" s="28" t="s">
        <v>201</v>
      </c>
    </row>
    <row r="17" spans="2:15" ht="45" x14ac:dyDescent="0.2">
      <c r="C17" s="24" t="s">
        <v>532</v>
      </c>
      <c r="D17" s="24" t="s">
        <v>533</v>
      </c>
      <c r="E17" s="24" t="s">
        <v>534</v>
      </c>
      <c r="F17" s="24" t="s">
        <v>535</v>
      </c>
      <c r="G17" s="24" t="s">
        <v>536</v>
      </c>
      <c r="H17" s="7" t="s">
        <v>537</v>
      </c>
    </row>
    <row r="22" spans="2:15" ht="15" x14ac:dyDescent="0.25">
      <c r="C22" s="4" t="s">
        <v>202</v>
      </c>
    </row>
    <row r="24" spans="2:15" x14ac:dyDescent="0.2">
      <c r="C24" s="36" t="s">
        <v>203</v>
      </c>
      <c r="D24" s="36" t="s">
        <v>204</v>
      </c>
      <c r="E24" s="36" t="s">
        <v>205</v>
      </c>
      <c r="F24" s="36" t="s">
        <v>206</v>
      </c>
      <c r="G24" s="36" t="s">
        <v>207</v>
      </c>
      <c r="H24" s="36" t="s">
        <v>208</v>
      </c>
      <c r="I24" s="36"/>
      <c r="J24" s="36" t="s">
        <v>209</v>
      </c>
      <c r="K24" s="36" t="s">
        <v>210</v>
      </c>
      <c r="L24" s="36" t="s">
        <v>211</v>
      </c>
      <c r="M24" s="36" t="s">
        <v>212</v>
      </c>
      <c r="N24" s="36" t="s">
        <v>213</v>
      </c>
      <c r="O24" s="36" t="s">
        <v>214</v>
      </c>
    </row>
    <row r="25" spans="2:15" x14ac:dyDescent="0.2">
      <c r="C25" s="35"/>
      <c r="D25" s="35"/>
      <c r="E25" s="35"/>
      <c r="F25" s="35"/>
      <c r="G25" s="35"/>
      <c r="H25" s="35"/>
      <c r="I25" s="35"/>
      <c r="J25" s="35"/>
      <c r="K25" s="35"/>
      <c r="L25" s="35"/>
      <c r="M25" s="42"/>
      <c r="N25" s="42"/>
      <c r="O25" s="42"/>
    </row>
    <row r="26" spans="2:15" x14ac:dyDescent="0.2">
      <c r="C26" s="35"/>
      <c r="D26" s="35"/>
      <c r="E26" s="35"/>
      <c r="F26" s="35"/>
      <c r="G26" s="35"/>
      <c r="H26" s="35"/>
      <c r="I26" s="35"/>
      <c r="J26" s="35"/>
      <c r="K26" s="35"/>
      <c r="L26" s="35"/>
      <c r="M26" s="42"/>
      <c r="N26" s="42"/>
      <c r="O26" s="42"/>
    </row>
    <row r="27" spans="2:15" x14ac:dyDescent="0.2">
      <c r="C27" s="78" t="s">
        <v>253</v>
      </c>
      <c r="D27" s="79">
        <v>0</v>
      </c>
      <c r="E27" s="80">
        <v>0</v>
      </c>
      <c r="F27" s="80">
        <v>1000000000000</v>
      </c>
      <c r="G27" s="81">
        <v>30</v>
      </c>
      <c r="H27" s="80">
        <v>1000000000000</v>
      </c>
      <c r="I27" s="80"/>
      <c r="J27" s="80">
        <v>-10000</v>
      </c>
      <c r="K27" s="80">
        <v>10000</v>
      </c>
      <c r="L27" s="83">
        <f>'Kennzahlenbogen_(KB)'!O9</f>
        <v>0</v>
      </c>
      <c r="M27" s="83">
        <f>IF('Kennzahlenbogen_(KB)'!P9=Berechnung1!$G$5,1,IF('Kennzahlenbogen_(KB)'!P9=Berechnung1!$F$5,1,IF('Kennzahlenbogen_(KB)'!P9=Berechnung1!$E$5,2,IF('Kennzahlenbogen_(KB)'!P9=Berechnung1!$D$5,3,IF('Kennzahlenbogen_(KB)'!P9=Berechnung1!$C$5,4,"")))))</f>
        <v>1</v>
      </c>
      <c r="N27" s="83">
        <f>IF(M27&gt;1,M27+3,M27)</f>
        <v>1</v>
      </c>
      <c r="O27" s="83">
        <f>IF('Kennzahlenbogen_(KB)'!R9="",0,1)</f>
        <v>0</v>
      </c>
    </row>
    <row r="28" spans="2:15" x14ac:dyDescent="0.2">
      <c r="C28" s="35"/>
      <c r="D28" s="35"/>
      <c r="E28" s="35"/>
      <c r="F28" s="35"/>
      <c r="G28" s="35"/>
      <c r="H28" s="35"/>
      <c r="I28" s="35"/>
      <c r="J28" s="35"/>
      <c r="K28" s="35"/>
      <c r="L28" s="43"/>
      <c r="M28" s="42" t="str">
        <f>IF('Kennzahlenbogen_(KB)'!P10=Berechnung1!$G$5,1,IF('Kennzahlenbogen_(KB)'!P10=Berechnung1!$F$5,1,IF('Kennzahlenbogen_(KB)'!P10=Berechnung1!$E$5,2,IF('Kennzahlenbogen_(KB)'!P10=Berechnung1!$D$5,3,IF('Kennzahlenbogen_(KB)'!P10=Berechnung1!$C$5,4,"")))))</f>
        <v/>
      </c>
      <c r="N28" s="42"/>
      <c r="O28" s="42"/>
    </row>
    <row r="29" spans="2:15" x14ac:dyDescent="0.2">
      <c r="C29" s="35"/>
      <c r="D29" s="35"/>
      <c r="E29" s="35"/>
      <c r="F29" s="35"/>
      <c r="G29" s="35"/>
      <c r="H29" s="35"/>
      <c r="I29" s="35"/>
      <c r="J29" s="35"/>
      <c r="K29" s="35"/>
      <c r="L29" s="43"/>
      <c r="M29" s="42" t="str">
        <f>IF('Kennzahlenbogen_(KB)'!P11=Berechnung1!$G$5,1,IF('Kennzahlenbogen_(KB)'!P11=Berechnung1!$F$5,1,IF('Kennzahlenbogen_(KB)'!P11=Berechnung1!$E$5,2,IF('Kennzahlenbogen_(KB)'!P11=Berechnung1!$D$5,3,IF('Kennzahlenbogen_(KB)'!P11=Berechnung1!$C$5,4,"")))))</f>
        <v/>
      </c>
      <c r="N29" s="42"/>
      <c r="O29" s="42"/>
    </row>
    <row r="30" spans="2:15" x14ac:dyDescent="0.2">
      <c r="B30" s="7" t="s">
        <v>244</v>
      </c>
      <c r="C30" s="84" t="s">
        <v>254</v>
      </c>
      <c r="D30" s="85">
        <v>0</v>
      </c>
      <c r="E30" s="86">
        <v>0</v>
      </c>
      <c r="F30" s="86">
        <v>1000000000000</v>
      </c>
      <c r="G30" s="134">
        <v>-10000</v>
      </c>
      <c r="H30" s="86">
        <v>1000000000000</v>
      </c>
      <c r="I30" s="86"/>
      <c r="J30" s="86">
        <v>-10000</v>
      </c>
      <c r="K30" s="86">
        <v>10000</v>
      </c>
      <c r="L30" s="88">
        <f>'Kennzahlenbogen_(KB)'!O12</f>
        <v>0</v>
      </c>
      <c r="M30" s="88">
        <f>IF('Kennzahlenbogen_(KB)'!P12=Berechnung1!$H$5,5,IF('Kennzahlenbogen_(KB)'!P12=Berechnung1!$G$5,1,IF('Kennzahlenbogen_(KB)'!P12=Berechnung1!$F$5,1,IF('Kennzahlenbogen_(KB)'!P12=Berechnung1!$E$5,2,IF('Kennzahlenbogen_(KB)'!P12=Berechnung1!$D$5,3,IF('Kennzahlenbogen_(KB)'!P12=Berechnung1!$C$5,4,""))))))</f>
        <v>1</v>
      </c>
      <c r="N30" s="88">
        <f>IF(M30&gt;1,M30+3,M30)</f>
        <v>1</v>
      </c>
      <c r="O30" s="88">
        <f>IF('Kennzahlenbogen_(KB)'!R12="",0,1)</f>
        <v>0</v>
      </c>
    </row>
    <row r="31" spans="2:15" x14ac:dyDescent="0.2">
      <c r="C31" s="35"/>
      <c r="D31" s="35"/>
      <c r="E31" s="35"/>
      <c r="F31" s="35"/>
      <c r="G31" s="35"/>
      <c r="H31" s="35"/>
      <c r="I31" s="35"/>
      <c r="J31" s="35"/>
      <c r="K31" s="35"/>
      <c r="L31" s="43"/>
      <c r="M31" s="42"/>
      <c r="N31" s="42"/>
      <c r="O31" s="42"/>
    </row>
    <row r="32" spans="2:15" x14ac:dyDescent="0.2">
      <c r="C32" s="35"/>
      <c r="D32" s="35"/>
      <c r="E32" s="35"/>
      <c r="F32" s="35"/>
      <c r="G32" s="35"/>
      <c r="H32" s="35"/>
      <c r="I32" s="35"/>
      <c r="J32" s="35"/>
      <c r="K32" s="35"/>
      <c r="L32" s="43"/>
      <c r="M32" s="42"/>
      <c r="N32" s="42"/>
      <c r="O32" s="42"/>
    </row>
    <row r="33" spans="2:15" x14ac:dyDescent="0.2">
      <c r="C33" s="78">
        <v>2</v>
      </c>
      <c r="D33" s="79" t="s">
        <v>215</v>
      </c>
      <c r="E33" s="80">
        <v>0</v>
      </c>
      <c r="F33" s="80">
        <v>1</v>
      </c>
      <c r="G33" s="80">
        <v>0.95</v>
      </c>
      <c r="H33" s="80">
        <v>10000</v>
      </c>
      <c r="I33" s="80"/>
      <c r="J33" s="80">
        <v>-10000</v>
      </c>
      <c r="K33" s="80">
        <v>10000</v>
      </c>
      <c r="L33" s="82" t="str">
        <f>'Kennzahlenbogen_(KB)'!O17</f>
        <v>n.d.</v>
      </c>
      <c r="M33" s="83">
        <f>IF('Kennzahlenbogen_(KB)'!P15=Berechnung1!$G$5,1,IF('Kennzahlenbogen_(KB)'!P15=Berechnung1!$F$5,1,IF('Kennzahlenbogen_(KB)'!P15=Berechnung1!$E$5,2,IF('Kennzahlenbogen_(KB)'!P15=Berechnung1!$D$5,3,IF('Kennzahlenbogen_(KB)'!P15=Berechnung1!$C$5,4,"")))))</f>
        <v>1</v>
      </c>
      <c r="N33" s="83">
        <f>IF(M33&gt;1,M33+3,M33)</f>
        <v>1</v>
      </c>
      <c r="O33" s="83">
        <f>IF('Kennzahlenbogen_(KB)'!R15="",0,1)</f>
        <v>0</v>
      </c>
    </row>
    <row r="34" spans="2:15" x14ac:dyDescent="0.2">
      <c r="C34" s="35"/>
      <c r="D34" s="35"/>
      <c r="E34" s="35"/>
      <c r="F34" s="35"/>
      <c r="G34" s="35"/>
      <c r="H34" s="35"/>
      <c r="I34" s="35"/>
      <c r="J34" s="35"/>
      <c r="K34" s="35"/>
      <c r="L34" s="43"/>
      <c r="M34" s="42"/>
      <c r="N34" s="42"/>
      <c r="O34" s="42"/>
    </row>
    <row r="35" spans="2:15" x14ac:dyDescent="0.2">
      <c r="C35" s="35"/>
      <c r="D35" s="35"/>
      <c r="E35" s="35"/>
      <c r="F35" s="35"/>
      <c r="G35" s="35"/>
      <c r="H35" s="35"/>
      <c r="I35" s="35"/>
      <c r="J35" s="35"/>
      <c r="K35" s="35"/>
      <c r="L35" s="43"/>
      <c r="M35" s="42"/>
      <c r="N35" s="42"/>
      <c r="O35" s="42"/>
    </row>
    <row r="36" spans="2:15" x14ac:dyDescent="0.2">
      <c r="B36" s="7" t="s">
        <v>244</v>
      </c>
      <c r="C36" s="84">
        <v>3</v>
      </c>
      <c r="D36" s="85" t="s">
        <v>215</v>
      </c>
      <c r="E36" s="86">
        <v>0</v>
      </c>
      <c r="F36" s="86">
        <v>1</v>
      </c>
      <c r="G36" s="86">
        <v>0.95</v>
      </c>
      <c r="H36" s="86">
        <v>10000</v>
      </c>
      <c r="I36" s="86"/>
      <c r="J36" s="86">
        <v>-10000</v>
      </c>
      <c r="K36" s="86">
        <v>1000000</v>
      </c>
      <c r="L36" s="87" t="str">
        <f>'Kennzahlenbogen_(KB)'!O20</f>
        <v>n.d.</v>
      </c>
      <c r="M36" s="88">
        <f>IF('Kennzahlenbogen_(KB)'!P18=Berechnung1!$H$5,5,IF('Kennzahlenbogen_(KB)'!P18=Berechnung1!$G$5,1,IF('Kennzahlenbogen_(KB)'!P18=Berechnung1!$F$5,1,IF('Kennzahlenbogen_(KB)'!P18=Berechnung1!$E$5,2,IF(AND('Kennzahlenbogen_(KB)'!P18=Berechnung1!$D$5,'Kennzahlenbogen_(KB)'!O18=0,'Kennzahlenbogen_(KB)'!O19=0),5,IF('Kennzahlenbogen_(KB)'!P18=Berechnung1!$D$5,3,IF('Kennzahlenbogen_(KB)'!P18=Berechnung1!$C$5,4,"")))))))</f>
        <v>1</v>
      </c>
      <c r="N36" s="88">
        <f>IF(M36&gt;1,M36+3,M36)</f>
        <v>1</v>
      </c>
      <c r="O36" s="88">
        <f>IF('Kennzahlenbogen_(KB)'!R18="",0,1)</f>
        <v>0</v>
      </c>
    </row>
    <row r="37" spans="2:15" x14ac:dyDescent="0.2">
      <c r="C37" s="35"/>
      <c r="D37" s="35"/>
      <c r="E37" s="35"/>
      <c r="F37" s="35"/>
      <c r="G37" s="35"/>
      <c r="H37" s="35"/>
      <c r="I37" s="35"/>
      <c r="J37" s="35"/>
      <c r="K37" s="35"/>
      <c r="L37" s="43"/>
      <c r="M37" s="42"/>
      <c r="N37" s="42"/>
      <c r="O37" s="42"/>
    </row>
    <row r="38" spans="2:15" x14ac:dyDescent="0.2">
      <c r="C38" s="35"/>
      <c r="D38" s="35"/>
      <c r="E38" s="35"/>
      <c r="F38" s="35"/>
      <c r="G38" s="35"/>
      <c r="H38" s="35"/>
      <c r="I38" s="35"/>
      <c r="J38" s="35"/>
      <c r="K38" s="35"/>
      <c r="L38" s="43"/>
      <c r="M38" s="42"/>
      <c r="N38" s="42"/>
      <c r="O38" s="42"/>
    </row>
    <row r="39" spans="2:15" x14ac:dyDescent="0.2">
      <c r="C39" s="79">
        <v>4</v>
      </c>
      <c r="D39" s="79" t="s">
        <v>215</v>
      </c>
      <c r="E39" s="80">
        <v>0</v>
      </c>
      <c r="F39" s="80">
        <v>1</v>
      </c>
      <c r="G39" s="80">
        <v>0.95</v>
      </c>
      <c r="H39" s="80">
        <v>10000</v>
      </c>
      <c r="I39" s="80"/>
      <c r="J39" s="80">
        <v>-10000</v>
      </c>
      <c r="K39" s="80">
        <v>1000000</v>
      </c>
      <c r="L39" s="82" t="str">
        <f>'Kennzahlenbogen_(KB)'!O23</f>
        <v>n.d.</v>
      </c>
      <c r="M39" s="83">
        <f>IF('Kennzahlenbogen_(KB)'!P21=Berechnung1!$G$5,1,IF('Kennzahlenbogen_(KB)'!P21=Berechnung1!$F$5,1,IF('Kennzahlenbogen_(KB)'!P21=Berechnung1!$E$5,2,IF('Kennzahlenbogen_(KB)'!P21=Berechnung1!$D$5,3,IF('Kennzahlenbogen_(KB)'!P21=Berechnung1!$C$5,4,"")))))</f>
        <v>1</v>
      </c>
      <c r="N39" s="83">
        <f>IF(M39&gt;1,M39+3,M39)</f>
        <v>1</v>
      </c>
      <c r="O39" s="83">
        <f>IF('Kennzahlenbogen_(KB)'!R21="",0,1)</f>
        <v>0</v>
      </c>
    </row>
    <row r="40" spans="2:15" x14ac:dyDescent="0.2">
      <c r="C40" s="35"/>
      <c r="D40" s="35"/>
      <c r="E40" s="35"/>
      <c r="F40" s="35"/>
      <c r="G40" s="35"/>
      <c r="H40" s="35"/>
      <c r="I40" s="35"/>
      <c r="J40" s="35"/>
      <c r="K40" s="35"/>
      <c r="L40" s="43"/>
      <c r="M40" s="42"/>
      <c r="N40" s="42"/>
      <c r="O40" s="42"/>
    </row>
    <row r="41" spans="2:15" x14ac:dyDescent="0.2">
      <c r="C41" s="35"/>
      <c r="D41" s="35"/>
      <c r="E41" s="35"/>
      <c r="F41" s="35"/>
      <c r="G41" s="35"/>
      <c r="H41" s="35"/>
      <c r="I41" s="35"/>
      <c r="J41" s="35"/>
      <c r="K41" s="35"/>
      <c r="L41" s="43"/>
      <c r="M41" s="42"/>
      <c r="N41" s="42"/>
      <c r="O41" s="42"/>
    </row>
    <row r="42" spans="2:15" x14ac:dyDescent="0.2">
      <c r="B42" s="7" t="s">
        <v>271</v>
      </c>
      <c r="C42" s="79">
        <v>5</v>
      </c>
      <c r="D42" s="79" t="s">
        <v>215</v>
      </c>
      <c r="E42" s="80">
        <v>0</v>
      </c>
      <c r="F42" s="80">
        <v>1</v>
      </c>
      <c r="G42" s="80">
        <v>0.65</v>
      </c>
      <c r="H42" s="80">
        <v>10000</v>
      </c>
      <c r="I42" s="80"/>
      <c r="J42" s="80">
        <v>-10000</v>
      </c>
      <c r="K42" s="80">
        <v>1000000</v>
      </c>
      <c r="L42" s="82" t="str">
        <f>'Kennzahlenbogen_(KB)'!O26</f>
        <v>n.d.</v>
      </c>
      <c r="M42" s="83">
        <f>IF('Kennzahlenbogen_(KB)'!P24=Berechnung1!$G$17,1,IF('Kennzahlenbogen_(KB)'!P24=Berechnung1!$F$17,1,IF('Kennzahlenbogen_(KB)'!P24=Berechnung1!$E$17,2,IF('Kennzahlenbogen_(KB)'!P24=Berechnung1!$D$17,3,IF('Kennzahlenbogen_(KB)'!P24=Berechnung1!$C$17,4,"")))))</f>
        <v>1</v>
      </c>
      <c r="N42" s="83">
        <f>IF(M42&gt;1,M42+3,M42)</f>
        <v>1</v>
      </c>
      <c r="O42" s="83">
        <f>IF('Kennzahlenbogen_(KB)'!R24="",0,1)</f>
        <v>0</v>
      </c>
    </row>
    <row r="43" spans="2:15" x14ac:dyDescent="0.2">
      <c r="C43" s="35"/>
      <c r="D43" s="35"/>
      <c r="E43" s="35"/>
      <c r="F43" s="35"/>
      <c r="G43" s="35"/>
      <c r="H43" s="35"/>
      <c r="I43" s="35"/>
      <c r="J43" s="35"/>
      <c r="K43" s="35"/>
      <c r="L43" s="43"/>
      <c r="M43" s="42" t="str">
        <f>IF('Kennzahlenbogen_(KB)'!P25=Berechnung1!$G$5,1,IF('Kennzahlenbogen_(KB)'!P25=Berechnung1!$F$5,1,IF('Kennzahlenbogen_(KB)'!P25=Berechnung1!$E$5,2,IF('Kennzahlenbogen_(KB)'!P25=Berechnung1!$D$5,3,IF('Kennzahlenbogen_(KB)'!P25=Berechnung1!$C$5,4,"")))))</f>
        <v/>
      </c>
      <c r="N43" s="42"/>
      <c r="O43" s="42"/>
    </row>
    <row r="44" spans="2:15" x14ac:dyDescent="0.2">
      <c r="C44" s="35"/>
      <c r="D44" s="35"/>
      <c r="E44" s="35"/>
      <c r="F44" s="35"/>
      <c r="G44" s="35"/>
      <c r="H44" s="35"/>
      <c r="I44" s="35"/>
      <c r="J44" s="35"/>
      <c r="K44" s="35"/>
      <c r="L44" s="43"/>
      <c r="M44" s="42" t="str">
        <f>IF('Kennzahlenbogen_(KB)'!P26=Berechnung1!$G$5,1,IF('Kennzahlenbogen_(KB)'!P26=Berechnung1!$F$5,1,IF('Kennzahlenbogen_(KB)'!P26=Berechnung1!$E$5,2,IF('Kennzahlenbogen_(KB)'!P26=Berechnung1!$D$5,3,IF('Kennzahlenbogen_(KB)'!P26=Berechnung1!$C$5,4,"")))))</f>
        <v/>
      </c>
      <c r="N44" s="42"/>
      <c r="O44" s="42"/>
    </row>
    <row r="45" spans="2:15" x14ac:dyDescent="0.2">
      <c r="C45" s="79">
        <v>6</v>
      </c>
      <c r="D45" s="79" t="s">
        <v>215</v>
      </c>
      <c r="E45" s="80">
        <v>0</v>
      </c>
      <c r="F45" s="80">
        <v>1</v>
      </c>
      <c r="G45" s="80">
        <v>-10000</v>
      </c>
      <c r="H45" s="80">
        <v>10000</v>
      </c>
      <c r="I45" s="80"/>
      <c r="J45" s="80">
        <v>0.3</v>
      </c>
      <c r="K45" s="80">
        <v>1000000</v>
      </c>
      <c r="L45" s="82" t="str">
        <f>'Kennzahlenbogen_(KB)'!O29</f>
        <v>n.d.</v>
      </c>
      <c r="M45" s="83">
        <f>IF('Kennzahlenbogen_(KB)'!P27=Berechnung1!$G$5,1,IF('Kennzahlenbogen_(KB)'!P27=Berechnung1!$F$5,1,IF('Kennzahlenbogen_(KB)'!P27=Berechnung1!$E$5,2,IF('Kennzahlenbogen_(KB)'!P27=Berechnung1!$D$5,3,IF('Kennzahlenbogen_(KB)'!P27=Berechnung1!$C$5,4,"")))))</f>
        <v>1</v>
      </c>
      <c r="N45" s="83">
        <f>IF(M45&gt;1,M45+3,M45)</f>
        <v>1</v>
      </c>
      <c r="O45" s="83">
        <f>IF('Kennzahlenbogen_(KB)'!R27="",0,1)</f>
        <v>0</v>
      </c>
    </row>
    <row r="46" spans="2:15" x14ac:dyDescent="0.2">
      <c r="C46" s="119"/>
      <c r="D46" s="119"/>
      <c r="E46" s="120"/>
      <c r="F46" s="120"/>
      <c r="G46" s="120"/>
      <c r="H46" s="120"/>
      <c r="I46" s="120"/>
      <c r="J46" s="120"/>
      <c r="K46" s="120"/>
      <c r="L46" s="43"/>
      <c r="M46" s="42"/>
      <c r="N46" s="42"/>
      <c r="O46" s="42"/>
    </row>
    <row r="47" spans="2:15" x14ac:dyDescent="0.2">
      <c r="C47" s="119"/>
      <c r="D47" s="119"/>
      <c r="E47" s="120"/>
      <c r="F47" s="120"/>
      <c r="G47" s="120"/>
      <c r="H47" s="120"/>
      <c r="I47" s="120"/>
      <c r="J47" s="120"/>
      <c r="K47" s="120"/>
      <c r="L47" s="43"/>
      <c r="M47" s="42"/>
      <c r="N47" s="42"/>
      <c r="O47" s="42"/>
    </row>
    <row r="48" spans="2:15" x14ac:dyDescent="0.2">
      <c r="C48" s="79">
        <v>7</v>
      </c>
      <c r="D48" s="79" t="s">
        <v>215</v>
      </c>
      <c r="E48" s="80">
        <v>0</v>
      </c>
      <c r="F48" s="80">
        <v>100000000</v>
      </c>
      <c r="G48" s="80">
        <v>0.05</v>
      </c>
      <c r="H48" s="80">
        <v>10000</v>
      </c>
      <c r="I48" s="80"/>
      <c r="J48" s="80">
        <v>-10000</v>
      </c>
      <c r="K48" s="80">
        <v>1000000</v>
      </c>
      <c r="L48" s="82" t="str">
        <f>'Kennzahlenbogen_(KB)'!O32</f>
        <v>n.d.</v>
      </c>
      <c r="M48" s="83">
        <f>IF('Kennzahlenbogen_(KB)'!P30=Berechnung1!$G$5,1,IF('Kennzahlenbogen_(KB)'!P30=Berechnung1!$F$5,1,IF('Kennzahlenbogen_(KB)'!P30=Berechnung1!$E$5,2,IF('Kennzahlenbogen_(KB)'!P30=Berechnung1!$D$5,3,IF('Kennzahlenbogen_(KB)'!P30=Berechnung1!$C$5,4,"")))))</f>
        <v>1</v>
      </c>
      <c r="N48" s="83">
        <f t="shared" ref="N48:N90" si="2">IF(M48&gt;1,M48+3,M48)</f>
        <v>1</v>
      </c>
      <c r="O48" s="83">
        <f>IF('Kennzahlenbogen_(KB)'!R30="",0,1)</f>
        <v>0</v>
      </c>
    </row>
    <row r="49" spans="2:15" x14ac:dyDescent="0.2">
      <c r="C49" s="119"/>
      <c r="D49" s="119"/>
      <c r="E49" s="120"/>
      <c r="F49" s="120"/>
      <c r="G49" s="120"/>
      <c r="H49" s="120"/>
      <c r="I49" s="120"/>
      <c r="J49" s="120"/>
      <c r="K49" s="120"/>
      <c r="L49" s="43"/>
      <c r="M49" s="42"/>
      <c r="N49" s="42"/>
      <c r="O49" s="42"/>
    </row>
    <row r="50" spans="2:15" x14ac:dyDescent="0.2">
      <c r="C50" s="119"/>
      <c r="D50" s="119"/>
      <c r="E50" s="120"/>
      <c r="F50" s="120"/>
      <c r="G50" s="120"/>
      <c r="H50" s="120"/>
      <c r="I50" s="120"/>
      <c r="J50" s="120"/>
      <c r="K50" s="120"/>
      <c r="L50" s="43"/>
      <c r="M50" s="42"/>
      <c r="N50" s="42"/>
      <c r="O50" s="42"/>
    </row>
    <row r="51" spans="2:15" x14ac:dyDescent="0.2">
      <c r="B51" s="7" t="s">
        <v>244</v>
      </c>
      <c r="C51" s="85">
        <v>8</v>
      </c>
      <c r="D51" s="85" t="s">
        <v>215</v>
      </c>
      <c r="E51" s="86">
        <v>0</v>
      </c>
      <c r="F51" s="86">
        <v>1</v>
      </c>
      <c r="G51" s="86">
        <v>0.6</v>
      </c>
      <c r="H51" s="86">
        <v>10000</v>
      </c>
      <c r="I51" s="86"/>
      <c r="J51" s="86">
        <v>-10000</v>
      </c>
      <c r="K51" s="86">
        <v>1000000</v>
      </c>
      <c r="L51" s="87" t="str">
        <f>'Kennzahlenbogen_(KB)'!O35</f>
        <v>n.d.</v>
      </c>
      <c r="M51" s="88">
        <f>IF('Kennzahlenbogen_(KB)'!P33=Berechnung1!$H$5,5,IF('Kennzahlenbogen_(KB)'!P33=Berechnung1!$G$5,1,IF('Kennzahlenbogen_(KB)'!P33=Berechnung1!$F$5,1,IF('Kennzahlenbogen_(KB)'!P33=Berechnung1!$E$5,2,IF('Kennzahlenbogen_(KB)'!P33=Berechnung1!$D$5,3,IF('Kennzahlenbogen_(KB)'!P33=Berechnung1!$C$5,4,""))))))</f>
        <v>1</v>
      </c>
      <c r="N51" s="88">
        <f t="shared" si="2"/>
        <v>1</v>
      </c>
      <c r="O51" s="88">
        <f>IF('Kennzahlenbogen_(KB)'!R33="",0,1)</f>
        <v>0</v>
      </c>
    </row>
    <row r="52" spans="2:15" x14ac:dyDescent="0.2">
      <c r="C52" s="119"/>
      <c r="D52" s="119"/>
      <c r="E52" s="120"/>
      <c r="F52" s="120"/>
      <c r="G52" s="120"/>
      <c r="H52" s="120"/>
      <c r="I52" s="120"/>
      <c r="J52" s="120"/>
      <c r="K52" s="120"/>
      <c r="L52" s="43"/>
      <c r="M52" s="42"/>
      <c r="N52" s="42"/>
      <c r="O52" s="42"/>
    </row>
    <row r="53" spans="2:15" x14ac:dyDescent="0.2">
      <c r="C53" s="119"/>
      <c r="D53" s="119"/>
      <c r="E53" s="120"/>
      <c r="F53" s="120"/>
      <c r="G53" s="120"/>
      <c r="H53" s="120"/>
      <c r="I53" s="120"/>
      <c r="J53" s="120"/>
      <c r="K53" s="120"/>
      <c r="L53" s="43"/>
      <c r="M53" s="42"/>
      <c r="N53" s="42"/>
      <c r="O53" s="42"/>
    </row>
    <row r="54" spans="2:15" x14ac:dyDescent="0.2">
      <c r="B54" s="7" t="s">
        <v>244</v>
      </c>
      <c r="C54" s="85">
        <v>9</v>
      </c>
      <c r="D54" s="85" t="s">
        <v>215</v>
      </c>
      <c r="E54" s="86">
        <v>0</v>
      </c>
      <c r="F54" s="86">
        <v>1</v>
      </c>
      <c r="G54" s="86">
        <v>-10000</v>
      </c>
      <c r="H54" s="86">
        <v>0.1</v>
      </c>
      <c r="I54" s="86"/>
      <c r="J54" s="86">
        <v>-10000</v>
      </c>
      <c r="K54" s="86">
        <v>1000000</v>
      </c>
      <c r="L54" s="87" t="str">
        <f>'Kennzahlenbogen_(KB)'!O38</f>
        <v>n.d.</v>
      </c>
      <c r="M54" s="88">
        <f>IF('Kennzahlenbogen_(KB)'!P36=Berechnung1!$H$5,5,IF('Kennzahlenbogen_(KB)'!P36=Berechnung1!$G$5,1,IF('Kennzahlenbogen_(KB)'!P36=Berechnung1!$F$5,1,IF('Kennzahlenbogen_(KB)'!P36=Berechnung1!$E$5,2,IF('Kennzahlenbogen_(KB)'!P36=Berechnung1!$D$5,3,IF('Kennzahlenbogen_(KB)'!P36=Berechnung1!$C$5,4,""))))))</f>
        <v>1</v>
      </c>
      <c r="N54" s="88">
        <f t="shared" si="2"/>
        <v>1</v>
      </c>
      <c r="O54" s="88">
        <f>IF('Kennzahlenbogen_(KB)'!R36="",0,1)</f>
        <v>0</v>
      </c>
    </row>
    <row r="55" spans="2:15" x14ac:dyDescent="0.2">
      <c r="C55" s="119"/>
      <c r="D55" s="119"/>
      <c r="E55" s="120"/>
      <c r="F55" s="120"/>
      <c r="G55" s="120"/>
      <c r="H55" s="120"/>
      <c r="I55" s="120"/>
      <c r="J55" s="120"/>
      <c r="K55" s="120"/>
      <c r="L55" s="43"/>
      <c r="M55" s="42"/>
      <c r="N55" s="42"/>
      <c r="O55" s="42"/>
    </row>
    <row r="56" spans="2:15" x14ac:dyDescent="0.2">
      <c r="C56" s="119"/>
      <c r="D56" s="119"/>
      <c r="E56" s="120"/>
      <c r="F56" s="120"/>
      <c r="G56" s="120"/>
      <c r="H56" s="120"/>
      <c r="I56" s="120"/>
      <c r="J56" s="120"/>
      <c r="K56" s="120"/>
      <c r="L56" s="43"/>
      <c r="M56" s="42"/>
      <c r="N56" s="42"/>
      <c r="O56" s="42"/>
    </row>
    <row r="57" spans="2:15" x14ac:dyDescent="0.2">
      <c r="B57" s="7" t="s">
        <v>244</v>
      </c>
      <c r="C57" s="85">
        <v>10</v>
      </c>
      <c r="D57" s="85" t="s">
        <v>215</v>
      </c>
      <c r="E57" s="86">
        <v>0</v>
      </c>
      <c r="F57" s="86">
        <v>1</v>
      </c>
      <c r="G57" s="86">
        <v>0.6</v>
      </c>
      <c r="H57" s="86">
        <v>10000</v>
      </c>
      <c r="I57" s="86"/>
      <c r="J57" s="86">
        <v>-10000</v>
      </c>
      <c r="K57" s="86">
        <v>1000000</v>
      </c>
      <c r="L57" s="87" t="str">
        <f>'Kennzahlenbogen_(KB)'!O41</f>
        <v>n.d.</v>
      </c>
      <c r="M57" s="88">
        <f>IF('Kennzahlenbogen_(KB)'!P33=Berechnung1!$H$5,5,IF('Kennzahlenbogen_(KB)'!P39=Berechnung1!$G$5,1,IF('Kennzahlenbogen_(KB)'!P39=Berechnung1!$F$5,1,IF('Kennzahlenbogen_(KB)'!P39=Berechnung1!$E$5,2,IF('Kennzahlenbogen_(KB)'!P39=Berechnung1!$D$5,3,IF('Kennzahlenbogen_(KB)'!P39=Berechnung1!$C$5,4,""))))))</f>
        <v>1</v>
      </c>
      <c r="N57" s="88">
        <f t="shared" si="2"/>
        <v>1</v>
      </c>
      <c r="O57" s="88">
        <f>IF('Kennzahlenbogen_(KB)'!R39="",0,1)</f>
        <v>0</v>
      </c>
    </row>
    <row r="58" spans="2:15" x14ac:dyDescent="0.2">
      <c r="C58" s="119"/>
      <c r="D58" s="119"/>
      <c r="E58" s="120"/>
      <c r="F58" s="120"/>
      <c r="G58" s="120"/>
      <c r="H58" s="120"/>
      <c r="I58" s="120"/>
      <c r="J58" s="120"/>
      <c r="K58" s="120"/>
      <c r="L58" s="43"/>
      <c r="M58" s="42"/>
      <c r="N58" s="42"/>
      <c r="O58" s="42"/>
    </row>
    <row r="59" spans="2:15" x14ac:dyDescent="0.2">
      <c r="C59" s="119"/>
      <c r="D59" s="119"/>
      <c r="E59" s="120"/>
      <c r="F59" s="120"/>
      <c r="G59" s="120"/>
      <c r="H59" s="120"/>
      <c r="I59" s="120"/>
      <c r="J59" s="120"/>
      <c r="K59" s="120"/>
      <c r="L59" s="43"/>
      <c r="M59" s="42"/>
      <c r="N59" s="42"/>
      <c r="O59" s="42"/>
    </row>
    <row r="60" spans="2:15" x14ac:dyDescent="0.2">
      <c r="C60" s="79">
        <v>11</v>
      </c>
      <c r="D60" s="79" t="s">
        <v>215</v>
      </c>
      <c r="E60" s="80">
        <v>0</v>
      </c>
      <c r="F60" s="80">
        <v>1000000000000</v>
      </c>
      <c r="G60" s="122">
        <v>20</v>
      </c>
      <c r="H60" s="80">
        <v>10000</v>
      </c>
      <c r="I60" s="80"/>
      <c r="J60" s="80">
        <v>-10000</v>
      </c>
      <c r="K60" s="80">
        <v>1000000</v>
      </c>
      <c r="L60" s="83">
        <f>'Kennzahlenbogen_(KB)'!O42</f>
        <v>0</v>
      </c>
      <c r="M60" s="83">
        <f>IF('Kennzahlenbogen_(KB)'!P42=Berechnung1!$G$5,1,IF('Kennzahlenbogen_(KB)'!P42=Berechnung1!$F$5,1,IF('Kennzahlenbogen_(KB)'!P42=Berechnung1!$E$5,2,IF('Kennzahlenbogen_(KB)'!P42=Berechnung1!$D$5,3,IF('Kennzahlenbogen_(KB)'!P42=Berechnung1!$C$5,4,"")))))</f>
        <v>1</v>
      </c>
      <c r="N60" s="83">
        <f t="shared" si="2"/>
        <v>1</v>
      </c>
      <c r="O60" s="83">
        <f>IF('Kennzahlenbogen_(KB)'!R42="",0,1)</f>
        <v>0</v>
      </c>
    </row>
    <row r="61" spans="2:15" x14ac:dyDescent="0.2">
      <c r="C61" s="119"/>
      <c r="D61" s="119"/>
      <c r="E61" s="120"/>
      <c r="F61" s="120"/>
      <c r="G61" s="120"/>
      <c r="H61" s="120"/>
      <c r="I61" s="120"/>
      <c r="J61" s="120"/>
      <c r="K61" s="120"/>
      <c r="L61" s="43"/>
      <c r="M61" s="42"/>
      <c r="N61" s="42"/>
      <c r="O61" s="42"/>
    </row>
    <row r="62" spans="2:15" x14ac:dyDescent="0.2">
      <c r="C62" s="119"/>
      <c r="D62" s="119"/>
      <c r="E62" s="120"/>
      <c r="F62" s="120"/>
      <c r="G62" s="120"/>
      <c r="H62" s="120"/>
      <c r="I62" s="120"/>
      <c r="J62" s="120"/>
      <c r="K62" s="120"/>
      <c r="L62" s="43"/>
      <c r="M62" s="42"/>
      <c r="N62" s="42"/>
      <c r="O62" s="42"/>
    </row>
    <row r="63" spans="2:15" x14ac:dyDescent="0.2">
      <c r="B63" s="7" t="s">
        <v>244</v>
      </c>
      <c r="C63" s="85">
        <v>12</v>
      </c>
      <c r="D63" s="85" t="s">
        <v>215</v>
      </c>
      <c r="E63" s="86">
        <v>0</v>
      </c>
      <c r="F63" s="86">
        <v>1</v>
      </c>
      <c r="G63" s="86">
        <v>-10000</v>
      </c>
      <c r="H63" s="86">
        <v>0.15</v>
      </c>
      <c r="I63" s="86"/>
      <c r="J63" s="86">
        <v>-10000</v>
      </c>
      <c r="K63" s="86">
        <v>1000000</v>
      </c>
      <c r="L63" s="87" t="str">
        <f>'Kennzahlenbogen_(KB)'!O47</f>
        <v>n.d.</v>
      </c>
      <c r="M63" s="88">
        <f>IF('Kennzahlenbogen_(KB)'!P45=Berechnung1!$H$5,5,IF('Kennzahlenbogen_(KB)'!P45=Berechnung1!$G$5,1,IF('Kennzahlenbogen_(KB)'!P45=Berechnung1!$F$5,1,IF('Kennzahlenbogen_(KB)'!P45=Berechnung1!$E$5,2,IF('Kennzahlenbogen_(KB)'!P45=Berechnung1!$D$5,3,IF('Kennzahlenbogen_(KB)'!P45=Berechnung1!$C$5,4,""))))))</f>
        <v>1</v>
      </c>
      <c r="N63" s="88">
        <f t="shared" si="2"/>
        <v>1</v>
      </c>
      <c r="O63" s="88">
        <f>IF('Kennzahlenbogen_(KB)'!R45="",0,1)</f>
        <v>0</v>
      </c>
    </row>
    <row r="64" spans="2:15" x14ac:dyDescent="0.2">
      <c r="C64" s="119"/>
      <c r="D64" s="119"/>
      <c r="E64" s="120"/>
      <c r="F64" s="120"/>
      <c r="G64" s="120"/>
      <c r="H64" s="120"/>
      <c r="I64" s="120"/>
      <c r="J64" s="120"/>
      <c r="K64" s="120"/>
      <c r="L64" s="43"/>
      <c r="M64" s="42"/>
      <c r="N64" s="42"/>
      <c r="O64" s="42"/>
    </row>
    <row r="65" spans="3:15" x14ac:dyDescent="0.2">
      <c r="C65" s="119"/>
      <c r="D65" s="119"/>
      <c r="E65" s="120"/>
      <c r="F65" s="120"/>
      <c r="G65" s="120"/>
      <c r="H65" s="120"/>
      <c r="I65" s="120"/>
      <c r="J65" s="120"/>
      <c r="K65" s="120"/>
      <c r="L65" s="43"/>
      <c r="M65" s="42"/>
      <c r="N65" s="42"/>
      <c r="O65" s="42"/>
    </row>
    <row r="66" spans="3:15" x14ac:dyDescent="0.2">
      <c r="C66" s="79">
        <v>13</v>
      </c>
      <c r="D66" s="79" t="s">
        <v>215</v>
      </c>
      <c r="E66" s="80">
        <v>0</v>
      </c>
      <c r="F66" s="80">
        <v>1</v>
      </c>
      <c r="G66" s="80">
        <v>-10000</v>
      </c>
      <c r="H66" s="80">
        <v>0.1</v>
      </c>
      <c r="I66" s="80"/>
      <c r="J66" s="80">
        <v>-10000</v>
      </c>
      <c r="K66" s="80">
        <v>1000000</v>
      </c>
      <c r="L66" s="82" t="str">
        <f>'Kennzahlenbogen_(KB)'!O50</f>
        <v>n.d.</v>
      </c>
      <c r="M66" s="83">
        <f>IF('Kennzahlenbogen_(KB)'!P48=Berechnung1!$G$5,1,IF('Kennzahlenbogen_(KB)'!P48=Berechnung1!$F$5,1,IF('Kennzahlenbogen_(KB)'!P48=Berechnung1!$E$5,2,IF('Kennzahlenbogen_(KB)'!P48=Berechnung1!$D$5,3,IF('Kennzahlenbogen_(KB)'!P48=Berechnung1!$C$5,4,"")))))</f>
        <v>1</v>
      </c>
      <c r="N66" s="83">
        <f t="shared" si="2"/>
        <v>1</v>
      </c>
      <c r="O66" s="83">
        <f>IF('Kennzahlenbogen_(KB)'!R48="",0,1)</f>
        <v>0</v>
      </c>
    </row>
    <row r="67" spans="3:15" x14ac:dyDescent="0.2">
      <c r="C67" s="119"/>
      <c r="D67" s="119"/>
      <c r="E67" s="120"/>
      <c r="F67" s="120"/>
      <c r="G67" s="120"/>
      <c r="H67" s="120"/>
      <c r="I67" s="120"/>
      <c r="J67" s="120"/>
      <c r="K67" s="120"/>
      <c r="L67" s="43"/>
      <c r="M67" s="42"/>
      <c r="N67" s="42"/>
      <c r="O67" s="42"/>
    </row>
    <row r="68" spans="3:15" x14ac:dyDescent="0.2">
      <c r="C68" s="119"/>
      <c r="D68" s="119"/>
      <c r="E68" s="120"/>
      <c r="F68" s="120"/>
      <c r="G68" s="120"/>
      <c r="H68" s="120"/>
      <c r="I68" s="120"/>
      <c r="J68" s="120"/>
      <c r="K68" s="120"/>
      <c r="L68" s="43"/>
      <c r="M68" s="42"/>
      <c r="N68" s="42"/>
      <c r="O68" s="42"/>
    </row>
    <row r="69" spans="3:15" x14ac:dyDescent="0.2">
      <c r="C69" s="79">
        <v>14</v>
      </c>
      <c r="D69" s="79" t="s">
        <v>215</v>
      </c>
      <c r="E69" s="80">
        <v>0</v>
      </c>
      <c r="F69" s="80">
        <v>1</v>
      </c>
      <c r="G69" s="80">
        <v>-10000</v>
      </c>
      <c r="H69" s="80">
        <v>0.1</v>
      </c>
      <c r="I69" s="80"/>
      <c r="J69" s="121">
        <v>-10000</v>
      </c>
      <c r="K69" s="80">
        <v>1000000</v>
      </c>
      <c r="L69" s="82" t="str">
        <f>'Kennzahlenbogen_(KB)'!O53</f>
        <v>n.d.</v>
      </c>
      <c r="M69" s="83">
        <f>IF('Kennzahlenbogen_(KB)'!P51=Berechnung1!$G$5,1,IF('Kennzahlenbogen_(KB)'!P51=Berechnung1!$F$5,1,IF('Kennzahlenbogen_(KB)'!P51=Berechnung1!$E$5,2,IF('Kennzahlenbogen_(KB)'!P51=Berechnung1!$D$5,3,IF('Kennzahlenbogen_(KB)'!P51=Berechnung1!$C$5,4,"")))))</f>
        <v>1</v>
      </c>
      <c r="N69" s="83">
        <f t="shared" si="2"/>
        <v>1</v>
      </c>
      <c r="O69" s="83">
        <f>IF('Kennzahlenbogen_(KB)'!R51="",0,1)</f>
        <v>0</v>
      </c>
    </row>
    <row r="70" spans="3:15" x14ac:dyDescent="0.2">
      <c r="C70" s="119"/>
      <c r="D70" s="119"/>
      <c r="E70" s="120"/>
      <c r="F70" s="120"/>
      <c r="G70" s="120"/>
      <c r="H70" s="120"/>
      <c r="I70" s="120"/>
      <c r="J70" s="120"/>
      <c r="K70" s="120"/>
      <c r="L70" s="43"/>
      <c r="M70" s="42"/>
      <c r="N70" s="42"/>
      <c r="O70" s="42"/>
    </row>
    <row r="71" spans="3:15" x14ac:dyDescent="0.2">
      <c r="C71" s="119"/>
      <c r="D71" s="119"/>
      <c r="E71" s="120"/>
      <c r="F71" s="120"/>
      <c r="G71" s="120"/>
      <c r="H71" s="120"/>
      <c r="I71" s="120"/>
      <c r="J71" s="120"/>
      <c r="K71" s="120"/>
      <c r="L71" s="43"/>
      <c r="M71" s="42"/>
      <c r="N71" s="42"/>
      <c r="O71" s="42"/>
    </row>
    <row r="72" spans="3:15" x14ac:dyDescent="0.2">
      <c r="C72" s="79">
        <v>15</v>
      </c>
      <c r="D72" s="79" t="s">
        <v>215</v>
      </c>
      <c r="E72" s="80">
        <v>0</v>
      </c>
      <c r="F72" s="80">
        <v>1</v>
      </c>
      <c r="G72" s="80">
        <v>-10000</v>
      </c>
      <c r="H72" s="80">
        <v>0.1</v>
      </c>
      <c r="I72" s="80"/>
      <c r="J72" s="80">
        <v>-10000</v>
      </c>
      <c r="K72" s="80">
        <v>1000000</v>
      </c>
      <c r="L72" s="82" t="str">
        <f>'Kennzahlenbogen_(KB)'!O56</f>
        <v>n.d.</v>
      </c>
      <c r="M72" s="83">
        <f>IF('Kennzahlenbogen_(KB)'!P54=Berechnung1!$G$5,1,IF('Kennzahlenbogen_(KB)'!P54=Berechnung1!$F$5,1,IF('Kennzahlenbogen_(KB)'!P54=Berechnung1!$E$5,2,IF('Kennzahlenbogen_(KB)'!P54=Berechnung1!$D$5,3,IF('Kennzahlenbogen_(KB)'!P54=Berechnung1!$C$5,4,"")))))</f>
        <v>1</v>
      </c>
      <c r="N72" s="83">
        <f t="shared" si="2"/>
        <v>1</v>
      </c>
      <c r="O72" s="83">
        <f>IF('Kennzahlenbogen_(KB)'!R54="",0,1)</f>
        <v>0</v>
      </c>
    </row>
    <row r="73" spans="3:15" x14ac:dyDescent="0.2">
      <c r="C73" s="119"/>
      <c r="D73" s="119"/>
      <c r="E73" s="120"/>
      <c r="F73" s="120"/>
      <c r="G73" s="120"/>
      <c r="H73" s="120"/>
      <c r="I73" s="120"/>
      <c r="J73" s="120"/>
      <c r="K73" s="120"/>
      <c r="L73" s="43"/>
      <c r="M73" s="42"/>
      <c r="N73" s="42"/>
      <c r="O73" s="42"/>
    </row>
    <row r="74" spans="3:15" x14ac:dyDescent="0.2">
      <c r="C74" s="119"/>
      <c r="D74" s="119"/>
      <c r="E74" s="120"/>
      <c r="F74" s="120"/>
      <c r="G74" s="120"/>
      <c r="H74" s="120"/>
      <c r="I74" s="120"/>
      <c r="J74" s="120"/>
      <c r="K74" s="120"/>
      <c r="L74" s="43"/>
      <c r="M74" s="42"/>
      <c r="N74" s="42"/>
      <c r="O74" s="42"/>
    </row>
    <row r="75" spans="3:15" x14ac:dyDescent="0.2">
      <c r="C75" s="79">
        <v>16</v>
      </c>
      <c r="D75" s="79" t="s">
        <v>215</v>
      </c>
      <c r="E75" s="80">
        <v>0</v>
      </c>
      <c r="F75" s="80">
        <v>1</v>
      </c>
      <c r="G75" s="80">
        <v>0.7</v>
      </c>
      <c r="H75" s="80">
        <v>10000</v>
      </c>
      <c r="I75" s="80"/>
      <c r="J75" s="80">
        <v>-10000</v>
      </c>
      <c r="K75" s="80">
        <v>1000000</v>
      </c>
      <c r="L75" s="82" t="str">
        <f>'Kennzahlenbogen_(KB)'!O59</f>
        <v>n.d.</v>
      </c>
      <c r="M75" s="83">
        <f>IF('Kennzahlenbogen_(KB)'!P57=Berechnung1!$G$5,1,IF('Kennzahlenbogen_(KB)'!P57=Berechnung1!$F$5,1,IF('Kennzahlenbogen_(KB)'!P57=Berechnung1!$E$5,2,IF('Kennzahlenbogen_(KB)'!P57=Berechnung1!$D$5,3,IF('Kennzahlenbogen_(KB)'!P57=Berechnung1!$C$5,4,"")))))</f>
        <v>1</v>
      </c>
      <c r="N75" s="83">
        <f t="shared" si="2"/>
        <v>1</v>
      </c>
      <c r="O75" s="83">
        <f>IF('Kennzahlenbogen_(KB)'!R57="",0,1)</f>
        <v>0</v>
      </c>
    </row>
    <row r="76" spans="3:15" x14ac:dyDescent="0.2">
      <c r="C76" s="119"/>
      <c r="D76" s="119"/>
      <c r="E76" s="120"/>
      <c r="F76" s="120"/>
      <c r="G76" s="120"/>
      <c r="H76" s="120"/>
      <c r="I76" s="120"/>
      <c r="J76" s="120"/>
      <c r="K76" s="120"/>
      <c r="L76" s="43"/>
      <c r="M76" s="42"/>
      <c r="N76" s="42"/>
      <c r="O76" s="42"/>
    </row>
    <row r="77" spans="3:15" x14ac:dyDescent="0.2">
      <c r="C77" s="119"/>
      <c r="D77" s="119"/>
      <c r="E77" s="120"/>
      <c r="F77" s="120"/>
      <c r="G77" s="120"/>
      <c r="H77" s="120"/>
      <c r="I77" s="120"/>
      <c r="J77" s="120"/>
      <c r="K77" s="120"/>
      <c r="L77" s="43"/>
      <c r="M77" s="42"/>
      <c r="N77" s="42"/>
      <c r="O77" s="42"/>
    </row>
    <row r="78" spans="3:15" x14ac:dyDescent="0.2">
      <c r="C78" s="79">
        <v>17</v>
      </c>
      <c r="D78" s="79" t="s">
        <v>215</v>
      </c>
      <c r="E78" s="80">
        <v>0</v>
      </c>
      <c r="F78" s="80">
        <v>1</v>
      </c>
      <c r="G78" s="80">
        <v>0.5</v>
      </c>
      <c r="H78" s="80">
        <v>10000</v>
      </c>
      <c r="I78" s="80"/>
      <c r="J78" s="80">
        <v>-10000</v>
      </c>
      <c r="K78" s="80">
        <v>1000000</v>
      </c>
      <c r="L78" s="82" t="str">
        <f>'Kennzahlenbogen_(KB)'!O62</f>
        <v>n.d.</v>
      </c>
      <c r="M78" s="83">
        <f>IF('Kennzahlenbogen_(KB)'!P60=Berechnung1!$G$5,1,IF('Kennzahlenbogen_(KB)'!P60=Berechnung1!$F$5,1,IF('Kennzahlenbogen_(KB)'!P60=Berechnung1!$E$5,2,IF('Kennzahlenbogen_(KB)'!P60=Berechnung1!$D$5,3,IF('Kennzahlenbogen_(KB)'!P60=Berechnung1!$C$5,4,"")))))</f>
        <v>1</v>
      </c>
      <c r="N78" s="83">
        <f t="shared" si="2"/>
        <v>1</v>
      </c>
      <c r="O78" s="83">
        <f>IF('Kennzahlenbogen_(KB)'!R60="",0,1)</f>
        <v>0</v>
      </c>
    </row>
    <row r="79" spans="3:15" x14ac:dyDescent="0.2">
      <c r="C79" s="119"/>
      <c r="D79" s="119"/>
      <c r="E79" s="120"/>
      <c r="F79" s="120"/>
      <c r="G79" s="120"/>
      <c r="H79" s="120"/>
      <c r="I79" s="120"/>
      <c r="J79" s="120"/>
      <c r="K79" s="120"/>
      <c r="L79" s="43"/>
      <c r="M79" s="42"/>
      <c r="N79" s="42"/>
      <c r="O79" s="42"/>
    </row>
    <row r="80" spans="3:15" x14ac:dyDescent="0.2">
      <c r="C80" s="119"/>
      <c r="D80" s="119"/>
      <c r="E80" s="120"/>
      <c r="F80" s="120"/>
      <c r="G80" s="120"/>
      <c r="H80" s="120"/>
      <c r="I80" s="120"/>
      <c r="J80" s="120"/>
      <c r="K80" s="120"/>
      <c r="L80" s="43"/>
      <c r="M80" s="42"/>
      <c r="N80" s="42"/>
      <c r="O80" s="42"/>
    </row>
    <row r="81" spans="2:15" x14ac:dyDescent="0.2">
      <c r="B81" s="7" t="s">
        <v>244</v>
      </c>
      <c r="C81" s="85">
        <v>18</v>
      </c>
      <c r="D81" s="85" t="s">
        <v>215</v>
      </c>
      <c r="E81" s="86">
        <v>0</v>
      </c>
      <c r="F81" s="86">
        <v>1</v>
      </c>
      <c r="G81" s="86">
        <v>0.8</v>
      </c>
      <c r="H81" s="86">
        <v>10000</v>
      </c>
      <c r="I81" s="86"/>
      <c r="J81" s="86">
        <v>-10000</v>
      </c>
      <c r="K81" s="86">
        <v>1000000</v>
      </c>
      <c r="L81" s="87" t="str">
        <f>'Kennzahlenbogen_(KB)'!O65</f>
        <v>n.d.</v>
      </c>
      <c r="M81" s="88">
        <f>IF('Kennzahlenbogen_(KB)'!P63=Berechnung1!$H$5,5,IF('Kennzahlenbogen_(KB)'!P63=Berechnung1!$G$5,1,IF('Kennzahlenbogen_(KB)'!P63=Berechnung1!$F$5,1,IF('Kennzahlenbogen_(KB)'!P63=Berechnung1!$E$5,2,IF('Kennzahlenbogen_(KB)'!P63=Berechnung1!$D$5,3,IF('Kennzahlenbogen_(KB)'!P63=Berechnung1!$C$5,4,""))))))</f>
        <v>1</v>
      </c>
      <c r="N81" s="88">
        <f t="shared" si="2"/>
        <v>1</v>
      </c>
      <c r="O81" s="88">
        <f>IF('Kennzahlenbogen_(KB)'!R63="",0,1)</f>
        <v>0</v>
      </c>
    </row>
    <row r="82" spans="2:15" x14ac:dyDescent="0.2">
      <c r="C82" s="119"/>
      <c r="D82" s="119"/>
      <c r="E82" s="120"/>
      <c r="F82" s="120"/>
      <c r="G82" s="120"/>
      <c r="H82" s="120"/>
      <c r="I82" s="120"/>
      <c r="J82" s="120"/>
      <c r="K82" s="120"/>
      <c r="L82" s="43"/>
      <c r="M82" s="42"/>
      <c r="N82" s="42"/>
      <c r="O82" s="42"/>
    </row>
    <row r="83" spans="2:15" x14ac:dyDescent="0.2">
      <c r="C83" s="119"/>
      <c r="D83" s="119"/>
      <c r="E83" s="120"/>
      <c r="F83" s="120"/>
      <c r="G83" s="120"/>
      <c r="H83" s="120"/>
      <c r="I83" s="120"/>
      <c r="J83" s="120"/>
      <c r="K83" s="120"/>
      <c r="L83" s="43"/>
      <c r="M83" s="42"/>
      <c r="N83" s="42"/>
      <c r="O83" s="42"/>
    </row>
    <row r="84" spans="2:15" x14ac:dyDescent="0.2">
      <c r="B84" s="7" t="s">
        <v>244</v>
      </c>
      <c r="C84" s="85">
        <v>19</v>
      </c>
      <c r="D84" s="85" t="s">
        <v>215</v>
      </c>
      <c r="E84" s="86">
        <v>0</v>
      </c>
      <c r="F84" s="86">
        <v>1</v>
      </c>
      <c r="G84" s="86">
        <v>-10000</v>
      </c>
      <c r="H84" s="86">
        <v>10000</v>
      </c>
      <c r="I84" s="86"/>
      <c r="J84" s="86">
        <v>0.8</v>
      </c>
      <c r="K84" s="86">
        <v>1000000</v>
      </c>
      <c r="L84" s="87" t="str">
        <f>'Kennzahlenbogen_(KB)'!O68</f>
        <v>n.d.</v>
      </c>
      <c r="M84" s="88">
        <f>IF('Kennzahlenbogen_(KB)'!P66=Berechnung1!$H$5,5,IF('Kennzahlenbogen_(KB)'!P66=Berechnung1!$G$5,1,IF('Kennzahlenbogen_(KB)'!P66=Berechnung1!$F$5,1,IF('Kennzahlenbogen_(KB)'!P66=Berechnung1!$E$5,2,IF('Kennzahlenbogen_(KB)'!P66=Berechnung1!$D$5,3,IF('Kennzahlenbogen_(KB)'!P66=Berechnung1!$C$5,4,""))))))</f>
        <v>1</v>
      </c>
      <c r="N84" s="88">
        <f t="shared" si="2"/>
        <v>1</v>
      </c>
      <c r="O84" s="88">
        <f>IF('Kennzahlenbogen_(KB)'!R66="",0,1)</f>
        <v>0</v>
      </c>
    </row>
    <row r="85" spans="2:15" x14ac:dyDescent="0.2">
      <c r="C85" s="119"/>
      <c r="D85" s="119"/>
      <c r="E85" s="120"/>
      <c r="F85" s="120"/>
      <c r="G85" s="120"/>
      <c r="H85" s="120"/>
      <c r="I85" s="120"/>
      <c r="J85" s="120"/>
      <c r="K85" s="120"/>
      <c r="L85" s="43"/>
      <c r="M85" s="42"/>
      <c r="N85" s="42"/>
      <c r="O85" s="42"/>
    </row>
    <row r="86" spans="2:15" x14ac:dyDescent="0.2">
      <c r="C86" s="119"/>
      <c r="D86" s="119"/>
      <c r="E86" s="120"/>
      <c r="F86" s="120"/>
      <c r="G86" s="120"/>
      <c r="H86" s="120"/>
      <c r="I86" s="120"/>
      <c r="J86" s="120"/>
      <c r="K86" s="120"/>
      <c r="L86" s="43"/>
      <c r="M86" s="42"/>
      <c r="N86" s="42"/>
      <c r="O86" s="42"/>
    </row>
    <row r="87" spans="2:15" x14ac:dyDescent="0.2">
      <c r="B87" s="7" t="s">
        <v>244</v>
      </c>
      <c r="C87" s="85">
        <v>20</v>
      </c>
      <c r="D87" s="85" t="s">
        <v>215</v>
      </c>
      <c r="E87" s="86">
        <v>0</v>
      </c>
      <c r="F87" s="86">
        <v>1</v>
      </c>
      <c r="G87" s="86">
        <v>-10000</v>
      </c>
      <c r="H87" s="86">
        <v>10000</v>
      </c>
      <c r="I87" s="86"/>
      <c r="J87" s="86">
        <v>0.8</v>
      </c>
      <c r="K87" s="86">
        <v>1000000</v>
      </c>
      <c r="L87" s="87" t="str">
        <f>'Kennzahlenbogen_(KB)'!O71</f>
        <v>n.d.</v>
      </c>
      <c r="M87" s="88">
        <f>IF('Kennzahlenbogen_(KB)'!P69=Berechnung1!$H$5,5,IF('Kennzahlenbogen_(KB)'!P69=Berechnung1!$G$5,1,IF('Kennzahlenbogen_(KB)'!P69=Berechnung1!$F$5,1,IF('Kennzahlenbogen_(KB)'!P69=Berechnung1!$E$5,2,IF('Kennzahlenbogen_(KB)'!P69=Berechnung1!$D$5,3,IF('Kennzahlenbogen_(KB)'!P69=Berechnung1!$C$5,4,""))))))</f>
        <v>1</v>
      </c>
      <c r="N87" s="88">
        <f t="shared" si="2"/>
        <v>1</v>
      </c>
      <c r="O87" s="88">
        <f>IF('Kennzahlenbogen_(KB)'!R69="",0,1)</f>
        <v>0</v>
      </c>
    </row>
    <row r="88" spans="2:15" x14ac:dyDescent="0.2">
      <c r="C88" s="119"/>
      <c r="D88" s="119"/>
      <c r="E88" s="120"/>
      <c r="F88" s="120"/>
      <c r="G88" s="120"/>
      <c r="H88" s="120"/>
      <c r="I88" s="120"/>
      <c r="J88" s="120"/>
      <c r="K88" s="120"/>
      <c r="L88" s="43"/>
      <c r="M88" s="42"/>
      <c r="N88" s="42"/>
      <c r="O88" s="42"/>
    </row>
    <row r="89" spans="2:15" x14ac:dyDescent="0.2">
      <c r="C89" s="119"/>
      <c r="D89" s="119"/>
      <c r="E89" s="120"/>
      <c r="F89" s="120"/>
      <c r="G89" s="120"/>
      <c r="H89" s="120"/>
      <c r="I89" s="120"/>
      <c r="J89" s="120"/>
      <c r="K89" s="120"/>
      <c r="L89" s="43"/>
      <c r="M89" s="42"/>
      <c r="N89" s="42"/>
      <c r="O89" s="42"/>
    </row>
    <row r="90" spans="2:15" x14ac:dyDescent="0.2">
      <c r="B90" s="7" t="s">
        <v>244</v>
      </c>
      <c r="C90" s="85">
        <v>21</v>
      </c>
      <c r="D90" s="85" t="s">
        <v>215</v>
      </c>
      <c r="E90" s="86">
        <v>0</v>
      </c>
      <c r="F90" s="86">
        <v>1</v>
      </c>
      <c r="G90" s="86">
        <v>0.8</v>
      </c>
      <c r="H90" s="86">
        <v>10000</v>
      </c>
      <c r="I90" s="86"/>
      <c r="J90" s="86">
        <v>-10000</v>
      </c>
      <c r="K90" s="86">
        <v>1000000</v>
      </c>
      <c r="L90" s="87" t="str">
        <f>'Kennzahlenbogen_(KB)'!O74</f>
        <v>n.d.</v>
      </c>
      <c r="M90" s="88">
        <f>IF('Kennzahlenbogen_(KB)'!P72=Berechnung1!$H$5,5,IF('Kennzahlenbogen_(KB)'!P72=Berechnung1!$G$5,1,IF('Kennzahlenbogen_(KB)'!P72=Berechnung1!$F$5,1,IF('Kennzahlenbogen_(KB)'!P72=Berechnung1!$E$5,2,IF('Kennzahlenbogen_(KB)'!P72=Berechnung1!$D$5,3,IF('Kennzahlenbogen_(KB)'!P72=Berechnung1!$C$5,4,""))))))</f>
        <v>1</v>
      </c>
      <c r="N90" s="88">
        <f t="shared" si="2"/>
        <v>1</v>
      </c>
      <c r="O90" s="88">
        <f>IF('Kennzahlenbogen_(KB)'!R72="",0,1)</f>
        <v>0</v>
      </c>
    </row>
    <row r="91" spans="2:15" x14ac:dyDescent="0.2">
      <c r="C91" s="119"/>
      <c r="D91" s="119"/>
      <c r="E91" s="120"/>
      <c r="F91" s="120"/>
      <c r="G91" s="120"/>
      <c r="H91" s="120"/>
      <c r="I91" s="120"/>
      <c r="J91" s="120"/>
      <c r="K91" s="120"/>
      <c r="L91" s="43"/>
      <c r="M91" s="42"/>
      <c r="N91" s="42"/>
      <c r="O91" s="42"/>
    </row>
    <row r="92" spans="2:15" x14ac:dyDescent="0.2">
      <c r="C92" s="119"/>
      <c r="D92" s="119"/>
      <c r="E92" s="120"/>
      <c r="F92" s="120"/>
      <c r="G92" s="120"/>
      <c r="H92" s="120"/>
      <c r="I92" s="120"/>
      <c r="J92" s="120"/>
      <c r="K92" s="120"/>
      <c r="L92" s="43"/>
      <c r="M92" s="42"/>
      <c r="N92" s="42"/>
      <c r="O92" s="42"/>
    </row>
  </sheetData>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33"/>
  <sheetViews>
    <sheetView workbookViewId="0">
      <selection activeCell="D7" sqref="D7"/>
    </sheetView>
  </sheetViews>
  <sheetFormatPr baseColWidth="10" defaultColWidth="9.140625" defaultRowHeight="15" x14ac:dyDescent="0.25"/>
  <cols>
    <col min="1" max="1" width="23" style="69" customWidth="1"/>
    <col min="2" max="2" width="23.140625" style="69" customWidth="1"/>
    <col min="3" max="5" width="20.7109375" style="69" customWidth="1"/>
    <col min="6" max="7" width="39.140625" style="69" customWidth="1"/>
    <col min="8" max="8" width="9.140625" style="69" customWidth="1"/>
    <col min="9" max="11" width="23" style="69" customWidth="1"/>
    <col min="12" max="16384" width="9.140625" style="69"/>
  </cols>
  <sheetData>
    <row r="1" spans="1:11" x14ac:dyDescent="0.25">
      <c r="A1" s="29" t="s">
        <v>183</v>
      </c>
      <c r="B1" s="147">
        <v>207</v>
      </c>
    </row>
    <row r="2" spans="1:11" x14ac:dyDescent="0.25">
      <c r="A2" s="29" t="s">
        <v>7</v>
      </c>
      <c r="B2" s="70" t="str">
        <f>IF(Basisdaten!B8=0,"",Basisdaten!B8)</f>
        <v>Not listed</v>
      </c>
    </row>
    <row r="3" spans="1:11" x14ac:dyDescent="0.25">
      <c r="A3" s="29" t="s">
        <v>3</v>
      </c>
      <c r="B3" s="73" t="str">
        <f>IF(Basisdaten!I14=0,"",Basisdaten!I14)</f>
        <v/>
      </c>
    </row>
    <row r="5" spans="1:11" x14ac:dyDescent="0.25">
      <c r="A5" s="31" t="s">
        <v>184</v>
      </c>
      <c r="B5" s="30"/>
    </row>
    <row r="6" spans="1:11" x14ac:dyDescent="0.25">
      <c r="A6" s="31" t="s">
        <v>185</v>
      </c>
      <c r="B6" s="30"/>
    </row>
    <row r="7" spans="1:11" x14ac:dyDescent="0.25">
      <c r="A7" s="31" t="s">
        <v>186</v>
      </c>
      <c r="B7" s="30"/>
    </row>
    <row r="8" spans="1:11" x14ac:dyDescent="0.25">
      <c r="A8" s="31" t="s">
        <v>187</v>
      </c>
      <c r="B8" s="30"/>
    </row>
    <row r="9" spans="1:11" x14ac:dyDescent="0.25">
      <c r="A9" s="31" t="s">
        <v>188</v>
      </c>
      <c r="B9" s="30"/>
    </row>
    <row r="11" spans="1:11" x14ac:dyDescent="0.25">
      <c r="A11" s="32" t="s">
        <v>189</v>
      </c>
      <c r="B11" s="32" t="s">
        <v>190</v>
      </c>
      <c r="C11" s="32" t="s">
        <v>176</v>
      </c>
      <c r="D11" s="32" t="s">
        <v>191</v>
      </c>
      <c r="E11" s="32" t="s">
        <v>192</v>
      </c>
      <c r="F11" s="32" t="s">
        <v>193</v>
      </c>
      <c r="G11" s="32" t="s">
        <v>194</v>
      </c>
      <c r="H11" s="32" t="s">
        <v>195</v>
      </c>
      <c r="I11" s="32" t="s">
        <v>196</v>
      </c>
      <c r="J11" s="32" t="s">
        <v>197</v>
      </c>
      <c r="K11" s="32" t="s">
        <v>198</v>
      </c>
    </row>
    <row r="12" spans="1:11" x14ac:dyDescent="0.25">
      <c r="A12" s="68" t="s">
        <v>253</v>
      </c>
      <c r="B12" s="60" t="str">
        <f>IF('Kennzahlenbogen_(KB)'!O9 = 0, "n.d.", 'Kennzahlenbogen_(KB)'!O9)</f>
        <v>n.d.</v>
      </c>
      <c r="C12" s="61"/>
      <c r="D12" s="61"/>
      <c r="E12" s="60">
        <f>Berechnung1!N27</f>
        <v>1</v>
      </c>
      <c r="F12" s="67" t="str">
        <f>IF('Kennzahlenbogen_(KB)'!Q9=0,"",'Kennzahlenbogen_(KB)'!Q9)</f>
        <v/>
      </c>
      <c r="G12" s="67" t="str">
        <f>IF('Kennzahlenbogen_(KB)'!R9=0,"",'Kennzahlenbogen_(KB)'!R9)</f>
        <v/>
      </c>
      <c r="H12" s="60">
        <f>Berechnung1!O27</f>
        <v>0</v>
      </c>
      <c r="I12" s="67"/>
      <c r="J12" s="67"/>
      <c r="K12" s="67"/>
    </row>
    <row r="13" spans="1:11" x14ac:dyDescent="0.25">
      <c r="A13" s="68" t="s">
        <v>254</v>
      </c>
      <c r="B13" s="135" t="str">
        <f>IF('Kennzahlenbogen_(KB)'!O12=0,"n.d.",IF('Kennzahlenbogen_(KB)'!O12="","n.d.",'Kennzahlenbogen_(KB)'!O12))</f>
        <v>n.d.</v>
      </c>
      <c r="C13" s="61"/>
      <c r="D13" s="61"/>
      <c r="E13" s="60">
        <f>Berechnung1!N30</f>
        <v>1</v>
      </c>
      <c r="F13" s="67" t="str">
        <f>IF('Kennzahlenbogen_(KB)'!Q12=0,"",'Kennzahlenbogen_(KB)'!Q12)</f>
        <v/>
      </c>
      <c r="G13" s="67" t="str">
        <f>IF('Kennzahlenbogen_(KB)'!R12=0,"",'Kennzahlenbogen_(KB)'!R12)</f>
        <v/>
      </c>
      <c r="H13" s="60">
        <f>Berechnung1!O30</f>
        <v>0</v>
      </c>
      <c r="I13" s="67"/>
      <c r="J13" s="67"/>
      <c r="K13" s="67"/>
    </row>
    <row r="14" spans="1:11" ht="15.75" customHeight="1" x14ac:dyDescent="0.25">
      <c r="A14" s="68">
        <v>2</v>
      </c>
      <c r="B14" s="60" t="str">
        <f>IF('Kennzahlenbogen_(KB)'!O15 = "", "",'Kennzahlenbogen_(KB)'!O15)</f>
        <v/>
      </c>
      <c r="C14" s="60">
        <f>IF('Kennzahlenbogen_(KB)'!O16="","",'Kennzahlenbogen_(KB)'!O16)</f>
        <v>0</v>
      </c>
      <c r="D14" s="91" t="str">
        <f>IF('Kennzahlenbogen_(KB)'!O17="n.d.","n.d.",'Kennzahlenbogen_(KB)'!O17*100)</f>
        <v>n.d.</v>
      </c>
      <c r="E14" s="60">
        <f>Berechnung1!N33</f>
        <v>1</v>
      </c>
      <c r="F14" s="67" t="str">
        <f>IF('Kennzahlenbogen_(KB)'!Q15=0,"",'Kennzahlenbogen_(KB)'!Q15)</f>
        <v/>
      </c>
      <c r="G14" s="67" t="str">
        <f>IF('Kennzahlenbogen_(KB)'!R15=0,"",'Kennzahlenbogen_(KB)'!R15)</f>
        <v/>
      </c>
      <c r="H14" s="60">
        <f>Berechnung1!O33</f>
        <v>0</v>
      </c>
      <c r="I14" s="67"/>
      <c r="J14" s="67"/>
      <c r="K14" s="67"/>
    </row>
    <row r="15" spans="1:11" x14ac:dyDescent="0.25">
      <c r="A15" s="68">
        <v>3</v>
      </c>
      <c r="B15" s="60" t="str">
        <f>IF('Kennzahlenbogen_(KB)'!O18 = "", "",'Kennzahlenbogen_(KB)'!O18)</f>
        <v/>
      </c>
      <c r="C15" s="60" t="str">
        <f>IF('Kennzahlenbogen_(KB)'!O19="","",'Kennzahlenbogen_(KB)'!O19)</f>
        <v/>
      </c>
      <c r="D15" s="93" t="str">
        <f>IF('Kennzahlenbogen_(KB)'!O20="n.d.","n.d.",IF('Kennzahlenbogen_(KB)'!O20="","n.d.",'Kennzahlenbogen_(KB)'!O20*100))</f>
        <v>n.d.</v>
      </c>
      <c r="E15" s="60">
        <f>Berechnung1!N36</f>
        <v>1</v>
      </c>
      <c r="F15" s="67" t="str">
        <f>IF('Kennzahlenbogen_(KB)'!Q18=0,"",'Kennzahlenbogen_(KB)'!Q18)</f>
        <v/>
      </c>
      <c r="G15" s="67" t="str">
        <f>IF('Kennzahlenbogen_(KB)'!R18=0,"",'Kennzahlenbogen_(KB)'!R18)</f>
        <v/>
      </c>
      <c r="H15" s="60">
        <f>Berechnung1!O36</f>
        <v>0</v>
      </c>
      <c r="I15" s="67"/>
      <c r="J15" s="67"/>
      <c r="K15" s="67"/>
    </row>
    <row r="16" spans="1:11" x14ac:dyDescent="0.25">
      <c r="A16" s="68">
        <v>4</v>
      </c>
      <c r="B16" s="60" t="str">
        <f>IF('Kennzahlenbogen_(KB)'!O21 = "", "",'Kennzahlenbogen_(KB)'!O21)</f>
        <v/>
      </c>
      <c r="C16" s="60">
        <f>IF('Kennzahlenbogen_(KB)'!O22="","",'Kennzahlenbogen_(KB)'!O22)</f>
        <v>0</v>
      </c>
      <c r="D16" s="91" t="str">
        <f>IF('Kennzahlenbogen_(KB)'!O23="n.d.","n.d.",'Kennzahlenbogen_(KB)'!O23*100)</f>
        <v>n.d.</v>
      </c>
      <c r="E16" s="60">
        <f>Berechnung1!N39</f>
        <v>1</v>
      </c>
      <c r="F16" s="67" t="str">
        <f>IF('Kennzahlenbogen_(KB)'!Q21=0,"",'Kennzahlenbogen_(KB)'!Q21)</f>
        <v/>
      </c>
      <c r="G16" s="67" t="str">
        <f>IF('Kennzahlenbogen_(KB)'!R21=0,"",'Kennzahlenbogen_(KB)'!R21)</f>
        <v/>
      </c>
      <c r="H16" s="60">
        <f>Berechnung1!O39</f>
        <v>0</v>
      </c>
      <c r="I16" s="67"/>
      <c r="J16" s="67"/>
      <c r="K16" s="67"/>
    </row>
    <row r="17" spans="1:11" x14ac:dyDescent="0.25">
      <c r="A17" s="68">
        <v>5</v>
      </c>
      <c r="B17" s="60" t="str">
        <f>IF('Kennzahlenbogen_(KB)'!O24 = "", "",'Kennzahlenbogen_(KB)'!O24)</f>
        <v/>
      </c>
      <c r="C17" s="60">
        <f>IF('Kennzahlenbogen_(KB)'!O25="","",'Kennzahlenbogen_(KB)'!O25)</f>
        <v>0</v>
      </c>
      <c r="D17" s="91" t="str">
        <f>IF('Kennzahlenbogen_(KB)'!O26="n.d.","n.d.",'Kennzahlenbogen_(KB)'!O26*100)</f>
        <v>n.d.</v>
      </c>
      <c r="E17" s="60">
        <f>Berechnung1!N42</f>
        <v>1</v>
      </c>
      <c r="F17" s="67" t="str">
        <f>IF('Kennzahlenbogen_(KB)'!Q24=0,"",'Kennzahlenbogen_(KB)'!Q24)</f>
        <v/>
      </c>
      <c r="G17" s="67" t="str">
        <f>IF('Kennzahlenbogen_(KB)'!R24=0,"",'Kennzahlenbogen_(KB)'!R24)</f>
        <v/>
      </c>
      <c r="H17" s="60">
        <f>Berechnung1!O42</f>
        <v>0</v>
      </c>
      <c r="I17" s="67"/>
      <c r="J17" s="67"/>
      <c r="K17" s="67"/>
    </row>
    <row r="18" spans="1:11" x14ac:dyDescent="0.25">
      <c r="A18" s="68">
        <v>6</v>
      </c>
      <c r="B18" s="60" t="str">
        <f>IF('Kennzahlenbogen_(KB)'!O27 = "", "",'Kennzahlenbogen_(KB)'!O27)</f>
        <v/>
      </c>
      <c r="C18" s="60">
        <f>IF('Kennzahlenbogen_(KB)'!O28="","",'Kennzahlenbogen_(KB)'!O28)</f>
        <v>0</v>
      </c>
      <c r="D18" s="91" t="str">
        <f>IF('Kennzahlenbogen_(KB)'!O29="n.d.","n.d.",'Kennzahlenbogen_(KB)'!O29*100)</f>
        <v>n.d.</v>
      </c>
      <c r="E18" s="60">
        <f>Berechnung1!N45</f>
        <v>1</v>
      </c>
      <c r="F18" s="67" t="str">
        <f>IF('Kennzahlenbogen_(KB)'!Q27=0,"",'Kennzahlenbogen_(KB)'!Q27)</f>
        <v/>
      </c>
      <c r="G18" s="67" t="str">
        <f>IF('Kennzahlenbogen_(KB)'!R27=0,"",'Kennzahlenbogen_(KB)'!R27)</f>
        <v/>
      </c>
      <c r="H18" s="60">
        <f>Berechnung1!O45</f>
        <v>0</v>
      </c>
      <c r="I18" s="67"/>
      <c r="J18" s="67"/>
      <c r="K18" s="67"/>
    </row>
    <row r="19" spans="1:11" x14ac:dyDescent="0.25">
      <c r="A19" s="68">
        <v>7</v>
      </c>
      <c r="B19" s="60" t="str">
        <f>IF('Kennzahlenbogen_(KB)'!O30 = "", "",'Kennzahlenbogen_(KB)'!O30)</f>
        <v/>
      </c>
      <c r="C19" s="60">
        <f>IF('Kennzahlenbogen_(KB)'!O31="","",'Kennzahlenbogen_(KB)'!O31)</f>
        <v>0</v>
      </c>
      <c r="D19" s="91" t="str">
        <f>IF('Kennzahlenbogen_(KB)'!O32="n.d.","n.d.",'Kennzahlenbogen_(KB)'!O32*100)</f>
        <v>n.d.</v>
      </c>
      <c r="E19" s="60">
        <f>Berechnung1!N48</f>
        <v>1</v>
      </c>
      <c r="F19" s="67" t="str">
        <f>IF('Kennzahlenbogen_(KB)'!Q30=0,"",'Kennzahlenbogen_(KB)'!Q30)</f>
        <v/>
      </c>
      <c r="G19" s="67" t="str">
        <f>IF('Kennzahlenbogen_(KB)'!R30=0,"",'Kennzahlenbogen_(KB)'!R30)</f>
        <v/>
      </c>
      <c r="H19" s="60">
        <f>Berechnung1!O48</f>
        <v>0</v>
      </c>
      <c r="I19" s="67"/>
      <c r="J19" s="67"/>
      <c r="K19" s="67"/>
    </row>
    <row r="20" spans="1:11" x14ac:dyDescent="0.25">
      <c r="A20" s="68">
        <v>8</v>
      </c>
      <c r="B20" s="60" t="str">
        <f>IF('Kennzahlenbogen_(KB)'!O33 = "", "",'Kennzahlenbogen_(KB)'!O33)</f>
        <v/>
      </c>
      <c r="C20" s="60">
        <f>IF('Kennzahlenbogen_(KB)'!O34="","",'Kennzahlenbogen_(KB)'!O34)</f>
        <v>0</v>
      </c>
      <c r="D20" s="93" t="str">
        <f>IF('Kennzahlenbogen_(KB)'!O35="n.d.","n.d.",IF('Kennzahlenbogen_(KB)'!O35="","n.d.",'Kennzahlenbogen_(KB)'!O35*100))</f>
        <v>n.d.</v>
      </c>
      <c r="E20" s="60">
        <f>Berechnung1!N51</f>
        <v>1</v>
      </c>
      <c r="F20" s="67" t="str">
        <f>IF('Kennzahlenbogen_(KB)'!Q33=0,"",'Kennzahlenbogen_(KB)'!Q33)</f>
        <v/>
      </c>
      <c r="G20" s="67" t="str">
        <f>IF('Kennzahlenbogen_(KB)'!R33=0,"",'Kennzahlenbogen_(KB)'!R33)</f>
        <v/>
      </c>
      <c r="H20" s="60">
        <f>Berechnung1!O51</f>
        <v>0</v>
      </c>
      <c r="I20" s="67"/>
      <c r="J20" s="67"/>
      <c r="K20" s="67"/>
    </row>
    <row r="21" spans="1:11" x14ac:dyDescent="0.25">
      <c r="A21" s="68">
        <v>9</v>
      </c>
      <c r="B21" s="60" t="str">
        <f>IF('Kennzahlenbogen_(KB)'!O36 = "", "",'Kennzahlenbogen_(KB)'!O36)</f>
        <v/>
      </c>
      <c r="C21" s="60">
        <f>IF('Kennzahlenbogen_(KB)'!O37="","",'Kennzahlenbogen_(KB)'!O37)</f>
        <v>0</v>
      </c>
      <c r="D21" s="93" t="str">
        <f>IF('Kennzahlenbogen_(KB)'!O38="n.d.","n.d.",IF('Kennzahlenbogen_(KB)'!O38="","n.d.",'Kennzahlenbogen_(KB)'!O38*100))</f>
        <v>n.d.</v>
      </c>
      <c r="E21" s="60">
        <f>Berechnung1!N54</f>
        <v>1</v>
      </c>
      <c r="F21" s="67" t="str">
        <f>IF('Kennzahlenbogen_(KB)'!Q36=0,"",'Kennzahlenbogen_(KB)'!Q36)</f>
        <v/>
      </c>
      <c r="G21" s="67" t="str">
        <f>IF('Kennzahlenbogen_(KB)'!R36=0,"",'Kennzahlenbogen_(KB)'!R36)</f>
        <v/>
      </c>
      <c r="H21" s="60">
        <f>Berechnung1!O54</f>
        <v>0</v>
      </c>
      <c r="I21" s="67"/>
      <c r="J21" s="67"/>
      <c r="K21" s="67"/>
    </row>
    <row r="22" spans="1:11" x14ac:dyDescent="0.25">
      <c r="A22" s="68">
        <v>10</v>
      </c>
      <c r="B22" s="60" t="str">
        <f>IF('Kennzahlenbogen_(KB)'!O39 = "", "", 'Kennzahlenbogen_(KB)'!O39)</f>
        <v/>
      </c>
      <c r="C22" s="60">
        <f>IF('Kennzahlenbogen_(KB)'!O40="","",'Kennzahlenbogen_(KB)'!O40)</f>
        <v>0</v>
      </c>
      <c r="D22" s="93" t="str">
        <f>IF('Kennzahlenbogen_(KB)'!O41="n.d.","n.d.",IF('Kennzahlenbogen_(KB)'!O41="","n.d.",'Kennzahlenbogen_(KB)'!O41*100))</f>
        <v>n.d.</v>
      </c>
      <c r="E22" s="60">
        <f>Berechnung1!N57</f>
        <v>1</v>
      </c>
      <c r="F22" s="67" t="str">
        <f>IF('Kennzahlenbogen_(KB)'!Q39=0,"",'Kennzahlenbogen_(KB)'!Q39)</f>
        <v/>
      </c>
      <c r="G22" s="67" t="str">
        <f>IF('Kennzahlenbogen_(KB)'!R39=0,"",'Kennzahlenbogen_(KB)'!R39)</f>
        <v/>
      </c>
      <c r="H22" s="60">
        <f>Berechnung1!O57</f>
        <v>0</v>
      </c>
      <c r="I22" s="67"/>
      <c r="J22" s="67"/>
      <c r="K22" s="67"/>
    </row>
    <row r="23" spans="1:11" x14ac:dyDescent="0.25">
      <c r="A23" s="68">
        <v>11</v>
      </c>
      <c r="B23" s="60" t="str">
        <f>IF('Kennzahlenbogen_(KB)'!O42 = 0, "n.d.",'Kennzahlenbogen_(KB)'!O42)</f>
        <v>n.d.</v>
      </c>
      <c r="C23" s="61"/>
      <c r="D23" s="92"/>
      <c r="E23" s="60">
        <f>Berechnung1!N60</f>
        <v>1</v>
      </c>
      <c r="F23" s="67" t="str">
        <f>IF('Kennzahlenbogen_(KB)'!Q42=0,"",'Kennzahlenbogen_(KB)'!Q42)</f>
        <v/>
      </c>
      <c r="G23" s="67" t="str">
        <f>IF('Kennzahlenbogen_(KB)'!R42=0,"",'Kennzahlenbogen_(KB)'!R42)</f>
        <v/>
      </c>
      <c r="H23" s="60">
        <f>Berechnung1!O60</f>
        <v>0</v>
      </c>
      <c r="I23" s="67"/>
      <c r="J23" s="67"/>
      <c r="K23" s="67"/>
    </row>
    <row r="24" spans="1:11" x14ac:dyDescent="0.25">
      <c r="A24" s="68">
        <v>12</v>
      </c>
      <c r="B24" s="60" t="str">
        <f>IF('Kennzahlenbogen_(KB)'!O45 = "", "", 'Kennzahlenbogen_(KB)'!O45)</f>
        <v/>
      </c>
      <c r="C24" s="60" t="str">
        <f>IF('Kennzahlenbogen_(KB)'!O46="","",'Kennzahlenbogen_(KB)'!O46)</f>
        <v/>
      </c>
      <c r="D24" s="93" t="str">
        <f>IF('Kennzahlenbogen_(KB)'!O47="n.d.","n.d.",IF('Kennzahlenbogen_(KB)'!O47="","n.d.",'Kennzahlenbogen_(KB)'!O47*100))</f>
        <v>n.d.</v>
      </c>
      <c r="E24" s="60">
        <f>Berechnung1!N63</f>
        <v>1</v>
      </c>
      <c r="F24" s="67" t="str">
        <f>IF('Kennzahlenbogen_(KB)'!Q45=0,"",'Kennzahlenbogen_(KB)'!Q45)</f>
        <v/>
      </c>
      <c r="G24" s="67" t="str">
        <f>IF('Kennzahlenbogen_(KB)'!R45=0,"",'Kennzahlenbogen_(KB)'!R45)</f>
        <v/>
      </c>
      <c r="H24" s="60">
        <f>Berechnung1!O63</f>
        <v>0</v>
      </c>
      <c r="I24" s="67"/>
      <c r="J24" s="67"/>
      <c r="K24" s="67"/>
    </row>
    <row r="25" spans="1:11" x14ac:dyDescent="0.25">
      <c r="A25" s="68">
        <v>13</v>
      </c>
      <c r="B25" s="60" t="str">
        <f>IF('Kennzahlenbogen_(KB)'!O48 = "", "", 'Kennzahlenbogen_(KB)'!O48)</f>
        <v/>
      </c>
      <c r="C25" s="60">
        <f>IF('Kennzahlenbogen_(KB)'!O49="","",'Kennzahlenbogen_(KB)'!O49)</f>
        <v>0</v>
      </c>
      <c r="D25" s="91" t="str">
        <f>IF('Kennzahlenbogen_(KB)'!O50="n.d.","n.d.",'Kennzahlenbogen_(KB)'!O50*100)</f>
        <v>n.d.</v>
      </c>
      <c r="E25" s="60">
        <f>Berechnung1!N66</f>
        <v>1</v>
      </c>
      <c r="F25" s="67" t="str">
        <f>IF('Kennzahlenbogen_(KB)'!Q48=0,"",'Kennzahlenbogen_(KB)'!Q48)</f>
        <v/>
      </c>
      <c r="G25" s="67" t="str">
        <f>IF('Kennzahlenbogen_(KB)'!R48=0,"",'Kennzahlenbogen_(KB)'!R48)</f>
        <v/>
      </c>
      <c r="H25" s="60">
        <f>Berechnung1!O66</f>
        <v>0</v>
      </c>
      <c r="I25" s="67"/>
      <c r="J25" s="67"/>
      <c r="K25" s="67"/>
    </row>
    <row r="26" spans="1:11" x14ac:dyDescent="0.25">
      <c r="A26" s="68">
        <v>14</v>
      </c>
      <c r="B26" s="60" t="str">
        <f>IF('Kennzahlenbogen_(KB)'!O51 = "", "", 'Kennzahlenbogen_(KB)'!O51)</f>
        <v/>
      </c>
      <c r="C26" s="60">
        <f>IF('Kennzahlenbogen_(KB)'!O52="","",'Kennzahlenbogen_(KB)'!O52)</f>
        <v>0</v>
      </c>
      <c r="D26" s="91" t="str">
        <f>IF('Kennzahlenbogen_(KB)'!O53="n.d.","n.d.",'Kennzahlenbogen_(KB)'!O53*100)</f>
        <v>n.d.</v>
      </c>
      <c r="E26" s="60">
        <f>Berechnung1!N69</f>
        <v>1</v>
      </c>
      <c r="F26" s="67" t="str">
        <f>IF('Kennzahlenbogen_(KB)'!Q51=0,"",'Kennzahlenbogen_(KB)'!Q51)</f>
        <v/>
      </c>
      <c r="G26" s="67" t="str">
        <f>IF('Kennzahlenbogen_(KB)'!R51=0,"",'Kennzahlenbogen_(KB)'!R51)</f>
        <v/>
      </c>
      <c r="H26" s="60">
        <f>Berechnung1!O69</f>
        <v>0</v>
      </c>
      <c r="I26" s="67"/>
      <c r="J26" s="67"/>
      <c r="K26" s="67"/>
    </row>
    <row r="27" spans="1:11" x14ac:dyDescent="0.25">
      <c r="A27" s="68">
        <v>15</v>
      </c>
      <c r="B27" s="60" t="str">
        <f>IF('Kennzahlenbogen_(KB)'!O54 = "", "", 'Kennzahlenbogen_(KB)'!O54)</f>
        <v/>
      </c>
      <c r="C27" s="60">
        <f>IF('Kennzahlenbogen_(KB)'!O55="","",'Kennzahlenbogen_(KB)'!O55)</f>
        <v>0</v>
      </c>
      <c r="D27" s="91" t="str">
        <f>IF('Kennzahlenbogen_(KB)'!O56="n.d.","n.d.",'Kennzahlenbogen_(KB)'!O56*100)</f>
        <v>n.d.</v>
      </c>
      <c r="E27" s="60">
        <f>Berechnung1!N72</f>
        <v>1</v>
      </c>
      <c r="F27" s="67" t="str">
        <f>IF('Kennzahlenbogen_(KB)'!Q54=0,"",'Kennzahlenbogen_(KB)'!Q54)</f>
        <v/>
      </c>
      <c r="G27" s="67" t="str">
        <f>IF('Kennzahlenbogen_(KB)'!R54=0,"",'Kennzahlenbogen_(KB)'!R54)</f>
        <v/>
      </c>
      <c r="H27" s="60">
        <f>Berechnung1!O72</f>
        <v>0</v>
      </c>
      <c r="I27" s="67"/>
      <c r="J27" s="67"/>
      <c r="K27" s="67"/>
    </row>
    <row r="28" spans="1:11" x14ac:dyDescent="0.25">
      <c r="A28" s="68">
        <v>16</v>
      </c>
      <c r="B28" s="60" t="str">
        <f>IF('Kennzahlenbogen_(KB)'!O57 = "", "", 'Kennzahlenbogen_(KB)'!O57)</f>
        <v/>
      </c>
      <c r="C28" s="60">
        <f>IF('Kennzahlenbogen_(KB)'!O58="","",'Kennzahlenbogen_(KB)'!O58)</f>
        <v>0</v>
      </c>
      <c r="D28" s="91" t="str">
        <f>IF('Kennzahlenbogen_(KB)'!O59="n.d.","n.d.",'Kennzahlenbogen_(KB)'!O59*100)</f>
        <v>n.d.</v>
      </c>
      <c r="E28" s="60">
        <f>Berechnung1!N75</f>
        <v>1</v>
      </c>
      <c r="F28" s="67" t="str">
        <f>IF('Kennzahlenbogen_(KB)'!Q57=0,"",'Kennzahlenbogen_(KB)'!Q57)</f>
        <v/>
      </c>
      <c r="G28" s="67" t="str">
        <f>IF('Kennzahlenbogen_(KB)'!R57=0,"",'Kennzahlenbogen_(KB)'!R57)</f>
        <v/>
      </c>
      <c r="H28" s="60">
        <f>Berechnung1!O75</f>
        <v>0</v>
      </c>
      <c r="I28" s="67"/>
      <c r="J28" s="67"/>
      <c r="K28" s="67"/>
    </row>
    <row r="29" spans="1:11" x14ac:dyDescent="0.25">
      <c r="A29" s="68">
        <v>17</v>
      </c>
      <c r="B29" s="60" t="str">
        <f>IF('Kennzahlenbogen_(KB)'!O60 = "", "", 'Kennzahlenbogen_(KB)'!O60)</f>
        <v/>
      </c>
      <c r="C29" s="60">
        <f>IF('Kennzahlenbogen_(KB)'!O61="","",'Kennzahlenbogen_(KB)'!O61)</f>
        <v>0</v>
      </c>
      <c r="D29" s="91" t="str">
        <f>IF('Kennzahlenbogen_(KB)'!O62="n.d.","n.d.",'Kennzahlenbogen_(KB)'!O62*100)</f>
        <v>n.d.</v>
      </c>
      <c r="E29" s="60">
        <f>Berechnung1!N78</f>
        <v>1</v>
      </c>
      <c r="F29" s="67" t="str">
        <f>IF('Kennzahlenbogen_(KB)'!Q60=0,"",'Kennzahlenbogen_(KB)'!Q60)</f>
        <v/>
      </c>
      <c r="G29" s="67" t="str">
        <f>IF('Kennzahlenbogen_(KB)'!R60=0,"",'Kennzahlenbogen_(KB)'!R60)</f>
        <v/>
      </c>
      <c r="H29" s="60">
        <f>Berechnung1!O78</f>
        <v>0</v>
      </c>
      <c r="I29" s="67"/>
      <c r="J29" s="67"/>
      <c r="K29" s="67"/>
    </row>
    <row r="30" spans="1:11" x14ac:dyDescent="0.25">
      <c r="A30" s="68">
        <v>18</v>
      </c>
      <c r="B30" s="60" t="str">
        <f>IF('Kennzahlenbogen_(KB)'!O63 = "", "", 'Kennzahlenbogen_(KB)'!O63)</f>
        <v/>
      </c>
      <c r="C30" s="60" t="str">
        <f>IF('Kennzahlenbogen_(KB)'!O64="","",'Kennzahlenbogen_(KB)'!O64)</f>
        <v/>
      </c>
      <c r="D30" s="93" t="str">
        <f>IF('Kennzahlenbogen_(KB)'!O65="n.d.","n.d.",IF('Kennzahlenbogen_(KB)'!O65="","n.d.",'Kennzahlenbogen_(KB)'!O65*100))</f>
        <v>n.d.</v>
      </c>
      <c r="E30" s="60">
        <f>Berechnung1!N81</f>
        <v>1</v>
      </c>
      <c r="F30" s="67" t="str">
        <f>IF('Kennzahlenbogen_(KB)'!Q63=0,"",'Kennzahlenbogen_(KB)'!Q63)</f>
        <v/>
      </c>
      <c r="G30" s="67" t="str">
        <f>IF('Kennzahlenbogen_(KB)'!R63=0,"",'Kennzahlenbogen_(KB)'!R63)</f>
        <v/>
      </c>
      <c r="H30" s="60">
        <f>Berechnung1!O81</f>
        <v>0</v>
      </c>
      <c r="I30" s="67"/>
      <c r="J30" s="67"/>
      <c r="K30" s="67"/>
    </row>
    <row r="31" spans="1:11" x14ac:dyDescent="0.25">
      <c r="A31" s="68">
        <v>19</v>
      </c>
      <c r="B31" s="60" t="str">
        <f>IF('Kennzahlenbogen_(KB)'!O66 = "", "", 'Kennzahlenbogen_(KB)'!O66)</f>
        <v/>
      </c>
      <c r="C31" s="60" t="str">
        <f>IF('Kennzahlenbogen_(KB)'!O67="","",'Kennzahlenbogen_(KB)'!O67)</f>
        <v/>
      </c>
      <c r="D31" s="93" t="str">
        <f>IF('Kennzahlenbogen_(KB)'!O68="n.d.","n.d.",IF('Kennzahlenbogen_(KB)'!O68="","n.d.",'Kennzahlenbogen_(KB)'!O68*100))</f>
        <v>n.d.</v>
      </c>
      <c r="E31" s="60">
        <f>Berechnung1!N84</f>
        <v>1</v>
      </c>
      <c r="F31" s="67" t="str">
        <f>IF('Kennzahlenbogen_(KB)'!Q66=0,"",'Kennzahlenbogen_(KB)'!Q66)</f>
        <v/>
      </c>
      <c r="G31" s="67" t="str">
        <f>IF('Kennzahlenbogen_(KB)'!R66=0,"",'Kennzahlenbogen_(KB)'!R66)</f>
        <v/>
      </c>
      <c r="H31" s="60">
        <f>Berechnung1!O84</f>
        <v>0</v>
      </c>
      <c r="I31" s="67"/>
      <c r="J31" s="67"/>
      <c r="K31" s="67"/>
    </row>
    <row r="32" spans="1:11" x14ac:dyDescent="0.25">
      <c r="A32" s="68">
        <v>20</v>
      </c>
      <c r="B32" s="60" t="str">
        <f>IF('Kennzahlenbogen_(KB)'!O69 = "", "", 'Kennzahlenbogen_(KB)'!O69)</f>
        <v/>
      </c>
      <c r="C32" s="60" t="str">
        <f>IF('Kennzahlenbogen_(KB)'!O70="","",'Kennzahlenbogen_(KB)'!O70)</f>
        <v/>
      </c>
      <c r="D32" s="93" t="str">
        <f>IF('Kennzahlenbogen_(KB)'!O71="n.d.","n.d.",IF('Kennzahlenbogen_(KB)'!O71="","n.d.",'Kennzahlenbogen_(KB)'!O71*100))</f>
        <v>n.d.</v>
      </c>
      <c r="E32" s="60">
        <f>Berechnung1!N87</f>
        <v>1</v>
      </c>
      <c r="F32" s="67" t="str">
        <f>IF('Kennzahlenbogen_(KB)'!Q69=0,"",'Kennzahlenbogen_(KB)'!Q69)</f>
        <v/>
      </c>
      <c r="G32" s="67" t="str">
        <f>IF('Kennzahlenbogen_(KB)'!R69=0,"",'Kennzahlenbogen_(KB)'!R69)</f>
        <v/>
      </c>
      <c r="H32" s="60">
        <f>Berechnung1!O87</f>
        <v>0</v>
      </c>
      <c r="I32" s="67"/>
      <c r="J32" s="67"/>
      <c r="K32" s="67"/>
    </row>
    <row r="33" spans="1:11" x14ac:dyDescent="0.25">
      <c r="A33" s="68">
        <v>21</v>
      </c>
      <c r="B33" s="60" t="str">
        <f>IF('Kennzahlenbogen_(KB)'!O72 = "", "", 'Kennzahlenbogen_(KB)'!O72)</f>
        <v/>
      </c>
      <c r="C33" s="60" t="str">
        <f>IF('Kennzahlenbogen_(KB)'!O73="","",'Kennzahlenbogen_(KB)'!O73)</f>
        <v/>
      </c>
      <c r="D33" s="93" t="str">
        <f>IF('Kennzahlenbogen_(KB)'!O74="n.d.","n.d.",IF('Kennzahlenbogen_(KB)'!O74="","n.d.",'Kennzahlenbogen_(KB)'!O74*100))</f>
        <v>n.d.</v>
      </c>
      <c r="E33" s="60">
        <f>Berechnung1!N90</f>
        <v>1</v>
      </c>
      <c r="F33" s="67" t="str">
        <f>IF('Kennzahlenbogen_(KB)'!Q72=0,"",'Kennzahlenbogen_(KB)'!Q72)</f>
        <v/>
      </c>
      <c r="G33" s="67" t="str">
        <f>IF('Kennzahlenbogen_(KB)'!R72=0,"",'Kennzahlenbogen_(KB)'!R72)</f>
        <v/>
      </c>
      <c r="H33" s="60">
        <f>Berechnung1!O90</f>
        <v>0</v>
      </c>
      <c r="I33" s="67"/>
      <c r="J33" s="67"/>
      <c r="K33" s="67"/>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34"/>
  <sheetViews>
    <sheetView showGridLines="0" topLeftCell="A2" zoomScaleNormal="100" workbookViewId="0">
      <selection activeCell="N20" sqref="N20"/>
    </sheetView>
  </sheetViews>
  <sheetFormatPr baseColWidth="10" defaultColWidth="9.140625" defaultRowHeight="14.25" x14ac:dyDescent="0.2"/>
  <cols>
    <col min="1" max="1" width="2.85546875" style="1" customWidth="1"/>
    <col min="2" max="2" width="18.5703125" style="1" customWidth="1"/>
    <col min="3" max="3" width="6.5703125" style="1" customWidth="1"/>
    <col min="4" max="4" width="8.85546875" style="1" customWidth="1"/>
    <col min="5" max="5" width="6.85546875" style="1" customWidth="1"/>
    <col min="6" max="6" width="6.28515625" style="1" customWidth="1"/>
    <col min="7" max="7" width="6.42578125" style="1" customWidth="1"/>
    <col min="8" max="8" width="7" style="1" customWidth="1"/>
    <col min="9" max="9" width="10" style="1" customWidth="1"/>
    <col min="10" max="10" width="29.85546875" style="1" customWidth="1"/>
    <col min="11" max="11" width="32.5703125" style="1" customWidth="1"/>
    <col min="12" max="12" width="1.42578125" style="1" customWidth="1"/>
    <col min="13" max="13" width="13.7109375" style="1" hidden="1" customWidth="1"/>
    <col min="14" max="16384" width="9.140625" style="1"/>
  </cols>
  <sheetData>
    <row r="1" spans="1:13" hidden="1" x14ac:dyDescent="0.2">
      <c r="B1" s="1" t="str">
        <f ca="1">IF(M11=TRUE,"A1:L15",CONCATENATE("A1:L",MATCH(0,A:A,-1)))</f>
        <v>A1:L34</v>
      </c>
    </row>
    <row r="2" spans="1:13" ht="21" customHeight="1" x14ac:dyDescent="0.2">
      <c r="A2" s="103" t="s">
        <v>273</v>
      </c>
    </row>
    <row r="3" spans="1:13" ht="16.5" customHeight="1" x14ac:dyDescent="0.25">
      <c r="A3" s="62" t="s">
        <v>199</v>
      </c>
    </row>
    <row r="4" spans="1:13" ht="14.25" customHeight="1" x14ac:dyDescent="0.2"/>
    <row r="5" spans="1:13" ht="9" customHeight="1" x14ac:dyDescent="0.2"/>
    <row r="6" spans="1:13" ht="15" customHeight="1" x14ac:dyDescent="0.2">
      <c r="B6" s="5" t="s">
        <v>1</v>
      </c>
      <c r="C6" s="250" t="str">
        <f>IF(Basisdaten!B10=0,"",Basisdaten!B10)</f>
        <v/>
      </c>
      <c r="D6" s="357"/>
      <c r="E6" s="357"/>
      <c r="F6" s="357"/>
      <c r="G6" s="357"/>
      <c r="H6" s="357"/>
      <c r="I6" s="357"/>
      <c r="J6" s="251"/>
    </row>
    <row r="7" spans="1:13" ht="6.75" customHeight="1" x14ac:dyDescent="0.2"/>
    <row r="8" spans="1:13" x14ac:dyDescent="0.2">
      <c r="B8" s="5" t="s">
        <v>0</v>
      </c>
      <c r="C8" s="250" t="str">
        <f>IF(Basisdaten!B8=0,"",Basisdaten!B8)</f>
        <v>Not listed</v>
      </c>
      <c r="D8" s="357"/>
      <c r="E8" s="251"/>
      <c r="H8" s="358" t="s">
        <v>3</v>
      </c>
      <c r="I8" s="358"/>
      <c r="J8" s="56" t="str">
        <f>IF(Basisdaten!I14=0,"",Basisdaten!I14)</f>
        <v/>
      </c>
    </row>
    <row r="9" spans="1:13" ht="10.5" customHeight="1" x14ac:dyDescent="0.2"/>
    <row r="10" spans="1:13" ht="13.5" customHeight="1" x14ac:dyDescent="0.25">
      <c r="B10" s="4" t="str">
        <f ca="1">IF($M$11=TRUE,"Kein Datendefizit vorhanden","")</f>
        <v/>
      </c>
      <c r="M10" s="47" t="s">
        <v>224</v>
      </c>
    </row>
    <row r="11" spans="1:13" ht="15.75" customHeight="1" x14ac:dyDescent="0.2">
      <c r="B11" s="48" t="str">
        <f ca="1">IF($M$11=TRUE,"","Übertragung erfolgt automatisch aus Kennzahlenbogen (Ist-Werte, Begründungen und Aktionen)")</f>
        <v>Übertragung erfolgt automatisch aus Kennzahlenbogen (Ist-Werte, Begründungen und Aktionen)</v>
      </c>
      <c r="M11" s="40" t="b">
        <f t="array" aca="1" ref="M11" ca="1">A14:K34=""</f>
        <v>0</v>
      </c>
    </row>
    <row r="12" spans="1:13" ht="15.75" customHeight="1" x14ac:dyDescent="0.2">
      <c r="A12" s="359" t="str">
        <f ca="1">IF($M$11=TRUE,"","KN")</f>
        <v>KN</v>
      </c>
      <c r="B12" s="360" t="str">
        <f ca="1">IF($M$11=TRUE,"","Kennzahlendefinition")</f>
        <v>Kennzahlendefinition</v>
      </c>
      <c r="C12" s="359" t="str">
        <f ca="1">IF($M$11=TRUE,"","Vorgaben Datenqualität")</f>
        <v>Vorgaben Datenqualität</v>
      </c>
      <c r="D12" s="359"/>
      <c r="E12" s="359"/>
      <c r="F12" s="359" t="str">
        <f ca="1">IF($M$11=TRUE,"","Ist-Werte")</f>
        <v>Ist-Werte</v>
      </c>
      <c r="G12" s="359"/>
      <c r="H12" s="359"/>
      <c r="I12" s="359" t="str">
        <f ca="1">IF($M$11=TRUE,"","Daten-qualität")</f>
        <v>Daten-qualität</v>
      </c>
      <c r="J12" s="359" t="str">
        <f ca="1">IF($M$11=TRUE,"","Verifizierung Zentrum")</f>
        <v>Verifizierung Zentrum</v>
      </c>
      <c r="K12" s="359"/>
    </row>
    <row r="13" spans="1:13" ht="21" customHeight="1" x14ac:dyDescent="0.2">
      <c r="A13" s="359"/>
      <c r="B13" s="360"/>
      <c r="C13" s="53" t="str">
        <f ca="1">IF($M$11=TRUE,"","Plausi unklar")</f>
        <v>Plausi unklar</v>
      </c>
      <c r="D13" s="53" t="str">
        <f ca="1">IF($M$11=TRUE,"","Sollvorgabe")</f>
        <v>Sollvorgabe</v>
      </c>
      <c r="E13" s="53" t="str">
        <f ca="1">IF($M$11=TRUE,"","Plausi unklar")</f>
        <v>Plausi unklar</v>
      </c>
      <c r="F13" s="53" t="str">
        <f ca="1">IF($M$11=TRUE,"","Zähler / Anzahl")</f>
        <v>Zähler / Anzahl</v>
      </c>
      <c r="G13" s="53" t="str">
        <f ca="1">IF($M$11=TRUE,"","Nenner")</f>
        <v>Nenner</v>
      </c>
      <c r="H13" s="53" t="str">
        <f ca="1">IF($M$11=TRUE,"","Quote")</f>
        <v>Quote</v>
      </c>
      <c r="I13" s="359"/>
      <c r="J13" s="53" t="str">
        <f ca="1">IF($M$11=TRUE,"","Begründung / Ursache")</f>
        <v>Begründung / Ursache</v>
      </c>
      <c r="K13" s="53" t="str">
        <f ca="1">IF($M$11=TRUE,"","Eingeleitete / geplante Aktionen")</f>
        <v>Eingeleitete / geplante Aktionen</v>
      </c>
    </row>
    <row r="14" spans="1:13" ht="155.25" customHeight="1" x14ac:dyDescent="0.2">
      <c r="A14" s="53" t="str">
        <f ca="1">'Hilfstabelle DatendefKB'!O2</f>
        <v>1a</v>
      </c>
      <c r="B14" s="54" t="str">
        <f ca="1">'Hilfstabelle DatendefKB'!P2</f>
        <v>Primary cases</v>
      </c>
      <c r="C14" s="72" t="str">
        <f ca="1">'Hilfstabelle DatendefKB'!Q2</f>
        <v>-----</v>
      </c>
      <c r="D14" s="53" t="str">
        <f ca="1">'Hilfstabelle DatendefKB'!R2</f>
        <v>≥ 30</v>
      </c>
      <c r="E14" s="72" t="str">
        <f ca="1">'Hilfstabelle DatendefKB'!S2</f>
        <v>-----</v>
      </c>
      <c r="F14" s="53">
        <f ca="1">'Hilfstabelle DatendefKB'!T2</f>
        <v>0</v>
      </c>
      <c r="G14" s="53" t="str">
        <f ca="1">'Hilfstabelle DatendefKB'!U2</f>
        <v>-----</v>
      </c>
      <c r="H14" s="55" t="str">
        <f ca="1">'Hilfstabelle DatendefKB'!V2</f>
        <v>-----</v>
      </c>
      <c r="I14" s="53" t="str">
        <f ca="1">'Hilfstabelle DatendefKB'!W2</f>
        <v>Incomplete</v>
      </c>
      <c r="J14" s="54" t="str">
        <f ca="1">'Hilfstabelle DatendefKB'!X2</f>
        <v>-----</v>
      </c>
      <c r="K14" s="54" t="str">
        <f ca="1">'Hilfstabelle DatendefKB'!Y2</f>
        <v>-----</v>
      </c>
    </row>
    <row r="15" spans="1:13" ht="155.25" customHeight="1" x14ac:dyDescent="0.2">
      <c r="A15" s="53" t="str">
        <f ca="1">'Hilfstabelle DatendefKB'!O3</f>
        <v>1b</v>
      </c>
      <c r="B15" s="54" t="str">
        <f ca="1">'Hilfstabelle DatendefKB'!P3</f>
        <v>Patients with new recurrence and/or distant metastases</v>
      </c>
      <c r="C15" s="72" t="str">
        <f ca="1">'Hilfstabelle DatendefKB'!Q3</f>
        <v>-----</v>
      </c>
      <c r="D15" s="53" t="str">
        <f ca="1">'Hilfstabelle DatendefKB'!R3</f>
        <v>No target value</v>
      </c>
      <c r="E15" s="72" t="str">
        <f ca="1">'Hilfstabelle DatendefKB'!S3</f>
        <v>-----</v>
      </c>
      <c r="F15" s="53" t="str">
        <f ca="1">'Hilfstabelle DatendefKB'!T3</f>
        <v>-----</v>
      </c>
      <c r="G15" s="53" t="str">
        <f ca="1">'Hilfstabelle DatendefKB'!U3</f>
        <v>-----</v>
      </c>
      <c r="H15" s="55" t="str">
        <f ca="1">'Hilfstabelle DatendefKB'!V3</f>
        <v>-----</v>
      </c>
      <c r="I15" s="53" t="str">
        <f ca="1">'Hilfstabelle DatendefKB'!W3</f>
        <v>Incomplete</v>
      </c>
      <c r="J15" s="54" t="str">
        <f ca="1">'Hilfstabelle DatendefKB'!X3</f>
        <v>-----</v>
      </c>
      <c r="K15" s="54" t="str">
        <f ca="1">'Hilfstabelle DatendefKB'!Y3</f>
        <v>-----</v>
      </c>
    </row>
    <row r="16" spans="1:13" ht="155.25" customHeight="1" x14ac:dyDescent="0.2">
      <c r="A16" s="57">
        <f ca="1">'Hilfstabelle DatendefKB'!O4</f>
        <v>2</v>
      </c>
      <c r="B16" s="54" t="str">
        <f ca="1">'Hilfstabelle DatendefKB'!P4</f>
        <v>Pretherapeutic tumour board</v>
      </c>
      <c r="C16" s="72" t="str">
        <f ca="1">'Hilfstabelle DatendefKB'!Q4</f>
        <v>-----</v>
      </c>
      <c r="D16" s="53" t="str">
        <f ca="1">'Hilfstabelle DatendefKB'!R4</f>
        <v>≥ 95%</v>
      </c>
      <c r="E16" s="72" t="str">
        <f ca="1">'Hilfstabelle DatendefKB'!S4</f>
        <v>-----</v>
      </c>
      <c r="F16" s="53" t="str">
        <f ca="1">'Hilfstabelle DatendefKB'!T4</f>
        <v>-----</v>
      </c>
      <c r="G16" s="53">
        <f ca="1">'Hilfstabelle DatendefKB'!U4</f>
        <v>0</v>
      </c>
      <c r="H16" s="55" t="str">
        <f ca="1">'Hilfstabelle DatendefKB'!V4</f>
        <v>n.d.</v>
      </c>
      <c r="I16" s="53" t="str">
        <f ca="1">'Hilfstabelle DatendefKB'!W4</f>
        <v>Incomplete</v>
      </c>
      <c r="J16" s="54" t="str">
        <f ca="1">'Hilfstabelle DatendefKB'!X4</f>
        <v>-----</v>
      </c>
      <c r="K16" s="54" t="str">
        <f ca="1">'Hilfstabelle DatendefKB'!Y4</f>
        <v>-----</v>
      </c>
    </row>
    <row r="17" spans="1:11" ht="155.25" customHeight="1" x14ac:dyDescent="0.2">
      <c r="A17" s="53">
        <f ca="1">'Hilfstabelle DatendefKB'!O5</f>
        <v>3</v>
      </c>
      <c r="B17" s="54" t="str">
        <f ca="1">'Hilfstabelle DatendefKB'!P5</f>
        <v>Pretherapeutic tumour board recurrence</v>
      </c>
      <c r="C17" s="72" t="str">
        <f ca="1">'Hilfstabelle DatendefKB'!Q5</f>
        <v>-----</v>
      </c>
      <c r="D17" s="53" t="str">
        <f ca="1">'Hilfstabelle DatendefKB'!R5</f>
        <v>≥ 95%</v>
      </c>
      <c r="E17" s="72" t="str">
        <f ca="1">'Hilfstabelle DatendefKB'!S5</f>
        <v>-----</v>
      </c>
      <c r="F17" s="53" t="str">
        <f ca="1">'Hilfstabelle DatendefKB'!T5</f>
        <v>-----</v>
      </c>
      <c r="G17" s="53" t="str">
        <f ca="1">'Hilfstabelle DatendefKB'!U5</f>
        <v>-----</v>
      </c>
      <c r="H17" s="55" t="str">
        <f ca="1">'Hilfstabelle DatendefKB'!V5</f>
        <v>n.d.</v>
      </c>
      <c r="I17" s="53" t="str">
        <f ca="1">'Hilfstabelle DatendefKB'!W5</f>
        <v>Incomplete</v>
      </c>
      <c r="J17" s="54" t="str">
        <f ca="1">'Hilfstabelle DatendefKB'!X5</f>
        <v>-----</v>
      </c>
      <c r="K17" s="54" t="str">
        <f ca="1">'Hilfstabelle DatendefKB'!Y5</f>
        <v>-----</v>
      </c>
    </row>
    <row r="18" spans="1:11" ht="155.25" customHeight="1" x14ac:dyDescent="0.2">
      <c r="A18" s="53">
        <f ca="1">'Hilfstabelle DatendefKB'!O6</f>
        <v>4</v>
      </c>
      <c r="B18" s="54" t="str">
        <f ca="1">'Hilfstabelle DatendefKB'!P6</f>
        <v>Post-operative tumour board</v>
      </c>
      <c r="C18" s="72" t="str">
        <f ca="1">'Hilfstabelle DatendefKB'!Q6</f>
        <v>-----</v>
      </c>
      <c r="D18" s="53" t="str">
        <f ca="1">'Hilfstabelle DatendefKB'!R6</f>
        <v>≥ 95%</v>
      </c>
      <c r="E18" s="72" t="str">
        <f ca="1">'Hilfstabelle DatendefKB'!S6</f>
        <v>-----</v>
      </c>
      <c r="F18" s="53" t="str">
        <f ca="1">'Hilfstabelle DatendefKB'!T6</f>
        <v>-----</v>
      </c>
      <c r="G18" s="53">
        <f ca="1">'Hilfstabelle DatendefKB'!U6</f>
        <v>0</v>
      </c>
      <c r="H18" s="55" t="str">
        <f ca="1">'Hilfstabelle DatendefKB'!V6</f>
        <v>n.d.</v>
      </c>
      <c r="I18" s="53" t="str">
        <f ca="1">'Hilfstabelle DatendefKB'!W6</f>
        <v>Incomplete</v>
      </c>
      <c r="J18" s="54" t="str">
        <f ca="1">'Hilfstabelle DatendefKB'!X6</f>
        <v>-----</v>
      </c>
      <c r="K18" s="54" t="str">
        <f ca="1">'Hilfstabelle DatendefKB'!Y6</f>
        <v>-----</v>
      </c>
    </row>
    <row r="19" spans="1:11" ht="155.25" customHeight="1" x14ac:dyDescent="0.2">
      <c r="A19" s="53">
        <f ca="1">'Hilfstabelle DatendefKB'!O7</f>
        <v>6</v>
      </c>
      <c r="B19" s="54" t="str">
        <f ca="1">'Hilfstabelle DatendefKB'!P7</f>
        <v xml:space="preserve">Social service counselling </v>
      </c>
      <c r="C19" s="72" t="str">
        <f ca="1">'Hilfstabelle DatendefKB'!Q7</f>
        <v>&lt; 30%</v>
      </c>
      <c r="D19" s="53" t="str">
        <f ca="1">'Hilfstabelle DatendefKB'!R7</f>
        <v>No target value</v>
      </c>
      <c r="E19" s="72" t="str">
        <f ca="1">'Hilfstabelle DatendefKB'!S7</f>
        <v>-----</v>
      </c>
      <c r="F19" s="53" t="str">
        <f ca="1">'Hilfstabelle DatendefKB'!T7</f>
        <v>-----</v>
      </c>
      <c r="G19" s="53">
        <f ca="1">'Hilfstabelle DatendefKB'!U7</f>
        <v>0</v>
      </c>
      <c r="H19" s="55" t="str">
        <f ca="1">'Hilfstabelle DatendefKB'!V7</f>
        <v>n.d.</v>
      </c>
      <c r="I19" s="53" t="str">
        <f ca="1">'Hilfstabelle DatendefKB'!W7</f>
        <v>Incomplete</v>
      </c>
      <c r="J19" s="54" t="str">
        <f ca="1">'Hilfstabelle DatendefKB'!X7</f>
        <v>-----</v>
      </c>
      <c r="K19" s="54" t="str">
        <f ca="1">'Hilfstabelle DatendefKB'!Y7</f>
        <v>-----</v>
      </c>
    </row>
    <row r="20" spans="1:11" ht="155.25" customHeight="1" x14ac:dyDescent="0.2">
      <c r="A20" s="53">
        <f ca="1">'Hilfstabelle DatendefKB'!O8</f>
        <v>7</v>
      </c>
      <c r="B20" s="54" t="str">
        <f ca="1">'Hilfstabelle DatendefKB'!P8</f>
        <v>Patients enrolled in a study</v>
      </c>
      <c r="C20" s="72" t="str">
        <f ca="1">'Hilfstabelle DatendefKB'!Q8</f>
        <v>-----</v>
      </c>
      <c r="D20" s="53" t="str">
        <f ca="1">'Hilfstabelle DatendefKB'!R8</f>
        <v>≥ 5%</v>
      </c>
      <c r="E20" s="72" t="str">
        <f ca="1">'Hilfstabelle DatendefKB'!S8</f>
        <v>-----</v>
      </c>
      <c r="F20" s="53" t="str">
        <f ca="1">'Hilfstabelle DatendefKB'!T8</f>
        <v>-----</v>
      </c>
      <c r="G20" s="53">
        <f ca="1">'Hilfstabelle DatendefKB'!U8</f>
        <v>0</v>
      </c>
      <c r="H20" s="55" t="str">
        <f ca="1">'Hilfstabelle DatendefKB'!V8</f>
        <v>n.d.</v>
      </c>
      <c r="I20" s="53" t="str">
        <f ca="1">'Hilfstabelle DatendefKB'!W8</f>
        <v>Incomplete</v>
      </c>
      <c r="J20" s="54" t="str">
        <f ca="1">'Hilfstabelle DatendefKB'!X8</f>
        <v>-----</v>
      </c>
      <c r="K20" s="54" t="str">
        <f ca="1">'Hilfstabelle DatendefKB'!Y8</f>
        <v>-----</v>
      </c>
    </row>
    <row r="21" spans="1:11" ht="155.25" customHeight="1" x14ac:dyDescent="0.2">
      <c r="A21" s="53">
        <f ca="1">'Hilfstabelle DatendefKB'!O9</f>
        <v>8</v>
      </c>
      <c r="B21" s="54" t="str">
        <f ca="1">'Hilfstabelle DatendefKB'!P9</f>
        <v>Endoscopic en bloc resections</v>
      </c>
      <c r="C21" s="72" t="str">
        <f ca="1">'Hilfstabelle DatendefKB'!Q9</f>
        <v>-----</v>
      </c>
      <c r="D21" s="53" t="str">
        <f ca="1">'Hilfstabelle DatendefKB'!R9</f>
        <v>≥ 60%</v>
      </c>
      <c r="E21" s="72" t="str">
        <f ca="1">'Hilfstabelle DatendefKB'!S9</f>
        <v>-----</v>
      </c>
      <c r="F21" s="53" t="str">
        <f ca="1">'Hilfstabelle DatendefKB'!T9</f>
        <v>-----</v>
      </c>
      <c r="G21" s="53">
        <f ca="1">'Hilfstabelle DatendefKB'!U9</f>
        <v>0</v>
      </c>
      <c r="H21" s="55" t="str">
        <f ca="1">'Hilfstabelle DatendefKB'!V9</f>
        <v>n.d.</v>
      </c>
      <c r="I21" s="53" t="str">
        <f ca="1">'Hilfstabelle DatendefKB'!W9</f>
        <v>Incomplete</v>
      </c>
      <c r="J21" s="54" t="str">
        <f ca="1">'Hilfstabelle DatendefKB'!X9</f>
        <v>-----</v>
      </c>
      <c r="K21" s="54" t="str">
        <f ca="1">'Hilfstabelle DatendefKB'!Y9</f>
        <v>-----</v>
      </c>
    </row>
    <row r="22" spans="1:11" ht="155.25" customHeight="1" x14ac:dyDescent="0.2">
      <c r="A22" s="53">
        <f ca="1">'Hilfstabelle DatendefKB'!O10</f>
        <v>9</v>
      </c>
      <c r="B22" s="54" t="str">
        <f ca="1">'Hilfstabelle DatendefKB'!P10</f>
        <v>Complications endoscopic en bloc resection</v>
      </c>
      <c r="C22" s="72" t="str">
        <f ca="1">'Hilfstabelle DatendefKB'!Q10</f>
        <v>-----</v>
      </c>
      <c r="D22" s="53" t="str">
        <f ca="1">'Hilfstabelle DatendefKB'!R10</f>
        <v>≤ 10%</v>
      </c>
      <c r="E22" s="72" t="str">
        <f ca="1">'Hilfstabelle DatendefKB'!S10</f>
        <v>-----</v>
      </c>
      <c r="F22" s="53" t="str">
        <f ca="1">'Hilfstabelle DatendefKB'!T10</f>
        <v>-----</v>
      </c>
      <c r="G22" s="53">
        <f ca="1">'Hilfstabelle DatendefKB'!U10</f>
        <v>0</v>
      </c>
      <c r="H22" s="55" t="str">
        <f ca="1">'Hilfstabelle DatendefKB'!V10</f>
        <v>n.d.</v>
      </c>
      <c r="I22" s="53" t="str">
        <f ca="1">'Hilfstabelle DatendefKB'!W10</f>
        <v>Incomplete</v>
      </c>
      <c r="J22" s="54" t="str">
        <f ca="1">'Hilfstabelle DatendefKB'!X10</f>
        <v>-----</v>
      </c>
      <c r="K22" s="54" t="str">
        <f ca="1">'Hilfstabelle DatendefKB'!Y10</f>
        <v>-----</v>
      </c>
    </row>
    <row r="23" spans="1:11" ht="155.25" customHeight="1" x14ac:dyDescent="0.2">
      <c r="A23" s="53">
        <f ca="1">'Hilfstabelle DatendefKB'!O11</f>
        <v>10</v>
      </c>
      <c r="B23" s="54" t="str">
        <f ca="1">'Hilfstabelle DatendefKB'!P11</f>
        <v>R0 resections (endoscopy)</v>
      </c>
      <c r="C23" s="72" t="str">
        <f ca="1">'Hilfstabelle DatendefKB'!Q11</f>
        <v>-----</v>
      </c>
      <c r="D23" s="53" t="str">
        <f ca="1">'Hilfstabelle DatendefKB'!R11</f>
        <v>≥ 60%</v>
      </c>
      <c r="E23" s="72" t="str">
        <f ca="1">'Hilfstabelle DatendefKB'!S11</f>
        <v>-----</v>
      </c>
      <c r="F23" s="53" t="str">
        <f ca="1">'Hilfstabelle DatendefKB'!T11</f>
        <v>-----</v>
      </c>
      <c r="G23" s="53">
        <f ca="1">'Hilfstabelle DatendefKB'!U11</f>
        <v>0</v>
      </c>
      <c r="H23" s="55" t="str">
        <f ca="1">'Hilfstabelle DatendefKB'!V11</f>
        <v>n.d.</v>
      </c>
      <c r="I23" s="53" t="str">
        <f ca="1">'Hilfstabelle DatendefKB'!W11</f>
        <v>Incomplete</v>
      </c>
      <c r="J23" s="54" t="str">
        <f ca="1">'Hilfstabelle DatendefKB'!X11</f>
        <v>-----</v>
      </c>
      <c r="K23" s="54" t="str">
        <f ca="1">'Hilfstabelle DatendefKB'!Y11</f>
        <v>-----</v>
      </c>
    </row>
    <row r="24" spans="1:11" ht="155.25" customHeight="1" x14ac:dyDescent="0.2">
      <c r="A24" s="53">
        <f ca="1">'Hilfstabelle DatendefKB'!O12</f>
        <v>11</v>
      </c>
      <c r="B24" s="54" t="str">
        <f ca="1">'Hilfstabelle DatendefKB'!P12</f>
        <v>Surgical expertise</v>
      </c>
      <c r="C24" s="72" t="str">
        <f ca="1">'Hilfstabelle DatendefKB'!Q12</f>
        <v>-----</v>
      </c>
      <c r="D24" s="53" t="str">
        <f ca="1">'Hilfstabelle DatendefKB'!R12</f>
        <v>≥ 20</v>
      </c>
      <c r="E24" s="72" t="str">
        <f ca="1">'Hilfstabelle DatendefKB'!S12</f>
        <v>-----</v>
      </c>
      <c r="F24" s="53">
        <f ca="1">'Hilfstabelle DatendefKB'!T12</f>
        <v>0</v>
      </c>
      <c r="G24" s="53" t="str">
        <f ca="1">'Hilfstabelle DatendefKB'!U12</f>
        <v>-----</v>
      </c>
      <c r="H24" s="55" t="str">
        <f ca="1">'Hilfstabelle DatendefKB'!V12</f>
        <v>-----</v>
      </c>
      <c r="I24" s="53" t="str">
        <f ca="1">'Hilfstabelle DatendefKB'!W12</f>
        <v>Incomplete</v>
      </c>
      <c r="J24" s="54" t="str">
        <f ca="1">'Hilfstabelle DatendefKB'!X12</f>
        <v>-----</v>
      </c>
      <c r="K24" s="54" t="str">
        <f ca="1">'Hilfstabelle DatendefKB'!Y12</f>
        <v>-----</v>
      </c>
    </row>
    <row r="25" spans="1:11" ht="155.25" customHeight="1" x14ac:dyDescent="0.2">
      <c r="A25" s="53">
        <f ca="1">'Hilfstabelle DatendefKB'!O13</f>
        <v>12</v>
      </c>
      <c r="B25" s="54" t="str">
        <f ca="1">'Hilfstabelle DatendefKB'!P13</f>
        <v>Grade III anastomosis insufficiency</v>
      </c>
      <c r="C25" s="72" t="str">
        <f ca="1">'Hilfstabelle DatendefKB'!Q13</f>
        <v>-----</v>
      </c>
      <c r="D25" s="53" t="str">
        <f ca="1">'Hilfstabelle DatendefKB'!R13</f>
        <v>≤ 15%</v>
      </c>
      <c r="E25" s="72" t="str">
        <f ca="1">'Hilfstabelle DatendefKB'!S13</f>
        <v>-----</v>
      </c>
      <c r="F25" s="53" t="str">
        <f ca="1">'Hilfstabelle DatendefKB'!T13</f>
        <v>-----</v>
      </c>
      <c r="G25" s="53" t="str">
        <f ca="1">'Hilfstabelle DatendefKB'!U13</f>
        <v>-----</v>
      </c>
      <c r="H25" s="55" t="str">
        <f ca="1">'Hilfstabelle DatendefKB'!V13</f>
        <v>-----</v>
      </c>
      <c r="I25" s="53" t="str">
        <f ca="1">'Hilfstabelle DatendefKB'!W13</f>
        <v>Incomplete</v>
      </c>
      <c r="J25" s="54" t="str">
        <f ca="1">'Hilfstabelle DatendefKB'!X13</f>
        <v>-----</v>
      </c>
      <c r="K25" s="54" t="str">
        <f ca="1">'Hilfstabelle DatendefKB'!Y13</f>
        <v>-----</v>
      </c>
    </row>
    <row r="26" spans="1:11" ht="155.25" customHeight="1" x14ac:dyDescent="0.2">
      <c r="A26" s="53">
        <f ca="1">'Hilfstabelle DatendefKB'!O14</f>
        <v>13</v>
      </c>
      <c r="B26" s="54" t="str">
        <f ca="1">'Hilfstabelle DatendefKB'!P14</f>
        <v>Revision surgeries</v>
      </c>
      <c r="C26" s="72" t="str">
        <f ca="1">'Hilfstabelle DatendefKB'!Q14</f>
        <v>-----</v>
      </c>
      <c r="D26" s="53" t="str">
        <f ca="1">'Hilfstabelle DatendefKB'!R14</f>
        <v>≤ 10%</v>
      </c>
      <c r="E26" s="72" t="str">
        <f ca="1">'Hilfstabelle DatendefKB'!S14</f>
        <v>-----</v>
      </c>
      <c r="F26" s="53" t="str">
        <f ca="1">'Hilfstabelle DatendefKB'!T14</f>
        <v>-----</v>
      </c>
      <c r="G26" s="53">
        <f ca="1">'Hilfstabelle DatendefKB'!U14</f>
        <v>0</v>
      </c>
      <c r="H26" s="55" t="str">
        <f ca="1">'Hilfstabelle DatendefKB'!V14</f>
        <v>n.d.</v>
      </c>
      <c r="I26" s="53" t="str">
        <f ca="1">'Hilfstabelle DatendefKB'!W14</f>
        <v>Incomplete</v>
      </c>
      <c r="J26" s="54" t="str">
        <f ca="1">'Hilfstabelle DatendefKB'!X14</f>
        <v>-----</v>
      </c>
      <c r="K26" s="54" t="str">
        <f ca="1">'Hilfstabelle DatendefKB'!Y14</f>
        <v>-----</v>
      </c>
    </row>
    <row r="27" spans="1:11" ht="155.25" customHeight="1" x14ac:dyDescent="0.2">
      <c r="A27" s="53">
        <f ca="1">'Hilfstabelle DatendefKB'!O15</f>
        <v>14</v>
      </c>
      <c r="B27" s="54" t="str">
        <f ca="1">'Hilfstabelle DatendefKB'!P15</f>
        <v>Post-operative wound infections</v>
      </c>
      <c r="C27" s="72" t="str">
        <f ca="1">'Hilfstabelle DatendefKB'!Q15</f>
        <v>-----</v>
      </c>
      <c r="D27" s="53" t="str">
        <f ca="1">'Hilfstabelle DatendefKB'!R15</f>
        <v>≤ 10%</v>
      </c>
      <c r="E27" s="72" t="str">
        <f ca="1">'Hilfstabelle DatendefKB'!S15</f>
        <v>-----</v>
      </c>
      <c r="F27" s="53" t="str">
        <f ca="1">'Hilfstabelle DatendefKB'!T15</f>
        <v>-----</v>
      </c>
      <c r="G27" s="53">
        <f ca="1">'Hilfstabelle DatendefKB'!U15</f>
        <v>0</v>
      </c>
      <c r="H27" s="55" t="str">
        <f ca="1">'Hilfstabelle DatendefKB'!V15</f>
        <v>n.d.</v>
      </c>
      <c r="I27" s="53" t="str">
        <f ca="1">'Hilfstabelle DatendefKB'!W15</f>
        <v>Incomplete</v>
      </c>
      <c r="J27" s="54" t="str">
        <f ca="1">'Hilfstabelle DatendefKB'!X15</f>
        <v>-----</v>
      </c>
      <c r="K27" s="54" t="str">
        <f ca="1">'Hilfstabelle DatendefKB'!Y15</f>
        <v>-----</v>
      </c>
    </row>
    <row r="28" spans="1:11" ht="155.25" customHeight="1" x14ac:dyDescent="0.2">
      <c r="A28" s="53">
        <f ca="1">'Hilfstabelle DatendefKB'!O16</f>
        <v>15</v>
      </c>
      <c r="B28" s="54" t="str">
        <f ca="1">'Hilfstabelle DatendefKB'!P16</f>
        <v>Post-operative mortality</v>
      </c>
      <c r="C28" s="72" t="str">
        <f ca="1">'Hilfstabelle DatendefKB'!Q16</f>
        <v>-----</v>
      </c>
      <c r="D28" s="53" t="str">
        <f ca="1">'Hilfstabelle DatendefKB'!R16</f>
        <v>≤ 10%</v>
      </c>
      <c r="E28" s="72" t="str">
        <f ca="1">'Hilfstabelle DatendefKB'!S16</f>
        <v>-----</v>
      </c>
      <c r="F28" s="53" t="str">
        <f ca="1">'Hilfstabelle DatendefKB'!T16</f>
        <v>-----</v>
      </c>
      <c r="G28" s="53">
        <f ca="1">'Hilfstabelle DatendefKB'!U16</f>
        <v>0</v>
      </c>
      <c r="H28" s="53" t="str">
        <f ca="1">'Hilfstabelle DatendefKB'!V16</f>
        <v>n.d.</v>
      </c>
      <c r="I28" s="53" t="str">
        <f ca="1">'Hilfstabelle DatendefKB'!W16</f>
        <v>Incomplete</v>
      </c>
      <c r="J28" s="54" t="str">
        <f ca="1">'Hilfstabelle DatendefKB'!X16</f>
        <v>-----</v>
      </c>
      <c r="K28" s="54" t="str">
        <f ca="1">'Hilfstabelle DatendefKB'!Y16</f>
        <v>-----</v>
      </c>
    </row>
    <row r="29" spans="1:11" ht="155.25" customHeight="1" x14ac:dyDescent="0.2">
      <c r="A29" s="53">
        <f ca="1">'Hilfstabelle DatendefKB'!O17</f>
        <v>16</v>
      </c>
      <c r="B29" s="54" t="str">
        <f ca="1">'Hilfstabelle DatendefKB'!P17</f>
        <v>Complete pathology report</v>
      </c>
      <c r="C29" s="72" t="str">
        <f ca="1">'Hilfstabelle DatendefKB'!Q17</f>
        <v>-----</v>
      </c>
      <c r="D29" s="53" t="str">
        <f ca="1">'Hilfstabelle DatendefKB'!R17</f>
        <v>≥ 70%</v>
      </c>
      <c r="E29" s="72" t="str">
        <f ca="1">'Hilfstabelle DatendefKB'!S17</f>
        <v>-----</v>
      </c>
      <c r="F29" s="53" t="str">
        <f ca="1">'Hilfstabelle DatendefKB'!T17</f>
        <v>-----</v>
      </c>
      <c r="G29" s="53">
        <f ca="1">'Hilfstabelle DatendefKB'!U17</f>
        <v>0</v>
      </c>
      <c r="H29" s="53" t="str">
        <f ca="1">'Hilfstabelle DatendefKB'!V17</f>
        <v>n.d.</v>
      </c>
      <c r="I29" s="53" t="str">
        <f ca="1">'Hilfstabelle DatendefKB'!W17</f>
        <v>Incomplete</v>
      </c>
      <c r="J29" s="54" t="str">
        <f ca="1">'Hilfstabelle DatendefKB'!X17</f>
        <v>-----</v>
      </c>
      <c r="K29" s="54" t="str">
        <f ca="1">'Hilfstabelle DatendefKB'!Y17</f>
        <v>-----</v>
      </c>
    </row>
    <row r="30" spans="1:11" ht="155.25" customHeight="1" x14ac:dyDescent="0.2">
      <c r="A30" s="53">
        <f ca="1">'Hilfstabelle DatendefKB'!O18</f>
        <v>17</v>
      </c>
      <c r="B30" s="54" t="str">
        <f ca="1">'Hilfstabelle DatendefKB'!P18</f>
        <v>Nutritional status</v>
      </c>
      <c r="C30" s="72" t="str">
        <f ca="1">'Hilfstabelle DatendefKB'!Q18</f>
        <v>-----</v>
      </c>
      <c r="D30" s="53" t="str">
        <f ca="1">'Hilfstabelle DatendefKB'!R18</f>
        <v>≥ 50%</v>
      </c>
      <c r="E30" s="72" t="str">
        <f ca="1">'Hilfstabelle DatendefKB'!S18</f>
        <v>-----</v>
      </c>
      <c r="F30" s="53" t="str">
        <f ca="1">'Hilfstabelle DatendefKB'!T18</f>
        <v>-----</v>
      </c>
      <c r="G30" s="53">
        <f ca="1">'Hilfstabelle DatendefKB'!U18</f>
        <v>0</v>
      </c>
      <c r="H30" s="53" t="str">
        <f ca="1">'Hilfstabelle DatendefKB'!V18</f>
        <v>n.d.</v>
      </c>
      <c r="I30" s="53" t="str">
        <f ca="1">'Hilfstabelle DatendefKB'!W18</f>
        <v>Incomplete</v>
      </c>
      <c r="J30" s="54" t="str">
        <f ca="1">'Hilfstabelle DatendefKB'!X18</f>
        <v>-----</v>
      </c>
      <c r="K30" s="54" t="str">
        <f ca="1">'Hilfstabelle DatendefKB'!Y18</f>
        <v>-----</v>
      </c>
    </row>
    <row r="31" spans="1:11" ht="155.25" customHeight="1" x14ac:dyDescent="0.2">
      <c r="A31" s="53">
        <f ca="1">'Hilfstabelle DatendefKB'!O19</f>
        <v>18</v>
      </c>
      <c r="B31" s="54" t="str">
        <f ca="1">'Hilfstabelle DatendefKB'!P19</f>
        <v>Vitamin B12 substitution after gastrectomy</v>
      </c>
      <c r="C31" s="72" t="str">
        <f ca="1">'Hilfstabelle DatendefKB'!Q19</f>
        <v>-----</v>
      </c>
      <c r="D31" s="53" t="str">
        <f ca="1">'Hilfstabelle DatendefKB'!R19</f>
        <v>≥ 80%</v>
      </c>
      <c r="E31" s="72" t="str">
        <f ca="1">'Hilfstabelle DatendefKB'!S19</f>
        <v>-----</v>
      </c>
      <c r="F31" s="53" t="str">
        <f ca="1">'Hilfstabelle DatendefKB'!T19</f>
        <v>-----</v>
      </c>
      <c r="G31" s="53" t="str">
        <f ca="1">'Hilfstabelle DatendefKB'!U19</f>
        <v>-----</v>
      </c>
      <c r="H31" s="53" t="str">
        <f ca="1">'Hilfstabelle DatendefKB'!V19</f>
        <v>n.d.</v>
      </c>
      <c r="I31" s="53" t="str">
        <f ca="1">'Hilfstabelle DatendefKB'!W19</f>
        <v>Incomplete</v>
      </c>
      <c r="J31" s="54" t="str">
        <f ca="1">'Hilfstabelle DatendefKB'!X19</f>
        <v>-----</v>
      </c>
      <c r="K31" s="54" t="str">
        <f ca="1">'Hilfstabelle DatendefKB'!Y19</f>
        <v>-----</v>
      </c>
    </row>
    <row r="32" spans="1:11" ht="155.25" customHeight="1" x14ac:dyDescent="0.2">
      <c r="A32" s="53">
        <f ca="1">'Hilfstabelle DatendefKB'!O20</f>
        <v>19</v>
      </c>
      <c r="B32" s="54" t="str">
        <f ca="1">'Hilfstabelle DatendefKB'!P20</f>
        <v>Preoperative chemotherapy for localised stomach cancer (ICD-10 C16.1-16.9)</v>
      </c>
      <c r="C32" s="72" t="str">
        <f ca="1">'Hilfstabelle DatendefKB'!Q20</f>
        <v>&lt; 80%</v>
      </c>
      <c r="D32" s="53" t="str">
        <f ca="1">'Hilfstabelle DatendefKB'!R20</f>
        <v>No target value</v>
      </c>
      <c r="E32" s="72" t="str">
        <f ca="1">'Hilfstabelle DatendefKB'!S20</f>
        <v>-----</v>
      </c>
      <c r="F32" s="53" t="str">
        <f ca="1">'Hilfstabelle DatendefKB'!T20</f>
        <v>-----</v>
      </c>
      <c r="G32" s="53" t="str">
        <f ca="1">'Hilfstabelle DatendefKB'!U20</f>
        <v>-----</v>
      </c>
      <c r="H32" s="53" t="str">
        <f ca="1">'Hilfstabelle DatendefKB'!V20</f>
        <v>n.d.</v>
      </c>
      <c r="I32" s="53" t="str">
        <f ca="1">'Hilfstabelle DatendefKB'!W20</f>
        <v>Incomplete</v>
      </c>
      <c r="J32" s="54" t="str">
        <f ca="1">'Hilfstabelle DatendefKB'!X20</f>
        <v>-----</v>
      </c>
      <c r="K32" s="54" t="str">
        <f ca="1">'Hilfstabelle DatendefKB'!Y20</f>
        <v>-----</v>
      </c>
    </row>
    <row r="33" spans="1:11" ht="155.25" customHeight="1" x14ac:dyDescent="0.2">
      <c r="A33" s="53">
        <f ca="1">'Hilfstabelle DatendefKB'!O21</f>
        <v>20</v>
      </c>
      <c r="B33" s="54" t="str">
        <f ca="1">'Hilfstabelle DatendefKB'!P21</f>
        <v>Preoperative chemotherapy or radio-chemotherapy for adenocarcinomas of the oesophagogastric junction cT3 or cT4, M0</v>
      </c>
      <c r="C33" s="72" t="str">
        <f ca="1">'Hilfstabelle DatendefKB'!Q21</f>
        <v>&lt; 80%</v>
      </c>
      <c r="D33" s="53" t="str">
        <f ca="1">'Hilfstabelle DatendefKB'!R21</f>
        <v>No target value</v>
      </c>
      <c r="E33" s="72" t="str">
        <f ca="1">'Hilfstabelle DatendefKB'!S21</f>
        <v>-----</v>
      </c>
      <c r="F33" s="53" t="str">
        <f ca="1">'Hilfstabelle DatendefKB'!T21</f>
        <v>-----</v>
      </c>
      <c r="G33" s="53" t="str">
        <f ca="1">'Hilfstabelle DatendefKB'!U21</f>
        <v>-----</v>
      </c>
      <c r="H33" s="53" t="str">
        <f ca="1">'Hilfstabelle DatendefKB'!V21</f>
        <v>n.d.</v>
      </c>
      <c r="I33" s="53" t="str">
        <f ca="1">'Hilfstabelle DatendefKB'!W21</f>
        <v>Incomplete</v>
      </c>
      <c r="J33" s="54" t="str">
        <f ca="1">'Hilfstabelle DatendefKB'!X21</f>
        <v>-----</v>
      </c>
      <c r="K33" s="54" t="str">
        <f ca="1">'Hilfstabelle DatendefKB'!Y21</f>
        <v>-----</v>
      </c>
    </row>
    <row r="34" spans="1:11" ht="155.25" customHeight="1" x14ac:dyDescent="0.2">
      <c r="A34" s="53">
        <f ca="1">'Hilfstabelle DatendefKB'!O22</f>
        <v>21</v>
      </c>
      <c r="B34" s="54" t="str">
        <f ca="1">'Hilfstabelle DatendefKB'!P22</f>
        <v>Determination of HER-2 status prior to palliative tumour treatment</v>
      </c>
      <c r="C34" s="72" t="str">
        <f ca="1">'Hilfstabelle DatendefKB'!Q22</f>
        <v>-----</v>
      </c>
      <c r="D34" s="53" t="str">
        <f ca="1">'Hilfstabelle DatendefKB'!R22</f>
        <v>≥ 80%</v>
      </c>
      <c r="E34" s="72" t="str">
        <f ca="1">'Hilfstabelle DatendefKB'!S22</f>
        <v>-----</v>
      </c>
      <c r="F34" s="53" t="str">
        <f ca="1">'Hilfstabelle DatendefKB'!T22</f>
        <v>-----</v>
      </c>
      <c r="G34" s="53" t="str">
        <f ca="1">'Hilfstabelle DatendefKB'!U22</f>
        <v>-----</v>
      </c>
      <c r="H34" s="53" t="str">
        <f ca="1">'Hilfstabelle DatendefKB'!V22</f>
        <v>n.d.</v>
      </c>
      <c r="I34" s="53" t="str">
        <f ca="1">'Hilfstabelle DatendefKB'!W22</f>
        <v>Incomplete</v>
      </c>
      <c r="J34" s="54" t="str">
        <f ca="1">'Hilfstabelle DatendefKB'!X22</f>
        <v>-----</v>
      </c>
      <c r="K34" s="54" t="str">
        <f ca="1">'Hilfstabelle DatendefKB'!Y22</f>
        <v>-----</v>
      </c>
    </row>
  </sheetData>
  <sheetProtection algorithmName="SHA-512" hashValue="F0JOgHwTrksdkBgjEsffaxQ13iMYuSw8INTMr3NRZ7zo/+P3/+QWtbOsRuVFSsidIW5I3hhIpUuFALlxovu3AA==" saltValue="ZJGpdOHkU0x1xTHgFIM08g==" spinCount="100000" sheet="1" objects="1" scenarios="1" selectLockedCells="1"/>
  <mergeCells count="9">
    <mergeCell ref="C6:J6"/>
    <mergeCell ref="C8:E8"/>
    <mergeCell ref="H8:I8"/>
    <mergeCell ref="A12:A13"/>
    <mergeCell ref="B12:B13"/>
    <mergeCell ref="C12:E12"/>
    <mergeCell ref="F12:H12"/>
    <mergeCell ref="I12:I13"/>
    <mergeCell ref="J12:K12"/>
  </mergeCells>
  <conditionalFormatting sqref="A12:H34 J12:K34">
    <cfRule type="notContainsBlanks" dxfId="5" priority="5" stopIfTrue="1">
      <formula>LEN(TRIM(A12))&gt;0</formula>
    </cfRule>
  </conditionalFormatting>
  <conditionalFormatting sqref="I12:I13">
    <cfRule type="notContainsBlanks" dxfId="4" priority="4" stopIfTrue="1">
      <formula>LEN(TRIM(I12))&gt;0</formula>
    </cfRule>
  </conditionalFormatting>
  <conditionalFormatting sqref="I14:I34">
    <cfRule type="expression" dxfId="3" priority="1">
      <formula>AND($I14&lt;&gt;"",$I14="Ausnahme (Plausibilität unklar)")</formula>
    </cfRule>
    <cfRule type="expression" dxfId="2" priority="13" stopIfTrue="1">
      <formula>AND($I14&lt;&gt;"",$I14="Sollvorgabe nicht erfüllt")</formula>
    </cfRule>
    <cfRule type="expression" dxfId="1" priority="14" stopIfTrue="1">
      <formula>AND($I14&lt;&gt;"",$I14="I.O. (Plausibilität unklar)")</formula>
    </cfRule>
    <cfRule type="expression" dxfId="0" priority="15" stopIfTrue="1">
      <formula>OR(AND($I14&lt;&gt;"",$I14="Unvollständig"),AND($I14&lt;&gt;"",$I14="Inkorrekt"))</formula>
    </cfRule>
  </conditionalFormatting>
  <pageMargins left="0.25" right="0.25" top="0.75" bottom="0.75" header="0.3" footer="0.3"/>
  <pageSetup paperSize="9" scale="92" orientation="landscape" r:id="rId1"/>
  <headerFooter>
    <oddFooter>&amp;L&amp;"Arial,Standard"&amp;7&amp;F&amp;C&amp;"Arial,Standard"&amp;7 © DKG  Alle Rechte vorbehalten&amp;R&amp;"Arial,Standard"&amp;7&amp;P</oddFooter>
  </headerFooter>
  <rowBreaks count="5" manualBreakCount="5">
    <brk id="15" max="10" man="1"/>
    <brk id="20" max="10" man="1"/>
    <brk id="26" max="10" man="1"/>
    <brk id="29" max="10" man="1"/>
    <brk id="32" max="10"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2"/>
  <sheetViews>
    <sheetView topLeftCell="G16" workbookViewId="0">
      <selection activeCell="O2" sqref="O2:Y22"/>
    </sheetView>
  </sheetViews>
  <sheetFormatPr baseColWidth="10" defaultColWidth="9.140625" defaultRowHeight="15" x14ac:dyDescent="0.25"/>
  <cols>
    <col min="1" max="1" width="13.5703125" customWidth="1"/>
    <col min="2" max="2" width="3.85546875" customWidth="1"/>
    <col min="3" max="3" width="3.5703125" customWidth="1"/>
    <col min="4" max="4" width="16.5703125" customWidth="1"/>
    <col min="5" max="5" width="6.85546875" customWidth="1"/>
    <col min="6" max="6" width="11.7109375" customWidth="1"/>
    <col min="7" max="7" width="6.85546875" customWidth="1"/>
    <col min="8" max="8" width="7.140625" customWidth="1"/>
    <col min="9" max="9" width="7.5703125" customWidth="1"/>
    <col min="10" max="10" width="6.7109375" customWidth="1"/>
    <col min="11" max="11" width="14.140625" customWidth="1"/>
    <col min="12" max="12" width="33.42578125" customWidth="1"/>
    <col min="13" max="13" width="30.140625" customWidth="1"/>
    <col min="14" max="15" width="9.140625" customWidth="1"/>
    <col min="16" max="16" width="17.7109375" customWidth="1"/>
    <col min="17" max="23" width="9.140625" customWidth="1"/>
    <col min="24" max="24" width="31.42578125" customWidth="1"/>
    <col min="25" max="25" width="24" customWidth="1"/>
  </cols>
  <sheetData>
    <row r="1" spans="1:25" ht="33.75" customHeight="1" x14ac:dyDescent="0.25">
      <c r="A1" s="46" t="s">
        <v>216</v>
      </c>
      <c r="B1" s="45" t="s">
        <v>217</v>
      </c>
      <c r="C1" s="45" t="s">
        <v>170</v>
      </c>
      <c r="D1" s="45" t="s">
        <v>171</v>
      </c>
      <c r="E1" s="89" t="s">
        <v>172</v>
      </c>
      <c r="F1" s="89" t="s">
        <v>218</v>
      </c>
      <c r="G1" s="89" t="s">
        <v>172</v>
      </c>
      <c r="H1" s="45" t="s">
        <v>219</v>
      </c>
      <c r="I1" s="45" t="s">
        <v>176</v>
      </c>
      <c r="J1" s="45" t="s">
        <v>191</v>
      </c>
      <c r="K1" s="45" t="s">
        <v>220</v>
      </c>
      <c r="L1" s="45" t="s">
        <v>221</v>
      </c>
      <c r="M1" s="45" t="s">
        <v>222</v>
      </c>
      <c r="O1" s="361" t="s">
        <v>223</v>
      </c>
      <c r="P1" s="361"/>
      <c r="Q1" s="361"/>
    </row>
    <row r="2" spans="1:25" ht="54.75" customHeight="1" x14ac:dyDescent="0.25">
      <c r="A2" s="44" t="str">
        <f>IF('Kennzahlenbogen_(KB)'!P9=0,"",'Kennzahlenbogen_(KB)'!P9)</f>
        <v>Incomplete</v>
      </c>
      <c r="B2" s="44"/>
      <c r="C2" s="44" t="str">
        <f>IF($A2="I.O.","",'Kennzahlenbogen_(KB)'!A9)</f>
        <v>1a</v>
      </c>
      <c r="D2" s="39" t="str">
        <f>IF($A2="I.O.","",'Kennzahlenbogen_(KB)'!C9)</f>
        <v>Primary cases</v>
      </c>
      <c r="E2" s="44" t="str">
        <f>IF(AND('Kennzahlenbogen_(KB)'!J9="",$A2&lt;&gt;"I.O."),"-----",IF($A2="I.O.","",'Kennzahlenbogen_(KB)'!J9))</f>
        <v>-----</v>
      </c>
      <c r="F2" s="39" t="str">
        <f>IF($A2="I.O.","",'Kennzahlenbogen_(KB)'!K9)</f>
        <v>≥ 30</v>
      </c>
      <c r="G2" s="44" t="str">
        <f>IF(AND('Kennzahlenbogen_(KB)'!M9="",$A2&lt;&gt;"I.O."),"-----",IF($A2="I.O.","",'Kennzahlenbogen_(KB)'!M9))</f>
        <v>-----</v>
      </c>
      <c r="H2" s="44">
        <f>IF($A2="I.O.","",IF('Kennzahlenbogen_(KB)'!O9="","-----",'Kennzahlenbogen_(KB)'!O9))</f>
        <v>0</v>
      </c>
      <c r="I2" s="44" t="str">
        <f>IF($A2="I.O.","","-----")</f>
        <v>-----</v>
      </c>
      <c r="J2" s="58" t="str">
        <f>IF($A2="I.O.","","-----")</f>
        <v>-----</v>
      </c>
      <c r="K2" s="44" t="str">
        <f>IF($A2="I.O.","",'Kennzahlenbogen_(KB)'!P9)</f>
        <v>Incomplete</v>
      </c>
      <c r="L2" s="44" t="str">
        <f>IF(AND('Kennzahlenbogen_(KB)'!Q9="",$A2&lt;&gt;"I.O."),"-----",IF($A2="I.O.","",'Kennzahlenbogen_(KB)'!Q9))</f>
        <v>-----</v>
      </c>
      <c r="M2" s="44" t="str">
        <f>IF(AND('Kennzahlenbogen_(KB)'!R9="",$A2&lt;&gt;"I.O."),"-----",IF($A2="I.O.","",'Kennzahlenbogen_(KB)'!R9))</f>
        <v>-----</v>
      </c>
      <c r="O2" s="39" t="str">
        <f t="array" aca="1" ref="O2" ca="1">IF(ROW()-ROW($D$2:$D$22)+1&gt;ROWS($C$2:$C$22)-COUNTBLANK($C$2:$C$22),"",INDIRECT(ADDRESS(SMALL((IF($C$2:$C$22&lt;&gt;"",ROW($C$2:$C$22),ROW()+ROWS($C$2:$C$22))),ROW()-ROW($D$2:$D$22)+1),COLUMN($C$2:$C$22),4)))</f>
        <v>1a</v>
      </c>
      <c r="P2" s="39" t="str">
        <f t="array" aca="1" ref="P2" ca="1">IF(ROW()-ROW($E$2:$E$22)+1&gt;ROWS($D$2:$D$22)-COUNTBLANK($D$2:$D$22),"",INDIRECT(ADDRESS(SMALL((IF($D$2:$D$22&gt;"",ROW($D$2:$D$22),ROW()+ROWS($D$2:$D$22))),ROW()-ROW($E$2:$E$22)+1),COLUMN($D$2:$D$22),4)))</f>
        <v>Primary cases</v>
      </c>
      <c r="Q2" s="39" t="str">
        <f t="array" aca="1" ref="Q2" ca="1">IF(ROW()-ROW($F$2:$F$22)+1&gt;ROWS($E$2:$E$22)-COUNTBLANK($E$2:$E$22),"",INDIRECT(ADDRESS(SMALL((IF($E$2:$E$22&gt;"",ROW($E$2:$E$22),ROW()+ROWS($E$2:$E$22))),ROW()-ROW($F$2:$F$22)+1),COLUMN($E$2:$E$22),4)))</f>
        <v>-----</v>
      </c>
      <c r="R2" s="39" t="str">
        <f t="array" aca="1" ref="R2" ca="1">IF(ROW()-ROW($G$2:$G$22)+1&gt;ROWS($F$2:$F$22)-COUNTBLANK($F$2:$F$22),"",INDIRECT(ADDRESS(SMALL((IF($F$2:$F$22&gt;"",ROW($F$2:$F$22),ROW()+ROWS($F$2:$F$22))),ROW()-ROW($G$2:$G$22)+1),COLUMN($F$2:$F$22),4)))</f>
        <v>≥ 30</v>
      </c>
      <c r="S2" s="39" t="str">
        <f t="array" aca="1" ref="S2" ca="1">IF(ROW()-ROW($H$2:$H$22)+1&gt;ROWS($G$2:$G$22)-COUNTBLANK($G$2:$G$22),"",INDIRECT(ADDRESS(SMALL((IF($G$2:$G$22&lt;&gt;"",ROW($G$2:$G$22),ROW()+ROWS($G$2:$G$22))),ROW()-ROW($H$2:$H$22)+1),COLUMN($G$2:$G$22),4)))</f>
        <v>-----</v>
      </c>
      <c r="T2" s="39">
        <f t="array" aca="1" ref="T2" ca="1">IF(ROW()-ROW($I$2:$I$22)+1&gt;ROWS($H$2:$H$22)-COUNTBLANK($H$2:$H$22),"",INDIRECT(ADDRESS(SMALL((IF($H$2:$H$22&lt;&gt;"",ROW($H$2:$H$22),ROW()+ROWS($H$2:$H$22))),ROW()-ROW($I$2:$I$22)+1),COLUMN($H$2:$H$22),4)))</f>
        <v>0</v>
      </c>
      <c r="U2" s="39" t="str">
        <f t="array" aca="1" ref="U2" ca="1">IF(ROW()-ROW($J$2:$J$22)+1&gt;ROWS($I$2:$I$22)-COUNTBLANK($I$2:$I$22),"",INDIRECT(ADDRESS(SMALL((IF($I$2:$I$22&lt;&gt;"",ROW($I$2:$I$22),ROW()+ROWS($I$2:$I$22))),ROW()-ROW($J$2:$J$22)+1),COLUMN($I$2:$I$22),4)))</f>
        <v>-----</v>
      </c>
      <c r="V2" s="59" t="str">
        <f t="array" aca="1" ref="V2" ca="1">IF(ROW()-ROW($K$2:$K$22)+1&gt;ROWS($J$2:$J$22)-COUNTBLANK($J$2:$J$22),"",INDIRECT(ADDRESS(SMALL((IF($J$2:$J$22&lt;&gt;"",ROW($J$2:$J$22),ROW()+ROWS($J$2:$J$22))),ROW()-ROW($K$2:$K$22)+1),COLUMN($J$2:$J$22),4)))</f>
        <v>-----</v>
      </c>
      <c r="W2" s="39" t="str">
        <f t="array" aca="1" ref="W2" ca="1">IF(ROW()-ROW($L$2:$L$22)+1&gt;ROWS($K$2:$K$22)-COUNTBLANK($K$2:$K$22),"",INDIRECT(ADDRESS(SMALL((IF($K$2:$K$22&lt;&gt;"",ROW($K$2:$K$22),ROW()+ROWS($K$2:$K$22))),ROW()-ROW($L$2:$L$22)+1),COLUMN($K$2:$K$22),4)))</f>
        <v>Incomplete</v>
      </c>
      <c r="X2" s="39" t="str">
        <f t="array" aca="1" ref="X2" ca="1">IF(ROW()-ROW($M$2:$M$22)+1&gt;ROWS($L$2:$L$22)-COUNTBLANK($L$2:$L$22),"",INDIRECT(ADDRESS(SMALL((IF($L$2:$L$22&lt;&gt;"",ROW($L$2:$L$22),ROW()+ROWS($L$2:$L$22))),ROW()-ROW($M$2:$M$22)+1),COLUMN($L$2:$L$22),4)))</f>
        <v>-----</v>
      </c>
      <c r="Y2" s="39" t="str">
        <f t="array" aca="1" ref="Y2" ca="1">IF(ROW()-ROW($N$2:$N$22)+1&gt;ROWS($M$2:$M$22)-COUNTBLANK($M$2:$M$22),"",INDIRECT(ADDRESS(SMALL((IF($M$2:$M$22&lt;&gt;"",ROW($M$2:$M$22),ROW()+ROWS($M$2:$M$22))),ROW()-ROW($N$2:$N$22)+1),COLUMN($M$2:$M$22),4)))</f>
        <v>-----</v>
      </c>
    </row>
    <row r="3" spans="1:25" ht="54.75" customHeight="1" x14ac:dyDescent="0.25">
      <c r="A3" s="44" t="str">
        <f>IF('Kennzahlenbogen_(KB)'!P12=0,"",'Kennzahlenbogen_(KB)'!P12)</f>
        <v>Incomplete</v>
      </c>
      <c r="B3" s="44"/>
      <c r="C3" s="102" t="str">
        <f>IF($A3="I.O.","",'Kennzahlenbogen_(KB)'!A12)</f>
        <v>1b</v>
      </c>
      <c r="D3" s="39" t="str">
        <f>IF($A3="I.O.","",'Kennzahlenbogen_(KB)'!C12)</f>
        <v>Patients with new recurrence and/or distant metastases</v>
      </c>
      <c r="E3" s="44" t="str">
        <f>IF(AND('Kennzahlenbogen_(KB)'!J12="",$A3&lt;&gt;"I.O."),"-----",IF($A3="I.O.","",'Kennzahlenbogen_(KB)'!J12))</f>
        <v>-----</v>
      </c>
      <c r="F3" s="39" t="str">
        <f>IF($A3="I.O.","",'Kennzahlenbogen_(KB)'!K12)</f>
        <v>No target value</v>
      </c>
      <c r="G3" s="44" t="str">
        <f>IF(AND('Kennzahlenbogen_(KB)'!M12="",$A3&lt;&gt;"I.O."),"-----",IF($A3="I.O.","",'Kennzahlenbogen_(KB)'!M12))</f>
        <v>-----</v>
      </c>
      <c r="H3" s="44" t="str">
        <f>IF($A3="I.O.","",IF('Kennzahlenbogen_(KB)'!O12="","-----",'Kennzahlenbogen_(KB)'!O12))</f>
        <v>-----</v>
      </c>
      <c r="I3" s="44" t="str">
        <f>IF($A3="I.O.","","-----")</f>
        <v>-----</v>
      </c>
      <c r="J3" s="58" t="str">
        <f>IF($A3="I.O.","","-----")</f>
        <v>-----</v>
      </c>
      <c r="K3" s="44" t="str">
        <f>IF($A3="I.O.","",'Kennzahlenbogen_(KB)'!P12)</f>
        <v>Incomplete</v>
      </c>
      <c r="L3" s="44" t="str">
        <f>IF(AND('Kennzahlenbogen_(KB)'!Q12="",$A3&lt;&gt;"I.O."),"-----",IF($A3="I.O.","",'Kennzahlenbogen_(KB)'!Q12))</f>
        <v>-----</v>
      </c>
      <c r="M3" s="44" t="str">
        <f>IF(AND('Kennzahlenbogen_(KB)'!R12="",$A3&lt;&gt;"I.O."),"-----",IF($A3="I.O.","",'Kennzahlenbogen_(KB)'!R12))</f>
        <v>-----</v>
      </c>
      <c r="O3" s="39" t="str">
        <f t="array" aca="1" ref="O3" ca="1">IF(ROW()-ROW($D$2:$D$22)+1&gt;ROWS($C$2:$C$22)-COUNTBLANK($C$2:$C$22),"",INDIRECT(ADDRESS(SMALL((IF($C$2:$C$22&lt;&gt;"",ROW($C$2:$C$22),ROW()+ROWS($C$2:$C$22))),ROW()-ROW($D$2:$D$22)+1),COLUMN($C$2:$C$22),4)))</f>
        <v>1b</v>
      </c>
      <c r="P3" s="39" t="str">
        <f t="array" aca="1" ref="P3" ca="1">IF(ROW()-ROW($E$2:$E$22)+1&gt;ROWS($D$2:$D$22)-COUNTBLANK($D$2:$D$22),"",INDIRECT(ADDRESS(SMALL((IF($D$2:$D$22&gt;"",ROW($D$2:$D$22),ROW()+ROWS($D$2:$D$22))),ROW()-ROW($E$2:$E$22)+1),COLUMN($D$2:$D$22),4)))</f>
        <v>Patients with new recurrence and/or distant metastases</v>
      </c>
      <c r="Q3" s="39" t="str">
        <f t="array" aca="1" ref="Q3" ca="1">IF(ROW()-ROW($F$2:$F$22)+1&gt;ROWS($E$2:$E$22)-COUNTBLANK($E$2:$E$22),"",INDIRECT(ADDRESS(SMALL((IF($E$2:$E$22&gt;"",ROW($E$2:$E$22),ROW()+ROWS($E$2:$E$22))),ROW()-ROW($F$2:$F$22)+1),COLUMN($E$2:$E$22),4)))</f>
        <v>-----</v>
      </c>
      <c r="R3" s="39" t="str">
        <f t="array" aca="1" ref="R3" ca="1">IF(ROW()-ROW($G$2:$G$22)+1&gt;ROWS($F$2:$F$22)-COUNTBLANK($F$2:$F$22),"",INDIRECT(ADDRESS(SMALL((IF($F$2:$F$22&gt;"",ROW($F$2:$F$22),ROW()+ROWS($F$2:$F$22))),ROW()-ROW($G$2:$G$22)+1),COLUMN($F$2:$F$22),4)))</f>
        <v>No target value</v>
      </c>
      <c r="S3" s="39" t="str">
        <f t="array" aca="1" ref="S3" ca="1">IF(ROW()-ROW($H$2:$H$22)+1&gt;ROWS($G$2:$G$22)-COUNTBLANK($G$2:$G$22),"",INDIRECT(ADDRESS(SMALL((IF($G$2:$G$22&lt;&gt;"",ROW($G$2:$G$22),ROW()+ROWS($G$2:$G$22))),ROW()-ROW($H$2:$H$22)+1),COLUMN($G$2:$G$22),4)))</f>
        <v>-----</v>
      </c>
      <c r="T3" s="39" t="str">
        <f t="array" aca="1" ref="T3" ca="1">IF(ROW()-ROW($I$2:$I$22)+1&gt;ROWS($H$2:$H$22)-COUNTBLANK($H$2:$H$22),"",INDIRECT(ADDRESS(SMALL((IF($H$2:$H$22&lt;&gt;"",ROW($H$2:$H$22),ROW()+ROWS($H$2:$H$22))),ROW()-ROW($I$2:$I$22)+1),COLUMN($H$2:$H$22),4)))</f>
        <v>-----</v>
      </c>
      <c r="U3" s="39" t="str">
        <f t="array" aca="1" ref="U3" ca="1">IF(ROW()-ROW($J$2:$J$22)+1&gt;ROWS($I$2:$I$22)-COUNTBLANK($I$2:$I$22),"",INDIRECT(ADDRESS(SMALL((IF($I$2:$I$22&lt;&gt;"",ROW($I$2:$I$22),ROW()+ROWS($I$2:$I$22))),ROW()-ROW($J$2:$J$22)+1),COLUMN($I$2:$I$22),4)))</f>
        <v>-----</v>
      </c>
      <c r="V3" s="59" t="str">
        <f t="array" aca="1" ref="V3" ca="1">IF(ROW()-ROW($K$2:$K$22)+1&gt;ROWS($J$2:$J$22)-COUNTBLANK($J$2:$J$22),"",INDIRECT(ADDRESS(SMALL((IF($J$2:$J$22&lt;&gt;"",ROW($J$2:$J$22),ROW()+ROWS($J$2:$J$22))),ROW()-ROW($K$2:$K$22)+1),COLUMN($J$2:$J$22),4)))</f>
        <v>-----</v>
      </c>
      <c r="W3" s="39" t="str">
        <f t="array" aca="1" ref="W3" ca="1">IF(ROW()-ROW($L$2:$L$22)+1&gt;ROWS($K$2:$K$22)-COUNTBLANK($K$2:$K$22),"",INDIRECT(ADDRESS(SMALL((IF($K$2:$K$22&lt;&gt;"",ROW($K$2:$K$22),ROW()+ROWS($K$2:$K$22))),ROW()-ROW($L$2:$L$22)+1),COLUMN($K$2:$K$22),4)))</f>
        <v>Incomplete</v>
      </c>
      <c r="X3" s="39" t="str">
        <f t="array" aca="1" ref="X3" ca="1">IF(ROW()-ROW($M$2:$M$22)+1&gt;ROWS($L$2:$L$22)-COUNTBLANK($L$2:$L$22),"",INDIRECT(ADDRESS(SMALL((IF($L$2:$L$22&lt;&gt;"",ROW($L$2:$L$22),ROW()+ROWS($L$2:$L$22))),ROW()-ROW($M$2:$M$22)+1),COLUMN($L$2:$L$22),4)))</f>
        <v>-----</v>
      </c>
      <c r="Y3" s="39" t="str">
        <f t="array" aca="1" ref="Y3" ca="1">IF(ROW()-ROW($N$2:$N$22)+1&gt;ROWS($M$2:$M$22)-COUNTBLANK($M$2:$M$22),"",INDIRECT(ADDRESS(SMALL((IF($M$2:$M$22&lt;&gt;"",ROW($M$2:$M$22),ROW()+ROWS($M$2:$M$22))),ROW()-ROW($N$2:$N$22)+1),COLUMN($M$2:$M$22),4)))</f>
        <v>-----</v>
      </c>
    </row>
    <row r="4" spans="1:25" ht="54.75" customHeight="1" x14ac:dyDescent="0.25">
      <c r="A4" s="44" t="str">
        <f>IF('Kennzahlenbogen_(KB)'!P15=0,"",'Kennzahlenbogen_(KB)'!P15)</f>
        <v>Incomplete</v>
      </c>
      <c r="B4" s="44"/>
      <c r="C4" s="44">
        <f>IF($A4="I.O.","",'Kennzahlenbogen_(KB)'!A15)</f>
        <v>2</v>
      </c>
      <c r="D4" s="39" t="str">
        <f>IF($A4="I.O.","",'Kennzahlenbogen_(KB)'!C15)</f>
        <v>Pretherapeutic tumour board</v>
      </c>
      <c r="E4" s="44" t="str">
        <f>IF(AND('Kennzahlenbogen_(KB)'!J15="",$A4&lt;&gt;"I.O."),"-----",IF($A4="I.O.","",'Kennzahlenbogen_(KB)'!J15))</f>
        <v>-----</v>
      </c>
      <c r="F4" s="39" t="str">
        <f>IF($A4="I.O.","",'Kennzahlenbogen_(KB)'!K15)</f>
        <v>≥ 95%</v>
      </c>
      <c r="G4" s="44" t="str">
        <f>IF(AND('Kennzahlenbogen_(KB)'!M15="",$A4&lt;&gt;"I.O."),"-----",IF($A4="I.O.","",'Kennzahlenbogen_(KB)'!M15))</f>
        <v>-----</v>
      </c>
      <c r="H4" s="44" t="str">
        <f>IF($A4="I.O.","",IF('Kennzahlenbogen_(KB)'!O15="","-----",'Kennzahlenbogen_(KB)'!O15))</f>
        <v>-----</v>
      </c>
      <c r="I4" s="44">
        <f>IF($A4="I.O.","",IF('Kennzahlenbogen_(KB)'!O16="","-----",'Kennzahlenbogen_(KB)'!O16))</f>
        <v>0</v>
      </c>
      <c r="J4" s="58" t="str">
        <f>IF($A4="I.O.","",IF('Kennzahlenbogen_(KB)'!O17="",0,'Kennzahlenbogen_(KB)'!O17))</f>
        <v>n.d.</v>
      </c>
      <c r="K4" s="44" t="str">
        <f>IF($A4="I.O.","",'Kennzahlenbogen_(KB)'!P15)</f>
        <v>Incomplete</v>
      </c>
      <c r="L4" s="44" t="str">
        <f>IF(AND('Kennzahlenbogen_(KB)'!Q15="",$A4&lt;&gt;"I.O."),"-----",IF($A4="I.O.","",'Kennzahlenbogen_(KB)'!Q15))</f>
        <v>-----</v>
      </c>
      <c r="M4" s="44" t="str">
        <f>IF(AND('Kennzahlenbogen_(KB)'!R15="",$A4&lt;&gt;"I.O."),"-----",IF($A4="I.O.","",'Kennzahlenbogen_(KB)'!R15))</f>
        <v>-----</v>
      </c>
      <c r="O4" s="39">
        <f t="array" aca="1" ref="O4" ca="1">IF(ROW()-ROW($D$2:$D$22)+1&gt;ROWS($C$2:$C$22)-COUNTBLANK($C$2:$C$22),"",INDIRECT(ADDRESS(SMALL((IF($C$2:$C$22&lt;&gt;"",ROW($C$2:$C$22),ROW()+ROWS($C$2:$C$22))),ROW()-ROW($D$2:$D$22)+1),COLUMN($C$2:$C$22),4)))</f>
        <v>2</v>
      </c>
      <c r="P4" s="39" t="str">
        <f t="array" aca="1" ref="P4" ca="1">IF(ROW()-ROW($E$2:$E$22)+1&gt;ROWS($D$2:$D$22)-COUNTBLANK($D$2:$D$22),"",INDIRECT(ADDRESS(SMALL((IF($D$2:$D$22&gt;"",ROW($D$2:$D$22),ROW()+ROWS($D$2:$D$22))),ROW()-ROW($E$2:$E$22)+1),COLUMN($D$2:$D$22),4)))</f>
        <v>Pretherapeutic tumour board</v>
      </c>
      <c r="Q4" s="39" t="str">
        <f t="array" aca="1" ref="Q4" ca="1">IF(ROW()-ROW($F$2:$F$22)+1&gt;ROWS($E$2:$E$22)-COUNTBLANK($E$2:$E$22),"",INDIRECT(ADDRESS(SMALL((IF($E$2:$E$22&gt;"",ROW($E$2:$E$22),ROW()+ROWS($E$2:$E$22))),ROW()-ROW($F$2:$F$22)+1),COLUMN($E$2:$E$22),4)))</f>
        <v>-----</v>
      </c>
      <c r="R4" s="39" t="str">
        <f t="array" aca="1" ref="R4" ca="1">IF(ROW()-ROW($G$2:$G$22)+1&gt;ROWS($F$2:$F$22)-COUNTBLANK($F$2:$F$22),"",INDIRECT(ADDRESS(SMALL((IF($F$2:$F$22&gt;"",ROW($F$2:$F$22),ROW()+ROWS($F$2:$F$22))),ROW()-ROW($G$2:$G$22)+1),COLUMN($F$2:$F$22),4)))</f>
        <v>≥ 95%</v>
      </c>
      <c r="S4" s="39" t="str">
        <f t="array" aca="1" ref="S4" ca="1">IF(ROW()-ROW($H$2:$H$22)+1&gt;ROWS($G$2:$G$22)-COUNTBLANK($G$2:$G$22),"",INDIRECT(ADDRESS(SMALL((IF($G$2:$G$22&lt;&gt;"",ROW($G$2:$G$22),ROW()+ROWS($G$2:$G$22))),ROW()-ROW($H$2:$H$22)+1),COLUMN($G$2:$G$22),4)))</f>
        <v>-----</v>
      </c>
      <c r="T4" s="39" t="str">
        <f t="array" aca="1" ref="T4" ca="1">IF(ROW()-ROW($I$2:$I$22)+1&gt;ROWS($H$2:$H$22)-COUNTBLANK($H$2:$H$22),"",INDIRECT(ADDRESS(SMALL((IF($H$2:$H$22&lt;&gt;"",ROW($H$2:$H$22),ROW()+ROWS($H$2:$H$22))),ROW()-ROW($I$2:$I$22)+1),COLUMN($H$2:$H$22),4)))</f>
        <v>-----</v>
      </c>
      <c r="U4" s="39">
        <f t="array" aca="1" ref="U4" ca="1">IF(ROW()-ROW($J$2:$J$22)+1&gt;ROWS($I$2:$I$22)-COUNTBLANK($I$2:$I$22),"",INDIRECT(ADDRESS(SMALL((IF($I$2:$I$22&lt;&gt;"",ROW($I$2:$I$22),ROW()+ROWS($I$2:$I$22))),ROW()-ROW($J$2:$J$22)+1),COLUMN($I$2:$I$22),4)))</f>
        <v>0</v>
      </c>
      <c r="V4" s="59" t="str">
        <f t="array" aca="1" ref="V4" ca="1">IF(ROW()-ROW($K$2:$K$22)+1&gt;ROWS($J$2:$J$22)-COUNTBLANK($J$2:$J$22),"",INDIRECT(ADDRESS(SMALL((IF($J$2:$J$22&lt;&gt;"",ROW($J$2:$J$22),ROW()+ROWS($J$2:$J$22))),ROW()-ROW($K$2:$K$22)+1),COLUMN($J$2:$J$22),4)))</f>
        <v>n.d.</v>
      </c>
      <c r="W4" s="39" t="str">
        <f t="array" aca="1" ref="W4" ca="1">IF(ROW()-ROW($L$2:$L$22)+1&gt;ROWS($K$2:$K$22)-COUNTBLANK($K$2:$K$22),"",INDIRECT(ADDRESS(SMALL((IF($K$2:$K$22&lt;&gt;"",ROW($K$2:$K$22),ROW()+ROWS($K$2:$K$22))),ROW()-ROW($L$2:$L$22)+1),COLUMN($K$2:$K$22),4)))</f>
        <v>Incomplete</v>
      </c>
      <c r="X4" s="39" t="str">
        <f t="array" aca="1" ref="X4" ca="1">IF(ROW()-ROW($M$2:$M$22)+1&gt;ROWS($L$2:$L$22)-COUNTBLANK($L$2:$L$22),"",INDIRECT(ADDRESS(SMALL((IF($L$2:$L$22&lt;&gt;"",ROW($L$2:$L$22),ROW()+ROWS($L$2:$L$22))),ROW()-ROW($M$2:$M$22)+1),COLUMN($L$2:$L$22),4)))</f>
        <v>-----</v>
      </c>
      <c r="Y4" s="39" t="str">
        <f t="array" aca="1" ref="Y4" ca="1">IF(ROW()-ROW($N$2:$N$22)+1&gt;ROWS($M$2:$M$22)-COUNTBLANK($M$2:$M$22),"",INDIRECT(ADDRESS(SMALL((IF($M$2:$M$22&lt;&gt;"",ROW($M$2:$M$22),ROW()+ROWS($M$2:$M$22))),ROW()-ROW($N$2:$N$22)+1),COLUMN($M$2:$M$22),4)))</f>
        <v>-----</v>
      </c>
    </row>
    <row r="5" spans="1:25" ht="54.75" customHeight="1" x14ac:dyDescent="0.25">
      <c r="A5" s="44" t="str">
        <f>IF('Kennzahlenbogen_(KB)'!P18=0,"",'Kennzahlenbogen_(KB)'!P18)</f>
        <v>Incomplete</v>
      </c>
      <c r="B5" s="44"/>
      <c r="C5" s="102">
        <f>IF($A5="I.O.","",'Kennzahlenbogen_(KB)'!A18)</f>
        <v>3</v>
      </c>
      <c r="D5" s="39" t="str">
        <f>IF($A5="I.O.","",'Kennzahlenbogen_(KB)'!C18)</f>
        <v>Pretherapeutic tumour board recurrence</v>
      </c>
      <c r="E5" s="44" t="str">
        <f>IF(AND('Kennzahlenbogen_(KB)'!J18="",$A5&lt;&gt;"I.O."),"-----",IF($A5="I.O.","",'Kennzahlenbogen_(KB)'!J18))</f>
        <v>-----</v>
      </c>
      <c r="F5" s="39" t="str">
        <f>IF($A5="I.O.","",'Kennzahlenbogen_(KB)'!K18)</f>
        <v>≥ 95%</v>
      </c>
      <c r="G5" s="44" t="str">
        <f>IF(AND('Kennzahlenbogen_(KB)'!M18="",$A5&lt;&gt;"I.O."),"-----",IF($A5="I.O.","",'Kennzahlenbogen_(KB)'!M18))</f>
        <v>-----</v>
      </c>
      <c r="H5" s="44" t="str">
        <f>IF($A5="I.O.","",IF('Kennzahlenbogen_(KB)'!O18="","-----",'Kennzahlenbogen_(KB)'!O18))</f>
        <v>-----</v>
      </c>
      <c r="I5" s="44" t="str">
        <f>IF($A5="I.O.","",IF('Kennzahlenbogen_(KB)'!O19="","-----",'Kennzahlenbogen_(KB)'!O19))</f>
        <v>-----</v>
      </c>
      <c r="J5" s="58" t="str">
        <f>IF($A5="I.O.","",IF('Kennzahlenbogen_(KB)'!O20="","-----",'Kennzahlenbogen_(KB)'!O20))</f>
        <v>n.d.</v>
      </c>
      <c r="K5" s="44" t="str">
        <f>IF($A5="I.O.","",'Kennzahlenbogen_(KB)'!P18)</f>
        <v>Incomplete</v>
      </c>
      <c r="L5" s="44" t="str">
        <f>IF(AND('Kennzahlenbogen_(KB)'!Q18="",$A5&lt;&gt;"I.O."),"-----",IF($A5="I.O.","",'Kennzahlenbogen_(KB)'!Q18))</f>
        <v>-----</v>
      </c>
      <c r="M5" s="44" t="str">
        <f>IF(AND('Kennzahlenbogen_(KB)'!R18="",$A5&lt;&gt;"I.O."),"-----",IF($A5="I.O.","",'Kennzahlenbogen_(KB)'!R18))</f>
        <v>-----</v>
      </c>
      <c r="O5" s="39">
        <f t="array" aca="1" ref="O5" ca="1">IF(ROW()-ROW($D$2:$D$22)+1&gt;ROWS($C$2:$C$22)-COUNTBLANK($C$2:$C$22),"",INDIRECT(ADDRESS(SMALL((IF($C$2:$C$22&lt;&gt;"",ROW($C$2:$C$22),ROW()+ROWS($C$2:$C$22))),ROW()-ROW($D$2:$D$22)+1),COLUMN($C$2:$C$22),4)))</f>
        <v>3</v>
      </c>
      <c r="P5" s="39" t="str">
        <f t="array" aca="1" ref="P5" ca="1">IF(ROW()-ROW($E$2:$E$22)+1&gt;ROWS($D$2:$D$22)-COUNTBLANK($D$2:$D$22),"",INDIRECT(ADDRESS(SMALL((IF($D$2:$D$22&gt;"",ROW($D$2:$D$22),ROW()+ROWS($D$2:$D$22))),ROW()-ROW($E$2:$E$22)+1),COLUMN($D$2:$D$22),4)))</f>
        <v>Pretherapeutic tumour board recurrence</v>
      </c>
      <c r="Q5" s="39" t="str">
        <f t="array" aca="1" ref="Q5" ca="1">IF(ROW()-ROW($F$2:$F$22)+1&gt;ROWS($E$2:$E$22)-COUNTBLANK($E$2:$E$22),"",INDIRECT(ADDRESS(SMALL((IF($E$2:$E$22&gt;"",ROW($E$2:$E$22),ROW()+ROWS($E$2:$E$22))),ROW()-ROW($F$2:$F$22)+1),COLUMN($E$2:$E$22),4)))</f>
        <v>-----</v>
      </c>
      <c r="R5" s="39" t="str">
        <f t="array" aca="1" ref="R5" ca="1">IF(ROW()-ROW($G$2:$G$22)+1&gt;ROWS($F$2:$F$22)-COUNTBLANK($F$2:$F$22),"",INDIRECT(ADDRESS(SMALL((IF($F$2:$F$22&gt;"",ROW($F$2:$F$22),ROW()+ROWS($F$2:$F$22))),ROW()-ROW($G$2:$G$22)+1),COLUMN($F$2:$F$22),4)))</f>
        <v>≥ 95%</v>
      </c>
      <c r="S5" s="39" t="str">
        <f t="array" aca="1" ref="S5" ca="1">IF(ROW()-ROW($H$2:$H$22)+1&gt;ROWS($G$2:$G$22)-COUNTBLANK($G$2:$G$22),"",INDIRECT(ADDRESS(SMALL((IF($G$2:$G$22&lt;&gt;"",ROW($G$2:$G$22),ROW()+ROWS($G$2:$G$22))),ROW()-ROW($H$2:$H$22)+1),COLUMN($G$2:$G$22),4)))</f>
        <v>-----</v>
      </c>
      <c r="T5" s="39" t="str">
        <f t="array" aca="1" ref="T5" ca="1">IF(ROW()-ROW($I$2:$I$22)+1&gt;ROWS($H$2:$H$22)-COUNTBLANK($H$2:$H$22),"",INDIRECT(ADDRESS(SMALL((IF($H$2:$H$22&lt;&gt;"",ROW($H$2:$H$22),ROW()+ROWS($H$2:$H$22))),ROW()-ROW($I$2:$I$22)+1),COLUMN($H$2:$H$22),4)))</f>
        <v>-----</v>
      </c>
      <c r="U5" s="39" t="str">
        <f t="array" aca="1" ref="U5" ca="1">IF(ROW()-ROW($J$2:$J$22)+1&gt;ROWS($I$2:$I$22)-COUNTBLANK($I$2:$I$22),"",INDIRECT(ADDRESS(SMALL((IF($I$2:$I$22&lt;&gt;"",ROW($I$2:$I$22),ROW()+ROWS($I$2:$I$22))),ROW()-ROW($J$2:$J$22)+1),COLUMN($I$2:$I$22),4)))</f>
        <v>-----</v>
      </c>
      <c r="V5" s="59" t="str">
        <f t="array" aca="1" ref="V5" ca="1">IF(ROW()-ROW($K$2:$K$22)+1&gt;ROWS($J$2:$J$22)-COUNTBLANK($J$2:$J$22),"",INDIRECT(ADDRESS(SMALL((IF($J$2:$J$22&lt;&gt;"",ROW($J$2:$J$22),ROW()+ROWS($J$2:$J$22))),ROW()-ROW($K$2:$K$22)+1),COLUMN($J$2:$J$22),4)))</f>
        <v>n.d.</v>
      </c>
      <c r="W5" s="39" t="str">
        <f t="array" aca="1" ref="W5" ca="1">IF(ROW()-ROW($L$2:$L$22)+1&gt;ROWS($K$2:$K$22)-COUNTBLANK($K$2:$K$22),"",INDIRECT(ADDRESS(SMALL((IF($K$2:$K$22&lt;&gt;"",ROW($K$2:$K$22),ROW()+ROWS($K$2:$K$22))),ROW()-ROW($L$2:$L$22)+1),COLUMN($K$2:$K$22),4)))</f>
        <v>Incomplete</v>
      </c>
      <c r="X5" s="39" t="str">
        <f t="array" aca="1" ref="X5" ca="1">IF(ROW()-ROW($M$2:$M$22)+1&gt;ROWS($L$2:$L$22)-COUNTBLANK($L$2:$L$22),"",INDIRECT(ADDRESS(SMALL((IF($L$2:$L$22&lt;&gt;"",ROW($L$2:$L$22),ROW()+ROWS($L$2:$L$22))),ROW()-ROW($M$2:$M$22)+1),COLUMN($L$2:$L$22),4)))</f>
        <v>-----</v>
      </c>
      <c r="Y5" s="39" t="str">
        <f t="array" aca="1" ref="Y5" ca="1">IF(ROW()-ROW($N$2:$N$22)+1&gt;ROWS($M$2:$M$22)-COUNTBLANK($M$2:$M$22),"",INDIRECT(ADDRESS(SMALL((IF($M$2:$M$22&lt;&gt;"",ROW($M$2:$M$22),ROW()+ROWS($M$2:$M$22))),ROW()-ROW($N$2:$N$22)+1),COLUMN($M$2:$M$22),4)))</f>
        <v>-----</v>
      </c>
    </row>
    <row r="6" spans="1:25" ht="54.75" customHeight="1" x14ac:dyDescent="0.25">
      <c r="A6" s="44" t="str">
        <f>IF('Kennzahlenbogen_(KB)'!P21=0,"",'Kennzahlenbogen_(KB)'!P21)</f>
        <v>Incomplete</v>
      </c>
      <c r="B6" s="44"/>
      <c r="C6" s="44">
        <f>IF($A6="I.O.","",'Kennzahlenbogen_(KB)'!A21)</f>
        <v>4</v>
      </c>
      <c r="D6" s="39" t="str">
        <f>IF($A6="I.O.","",'Kennzahlenbogen_(KB)'!C21)</f>
        <v>Post-operative tumour board</v>
      </c>
      <c r="E6" s="44" t="str">
        <f>IF(AND('Kennzahlenbogen_(KB)'!J21="",$A6&lt;&gt;"I.O."),"-----",IF($A6="I.O.","",'Kennzahlenbogen_(KB)'!J21))</f>
        <v>-----</v>
      </c>
      <c r="F6" s="39" t="str">
        <f>IF($A6="I.O.","",'Kennzahlenbogen_(KB)'!K21)</f>
        <v>≥ 95%</v>
      </c>
      <c r="G6" s="44" t="str">
        <f>IF(AND('Kennzahlenbogen_(KB)'!M21="",$A6&lt;&gt;"I.O."),"-----",IF($A6="I.O.","",'Kennzahlenbogen_(KB)'!M21))</f>
        <v>-----</v>
      </c>
      <c r="H6" s="44" t="str">
        <f>IF($A6="I.O.","",IF('Kennzahlenbogen_(KB)'!O21="","-----",'Kennzahlenbogen_(KB)'!O21))</f>
        <v>-----</v>
      </c>
      <c r="I6" s="44">
        <f>IF($A6="I.O.","",IF('Kennzahlenbogen_(KB)'!O22="","-----",'Kennzahlenbogen_(KB)'!O22))</f>
        <v>0</v>
      </c>
      <c r="J6" s="58" t="str">
        <f>IF($A6="I.O.","",IF('Kennzahlenbogen_(KB)'!O23="",0,'Kennzahlenbogen_(KB)'!O23))</f>
        <v>n.d.</v>
      </c>
      <c r="K6" s="44" t="str">
        <f>IF($A6="I.O.","",'Kennzahlenbogen_(KB)'!P21)</f>
        <v>Incomplete</v>
      </c>
      <c r="L6" s="44" t="str">
        <f>IF(AND('Kennzahlenbogen_(KB)'!Q21="",$A6&lt;&gt;"I.O."),"-----",IF($A6="I.O.","",'Kennzahlenbogen_(KB)'!Q21))</f>
        <v>-----</v>
      </c>
      <c r="M6" s="44" t="str">
        <f>IF(AND('Kennzahlenbogen_(KB)'!R21="",$A6&lt;&gt;"I.O."),"-----",IF($A6="I.O.","",'Kennzahlenbogen_(KB)'!R21))</f>
        <v>-----</v>
      </c>
      <c r="O6" s="39">
        <f t="array" aca="1" ref="O6" ca="1">IF(ROW()-ROW($D$2:$D$22)+1&gt;ROWS($C$2:$C$22)-COUNTBLANK($C$2:$C$22),"",INDIRECT(ADDRESS(SMALL((IF($C$2:$C$22&lt;&gt;"",ROW($C$2:$C$22),ROW()+ROWS($C$2:$C$22))),ROW()-ROW($D$2:$D$22)+1),COLUMN($C$2:$C$22),4)))</f>
        <v>4</v>
      </c>
      <c r="P6" s="39" t="str">
        <f t="array" aca="1" ref="P6" ca="1">IF(ROW()-ROW($E$2:$E$22)+1&gt;ROWS($D$2:$D$22)-COUNTBLANK($D$2:$D$22),"",INDIRECT(ADDRESS(SMALL((IF($D$2:$D$22&gt;"",ROW($D$2:$D$22),ROW()+ROWS($D$2:$D$22))),ROW()-ROW($E$2:$E$22)+1),COLUMN($D$2:$D$22),4)))</f>
        <v>Post-operative tumour board</v>
      </c>
      <c r="Q6" s="39" t="str">
        <f t="array" aca="1" ref="Q6" ca="1">IF(ROW()-ROW($F$2:$F$22)+1&gt;ROWS($E$2:$E$22)-COUNTBLANK($E$2:$E$22),"",INDIRECT(ADDRESS(SMALL((IF($E$2:$E$22&gt;"",ROW($E$2:$E$22),ROW()+ROWS($E$2:$E$22))),ROW()-ROW($F$2:$F$22)+1),COLUMN($E$2:$E$22),4)))</f>
        <v>-----</v>
      </c>
      <c r="R6" s="39" t="str">
        <f t="array" aca="1" ref="R6" ca="1">IF(ROW()-ROW($G$2:$G$22)+1&gt;ROWS($F$2:$F$22)-COUNTBLANK($F$2:$F$22),"",INDIRECT(ADDRESS(SMALL((IF($F$2:$F$22&gt;"",ROW($F$2:$F$22),ROW()+ROWS($F$2:$F$22))),ROW()-ROW($G$2:$G$22)+1),COLUMN($F$2:$F$22),4)))</f>
        <v>≥ 95%</v>
      </c>
      <c r="S6" s="39" t="str">
        <f t="array" aca="1" ref="S6" ca="1">IF(ROW()-ROW($H$2:$H$22)+1&gt;ROWS($G$2:$G$22)-COUNTBLANK($G$2:$G$22),"",INDIRECT(ADDRESS(SMALL((IF($G$2:$G$22&lt;&gt;"",ROW($G$2:$G$22),ROW()+ROWS($G$2:$G$22))),ROW()-ROW($H$2:$H$22)+1),COLUMN($G$2:$G$22),4)))</f>
        <v>-----</v>
      </c>
      <c r="T6" s="39" t="str">
        <f t="array" aca="1" ref="T6" ca="1">IF(ROW()-ROW($I$2:$I$22)+1&gt;ROWS($H$2:$H$22)-COUNTBLANK($H$2:$H$22),"",INDIRECT(ADDRESS(SMALL((IF($H$2:$H$22&lt;&gt;"",ROW($H$2:$H$22),ROW()+ROWS($H$2:$H$22))),ROW()-ROW($I$2:$I$22)+1),COLUMN($H$2:$H$22),4)))</f>
        <v>-----</v>
      </c>
      <c r="U6" s="39">
        <f t="array" aca="1" ref="U6" ca="1">IF(ROW()-ROW($J$2:$J$22)+1&gt;ROWS($I$2:$I$22)-COUNTBLANK($I$2:$I$22),"",INDIRECT(ADDRESS(SMALL((IF($I$2:$I$22&lt;&gt;"",ROW($I$2:$I$22),ROW()+ROWS($I$2:$I$22))),ROW()-ROW($J$2:$J$22)+1),COLUMN($I$2:$I$22),4)))</f>
        <v>0</v>
      </c>
      <c r="V6" s="59" t="str">
        <f t="array" aca="1" ref="V6" ca="1">IF(ROW()-ROW($K$2:$K$22)+1&gt;ROWS($J$2:$J$22)-COUNTBLANK($J$2:$J$22),"",INDIRECT(ADDRESS(SMALL((IF($J$2:$J$22&lt;&gt;"",ROW($J$2:$J$22),ROW()+ROWS($J$2:$J$22))),ROW()-ROW($K$2:$K$22)+1),COLUMN($J$2:$J$22),4)))</f>
        <v>n.d.</v>
      </c>
      <c r="W6" s="39" t="str">
        <f t="array" aca="1" ref="W6" ca="1">IF(ROW()-ROW($L$2:$L$22)+1&gt;ROWS($K$2:$K$22)-COUNTBLANK($K$2:$K$22),"",INDIRECT(ADDRESS(SMALL((IF($K$2:$K$22&lt;&gt;"",ROW($K$2:$K$22),ROW()+ROWS($K$2:$K$22))),ROW()-ROW($L$2:$L$22)+1),COLUMN($K$2:$K$22),4)))</f>
        <v>Incomplete</v>
      </c>
      <c r="X6" s="39" t="str">
        <f t="array" aca="1" ref="X6" ca="1">IF(ROW()-ROW($M$2:$M$22)+1&gt;ROWS($L$2:$L$22)-COUNTBLANK($L$2:$L$22),"",INDIRECT(ADDRESS(SMALL((IF($L$2:$L$22&lt;&gt;"",ROW($L$2:$L$22),ROW()+ROWS($L$2:$L$22))),ROW()-ROW($M$2:$M$22)+1),COLUMN($L$2:$L$22),4)))</f>
        <v>-----</v>
      </c>
      <c r="Y6" s="39" t="str">
        <f t="array" aca="1" ref="Y6" ca="1">IF(ROW()-ROW($N$2:$N$22)+1&gt;ROWS($M$2:$M$22)-COUNTBLANK($M$2:$M$22),"",INDIRECT(ADDRESS(SMALL((IF($M$2:$M$22&lt;&gt;"",ROW($M$2:$M$22),ROW()+ROWS($M$2:$M$22))),ROW()-ROW($N$2:$N$22)+1),COLUMN($M$2:$M$22),4)))</f>
        <v>-----</v>
      </c>
    </row>
    <row r="7" spans="1:25" ht="54.75" customHeight="1" x14ac:dyDescent="0.25">
      <c r="A7" s="44" t="str">
        <f>IF('Kennzahlenbogen_(KB)'!P27=0,"",'Kennzahlenbogen_(KB)'!P27)</f>
        <v>Incomplete</v>
      </c>
      <c r="B7" s="44"/>
      <c r="C7" s="44">
        <f>IF($A7="I.O.","",'Kennzahlenbogen_(KB)'!A27)</f>
        <v>6</v>
      </c>
      <c r="D7" s="39" t="str">
        <f>IF($A7="I.O.","",'Kennzahlenbogen_(KB)'!C27)</f>
        <v xml:space="preserve">Social service counselling </v>
      </c>
      <c r="E7" s="44" t="str">
        <f>IF(AND('Kennzahlenbogen_(KB)'!J27="",$A7&lt;&gt;"I.O."),"-----",IF($A7="I.O.","",'Kennzahlenbogen_(KB)'!J27))</f>
        <v>&lt; 30%</v>
      </c>
      <c r="F7" s="39" t="str">
        <f>IF($A7="I.O.","",'Kennzahlenbogen_(KB)'!K27)</f>
        <v>No target value</v>
      </c>
      <c r="G7" s="71" t="str">
        <f>IF(AND('Kennzahlenbogen_(KB)'!M27="",$A7&lt;&gt;"I.O."),"-----",IF($A7="I.O.","",'Kennzahlenbogen_(KB)'!M27))</f>
        <v>-----</v>
      </c>
      <c r="H7" s="44" t="str">
        <f>IF($A7="I.O.","",IF('Kennzahlenbogen_(KB)'!O27="","-----",'Kennzahlenbogen_(KB)'!O27))</f>
        <v>-----</v>
      </c>
      <c r="I7" s="44">
        <f>IF($A7="I.O.","",IF('Kennzahlenbogen_(KB)'!O28="","-----",'Kennzahlenbogen_(KB)'!O28))</f>
        <v>0</v>
      </c>
      <c r="J7" s="58" t="str">
        <f>IF($A7="I.O.","",IF('Kennzahlenbogen_(KB)'!O29="",0,'Kennzahlenbogen_(KB)'!O29))</f>
        <v>n.d.</v>
      </c>
      <c r="K7" s="44" t="str">
        <f>IF($A7="I.O.","",'Kennzahlenbogen_(KB)'!P27)</f>
        <v>Incomplete</v>
      </c>
      <c r="L7" s="44" t="str">
        <f>IF(AND('Kennzahlenbogen_(KB)'!Q27="",$A7&lt;&gt;"I.O."),"-----",IF($A7="I.O.","",'Kennzahlenbogen_(KB)'!Q27))</f>
        <v>-----</v>
      </c>
      <c r="M7" s="44" t="str">
        <f>IF(AND('Kennzahlenbogen_(KB)'!R27="",$A7&lt;&gt;"I.O."),"-----",IF($A7="I.O.","",'Kennzahlenbogen_(KB)'!R27))</f>
        <v>-----</v>
      </c>
      <c r="O7" s="39">
        <f t="array" aca="1" ref="O7" ca="1">IF(ROW()-ROW($D$2:$D$22)+1&gt;ROWS($C$2:$C$22)-COUNTBLANK($C$2:$C$22),"",INDIRECT(ADDRESS(SMALL((IF($C$2:$C$22&lt;&gt;"",ROW($C$2:$C$22),ROW()+ROWS($C$2:$C$22))),ROW()-ROW($D$2:$D$22)+1),COLUMN($C$2:$C$22),4)))</f>
        <v>6</v>
      </c>
      <c r="P7" s="39" t="str">
        <f t="array" aca="1" ref="P7" ca="1">IF(ROW()-ROW($E$2:$E$22)+1&gt;ROWS($D$2:$D$22)-COUNTBLANK($D$2:$D$22),"",INDIRECT(ADDRESS(SMALL((IF($D$2:$D$22&gt;"",ROW($D$2:$D$22),ROW()+ROWS($D$2:$D$22))),ROW()-ROW($E$2:$E$22)+1),COLUMN($D$2:$D$22),4)))</f>
        <v xml:space="preserve">Social service counselling </v>
      </c>
      <c r="Q7" s="39" t="str">
        <f t="array" aca="1" ref="Q7" ca="1">IF(ROW()-ROW($F$2:$F$22)+1&gt;ROWS($E$2:$E$22)-COUNTBLANK($E$2:$E$22),"",INDIRECT(ADDRESS(SMALL((IF($E$2:$E$22&gt;"",ROW($E$2:$E$22),ROW()+ROWS($E$2:$E$22))),ROW()-ROW($F$2:$F$22)+1),COLUMN($E$2:$E$22),4)))</f>
        <v>&lt; 30%</v>
      </c>
      <c r="R7" s="39" t="str">
        <f t="array" aca="1" ref="R7" ca="1">IF(ROW()-ROW($G$2:$G$22)+1&gt;ROWS($F$2:$F$22)-COUNTBLANK($F$2:$F$22),"",INDIRECT(ADDRESS(SMALL((IF($F$2:$F$22&gt;"",ROW($F$2:$F$22),ROW()+ROWS($F$2:$F$22))),ROW()-ROW($G$2:$G$22)+1),COLUMN($F$2:$F$22),4)))</f>
        <v>No target value</v>
      </c>
      <c r="S7" s="39" t="str">
        <f t="array" aca="1" ref="S7" ca="1">IF(ROW()-ROW($H$2:$H$22)+1&gt;ROWS($G$2:$G$22)-COUNTBLANK($G$2:$G$22),"",INDIRECT(ADDRESS(SMALL((IF($G$2:$G$22&lt;&gt;"",ROW($G$2:$G$22),ROW()+ROWS($G$2:$G$22))),ROW()-ROW($H$2:$H$22)+1),COLUMN($G$2:$G$22),4)))</f>
        <v>-----</v>
      </c>
      <c r="T7" s="39" t="str">
        <f t="array" aca="1" ref="T7" ca="1">IF(ROW()-ROW($I$2:$I$22)+1&gt;ROWS($H$2:$H$22)-COUNTBLANK($H$2:$H$22),"",INDIRECT(ADDRESS(SMALL((IF($H$2:$H$22&lt;&gt;"",ROW($H$2:$H$22),ROW()+ROWS($H$2:$H$22))),ROW()-ROW($I$2:$I$22)+1),COLUMN($H$2:$H$22),4)))</f>
        <v>-----</v>
      </c>
      <c r="U7" s="39">
        <f t="array" aca="1" ref="U7" ca="1">IF(ROW()-ROW($J$2:$J$22)+1&gt;ROWS($I$2:$I$22)-COUNTBLANK($I$2:$I$22),"",INDIRECT(ADDRESS(SMALL((IF($I$2:$I$22&lt;&gt;"",ROW($I$2:$I$22),ROW()+ROWS($I$2:$I$22))),ROW()-ROW($J$2:$J$22)+1),COLUMN($I$2:$I$22),4)))</f>
        <v>0</v>
      </c>
      <c r="V7" s="59" t="str">
        <f t="array" aca="1" ref="V7" ca="1">IF(ROW()-ROW($K$2:$K$22)+1&gt;ROWS($J$2:$J$22)-COUNTBLANK($J$2:$J$22),"",INDIRECT(ADDRESS(SMALL((IF($J$2:$J$22&lt;&gt;"",ROW($J$2:$J$22),ROW()+ROWS($J$2:$J$22))),ROW()-ROW($K$2:$K$22)+1),COLUMN($J$2:$J$22),4)))</f>
        <v>n.d.</v>
      </c>
      <c r="W7" s="39" t="str">
        <f t="array" aca="1" ref="W7" ca="1">IF(ROW()-ROW($L$2:$L$22)+1&gt;ROWS($K$2:$K$22)-COUNTBLANK($K$2:$K$22),"",INDIRECT(ADDRESS(SMALL((IF($K$2:$K$22&lt;&gt;"",ROW($K$2:$K$22),ROW()+ROWS($K$2:$K$22))),ROW()-ROW($L$2:$L$22)+1),COLUMN($K$2:$K$22),4)))</f>
        <v>Incomplete</v>
      </c>
      <c r="X7" s="39" t="str">
        <f t="array" aca="1" ref="X7" ca="1">IF(ROW()-ROW($M$2:$M$22)+1&gt;ROWS($L$2:$L$22)-COUNTBLANK($L$2:$L$22),"",INDIRECT(ADDRESS(SMALL((IF($L$2:$L$22&lt;&gt;"",ROW($L$2:$L$22),ROW()+ROWS($L$2:$L$22))),ROW()-ROW($M$2:$M$22)+1),COLUMN($L$2:$L$22),4)))</f>
        <v>-----</v>
      </c>
      <c r="Y7" s="39" t="str">
        <f t="array" aca="1" ref="Y7" ca="1">IF(ROW()-ROW($N$2:$N$22)+1&gt;ROWS($M$2:$M$22)-COUNTBLANK($M$2:$M$22),"",INDIRECT(ADDRESS(SMALL((IF($M$2:$M$22&lt;&gt;"",ROW($M$2:$M$22),ROW()+ROWS($M$2:$M$22))),ROW()-ROW($N$2:$N$22)+1),COLUMN($M$2:$M$22),4)))</f>
        <v>-----</v>
      </c>
    </row>
    <row r="8" spans="1:25" ht="54.75" customHeight="1" x14ac:dyDescent="0.25">
      <c r="A8" s="44" t="str">
        <f>IF('Kennzahlenbogen_(KB)'!P30=0,"",'Kennzahlenbogen_(KB)'!P30)</f>
        <v>Incomplete</v>
      </c>
      <c r="B8" s="44"/>
      <c r="C8" s="44">
        <f>IF($A8="I.O.","",'Kennzahlenbogen_(KB)'!A30)</f>
        <v>7</v>
      </c>
      <c r="D8" s="39" t="str">
        <f>IF($A8="I.O.","",'Kennzahlenbogen_(KB)'!C30)</f>
        <v>Patients enrolled in a study</v>
      </c>
      <c r="E8" s="44" t="str">
        <f>IF(AND('Kennzahlenbogen_(KB)'!J30="",$A8&lt;&gt;"I.O."),"-----",IF($A8="I.O.","",'Kennzahlenbogen_(KB)'!J30))</f>
        <v>-----</v>
      </c>
      <c r="F8" s="39" t="str">
        <f>IF($A8="I.O.","",'Kennzahlenbogen_(KB)'!K30)</f>
        <v>≥ 5%</v>
      </c>
      <c r="G8" s="44" t="str">
        <f>IF(AND('Kennzahlenbogen_(KB)'!M30="",$A8&lt;&gt;"I.O."),"-----",IF($A8="I.O.","",'Kennzahlenbogen_(KB)'!M30))</f>
        <v>-----</v>
      </c>
      <c r="H8" s="44" t="str">
        <f>IF($A8="I.O.","",IF('Kennzahlenbogen_(KB)'!O30="","-----",'Kennzahlenbogen_(KB)'!O30))</f>
        <v>-----</v>
      </c>
      <c r="I8" s="44">
        <f>IF($A8="I.O.","",IF('Kennzahlenbogen_(KB)'!O31="","-----",'Kennzahlenbogen_(KB)'!O31))</f>
        <v>0</v>
      </c>
      <c r="J8" s="58" t="str">
        <f>IF($A8="I.O.","",IF('Kennzahlenbogen_(KB)'!O32="",0,'Kennzahlenbogen_(KB)'!O32))</f>
        <v>n.d.</v>
      </c>
      <c r="K8" s="44" t="str">
        <f>IF($A8="I.O.","",'Kennzahlenbogen_(KB)'!P30)</f>
        <v>Incomplete</v>
      </c>
      <c r="L8" s="44" t="str">
        <f>IF(AND('Kennzahlenbogen_(KB)'!Q30="",$A8&lt;&gt;"I.O."),"-----",IF($A8="I.O.","",'Kennzahlenbogen_(KB)'!Q30))</f>
        <v>-----</v>
      </c>
      <c r="M8" s="44" t="str">
        <f>IF(AND('Kennzahlenbogen_(KB)'!R30="",$A8&lt;&gt;"I.O."),"-----",IF($A8="I.O.","",'Kennzahlenbogen_(KB)'!R30))</f>
        <v>-----</v>
      </c>
      <c r="O8" s="39">
        <f t="array" aca="1" ref="O8" ca="1">IF(ROW()-ROW($D$2:$D$22)+1&gt;ROWS($C$2:$C$22)-COUNTBLANK($C$2:$C$22),"",INDIRECT(ADDRESS(SMALL((IF($C$2:$C$22&lt;&gt;"",ROW($C$2:$C$22),ROW()+ROWS($C$2:$C$22))),ROW()-ROW($D$2:$D$22)+1),COLUMN($C$2:$C$22),4)))</f>
        <v>7</v>
      </c>
      <c r="P8" s="39" t="str">
        <f t="array" aca="1" ref="P8" ca="1">IF(ROW()-ROW($E$2:$E$22)+1&gt;ROWS($D$2:$D$22)-COUNTBLANK($D$2:$D$22),"",INDIRECT(ADDRESS(SMALL((IF($D$2:$D$22&gt;"",ROW($D$2:$D$22),ROW()+ROWS($D$2:$D$22))),ROW()-ROW($E$2:$E$22)+1),COLUMN($D$2:$D$22),4)))</f>
        <v>Patients enrolled in a study</v>
      </c>
      <c r="Q8" s="39" t="str">
        <f t="array" aca="1" ref="Q8" ca="1">IF(ROW()-ROW($F$2:$F$22)+1&gt;ROWS($E$2:$E$22)-COUNTBLANK($E$2:$E$22),"",INDIRECT(ADDRESS(SMALL((IF($E$2:$E$22&gt;"",ROW($E$2:$E$22),ROW()+ROWS($E$2:$E$22))),ROW()-ROW($F$2:$F$22)+1),COLUMN($E$2:$E$22),4)))</f>
        <v>-----</v>
      </c>
      <c r="R8" s="39" t="str">
        <f t="array" aca="1" ref="R8" ca="1">IF(ROW()-ROW($G$2:$G$22)+1&gt;ROWS($F$2:$F$22)-COUNTBLANK($F$2:$F$22),"",INDIRECT(ADDRESS(SMALL((IF($F$2:$F$22&gt;"",ROW($F$2:$F$22),ROW()+ROWS($F$2:$F$22))),ROW()-ROW($G$2:$G$22)+1),COLUMN($F$2:$F$22),4)))</f>
        <v>≥ 5%</v>
      </c>
      <c r="S8" s="39" t="str">
        <f t="array" aca="1" ref="S8" ca="1">IF(ROW()-ROW($H$2:$H$22)+1&gt;ROWS($G$2:$G$22)-COUNTBLANK($G$2:$G$22),"",INDIRECT(ADDRESS(SMALL((IF($G$2:$G$22&lt;&gt;"",ROW($G$2:$G$22),ROW()+ROWS($G$2:$G$22))),ROW()-ROW($H$2:$H$22)+1),COLUMN($G$2:$G$22),4)))</f>
        <v>-----</v>
      </c>
      <c r="T8" s="39" t="str">
        <f t="array" aca="1" ref="T8" ca="1">IF(ROW()-ROW($I$2:$I$22)+1&gt;ROWS($H$2:$H$22)-COUNTBLANK($H$2:$H$22),"",INDIRECT(ADDRESS(SMALL((IF($H$2:$H$22&lt;&gt;"",ROW($H$2:$H$22),ROW()+ROWS($H$2:$H$22))),ROW()-ROW($I$2:$I$22)+1),COLUMN($H$2:$H$22),4)))</f>
        <v>-----</v>
      </c>
      <c r="U8" s="39">
        <f t="array" aca="1" ref="U8" ca="1">IF(ROW()-ROW($J$2:$J$22)+1&gt;ROWS($I$2:$I$22)-COUNTBLANK($I$2:$I$22),"",INDIRECT(ADDRESS(SMALL((IF($I$2:$I$22&lt;&gt;"",ROW($I$2:$I$22),ROW()+ROWS($I$2:$I$22))),ROW()-ROW($J$2:$J$22)+1),COLUMN($I$2:$I$22),4)))</f>
        <v>0</v>
      </c>
      <c r="V8" s="59" t="str">
        <f t="array" aca="1" ref="V8" ca="1">IF(ROW()-ROW($K$2:$K$22)+1&gt;ROWS($J$2:$J$22)-COUNTBLANK($J$2:$J$22),"",INDIRECT(ADDRESS(SMALL((IF($J$2:$J$22&lt;&gt;"",ROW($J$2:$J$22),ROW()+ROWS($J$2:$J$22))),ROW()-ROW($K$2:$K$22)+1),COLUMN($J$2:$J$22),4)))</f>
        <v>n.d.</v>
      </c>
      <c r="W8" s="39" t="str">
        <f t="array" aca="1" ref="W8" ca="1">IF(ROW()-ROW($L$2:$L$22)+1&gt;ROWS($K$2:$K$22)-COUNTBLANK($K$2:$K$22),"",INDIRECT(ADDRESS(SMALL((IF($K$2:$K$22&lt;&gt;"",ROW($K$2:$K$22),ROW()+ROWS($K$2:$K$22))),ROW()-ROW($L$2:$L$22)+1),COLUMN($K$2:$K$22),4)))</f>
        <v>Incomplete</v>
      </c>
      <c r="X8" s="39" t="str">
        <f t="array" aca="1" ref="X8" ca="1">IF(ROW()-ROW($M$2:$M$22)+1&gt;ROWS($L$2:$L$22)-COUNTBLANK($L$2:$L$22),"",INDIRECT(ADDRESS(SMALL((IF($L$2:$L$22&lt;&gt;"",ROW($L$2:$L$22),ROW()+ROWS($L$2:$L$22))),ROW()-ROW($M$2:$M$22)+1),COLUMN($L$2:$L$22),4)))</f>
        <v>-----</v>
      </c>
      <c r="Y8" s="39" t="str">
        <f t="array" aca="1" ref="Y8" ca="1">IF(ROW()-ROW($N$2:$N$22)+1&gt;ROWS($M$2:$M$22)-COUNTBLANK($M$2:$M$22),"",INDIRECT(ADDRESS(SMALL((IF($M$2:$M$22&lt;&gt;"",ROW($M$2:$M$22),ROW()+ROWS($M$2:$M$22))),ROW()-ROW($N$2:$N$22)+1),COLUMN($M$2:$M$22),4)))</f>
        <v>-----</v>
      </c>
    </row>
    <row r="9" spans="1:25" ht="54.75" customHeight="1" x14ac:dyDescent="0.25">
      <c r="A9" s="44" t="str">
        <f>IF('Kennzahlenbogen_(KB)'!P33=0,"",'Kennzahlenbogen_(KB)'!P33)</f>
        <v>Incomplete</v>
      </c>
      <c r="B9" s="44"/>
      <c r="C9" s="102">
        <f>IF($A9="I.O.","",'Kennzahlenbogen_(KB)'!A33)</f>
        <v>8</v>
      </c>
      <c r="D9" s="39" t="str">
        <f>IF($A9="I.O.","",'Kennzahlenbogen_(KB)'!C33)</f>
        <v>Endoscopic en bloc resections</v>
      </c>
      <c r="E9" s="44" t="str">
        <f>IF(AND('Kennzahlenbogen_(KB)'!J33="",$A9&lt;&gt;"I.O."),"-----",IF($A9="I.O.","",'Kennzahlenbogen_(KB)'!J33))</f>
        <v>-----</v>
      </c>
      <c r="F9" s="39" t="str">
        <f>IF($A9="I.O.","",'Kennzahlenbogen_(KB)'!K33)</f>
        <v>≥ 60%</v>
      </c>
      <c r="G9" s="44" t="str">
        <f>IF(AND('Kennzahlenbogen_(KB)'!M33="",$A9&lt;&gt;"I.O."),"-----",IF($A9="I.O.","",'Kennzahlenbogen_(KB)'!M33))</f>
        <v>-----</v>
      </c>
      <c r="H9" s="44" t="str">
        <f>IF($A9="I.O.","",IF('Kennzahlenbogen_(KB)'!O33="","-----",'Kennzahlenbogen_(KB)'!O33))</f>
        <v>-----</v>
      </c>
      <c r="I9" s="44">
        <f>IF($A9="I.O.","",IF('Kennzahlenbogen_(KB)'!O34="","-----",'Kennzahlenbogen_(KB)'!O34))</f>
        <v>0</v>
      </c>
      <c r="J9" s="58" t="str">
        <f>IF($A9="I.O.","",IF('Kennzahlenbogen_(KB)'!O35="","-----",'Kennzahlenbogen_(KB)'!O35))</f>
        <v>n.d.</v>
      </c>
      <c r="K9" s="44" t="str">
        <f>IF($A9="I.O.","",'Kennzahlenbogen_(KB)'!P33)</f>
        <v>Incomplete</v>
      </c>
      <c r="L9" s="44" t="str">
        <f>IF(AND('Kennzahlenbogen_(KB)'!Q33="",$A9&lt;&gt;"I.O."),"-----",IF($A9="I.O.","",'Kennzahlenbogen_(KB)'!Q33))</f>
        <v>-----</v>
      </c>
      <c r="M9" s="44" t="str">
        <f>IF(AND('Kennzahlenbogen_(KB)'!R33="",$A9&lt;&gt;"I.O."),"-----",IF($A9="I.O.","",'Kennzahlenbogen_(KB)'!R33))</f>
        <v>-----</v>
      </c>
      <c r="O9" s="39">
        <f t="array" aca="1" ref="O9" ca="1">IF(ROW()-ROW($D$2:$D$22)+1&gt;ROWS($C$2:$C$22)-COUNTBLANK($C$2:$C$22),"",INDIRECT(ADDRESS(SMALL((IF($C$2:$C$22&lt;&gt;"",ROW($C$2:$C$22),ROW()+ROWS($C$2:$C$22))),ROW()-ROW($D$2:$D$22)+1),COLUMN($C$2:$C$22),4)))</f>
        <v>8</v>
      </c>
      <c r="P9" s="39" t="str">
        <f t="array" aca="1" ref="P9" ca="1">IF(ROW()-ROW($E$2:$E$22)+1&gt;ROWS($D$2:$D$22)-COUNTBLANK($D$2:$D$22),"",INDIRECT(ADDRESS(SMALL((IF($D$2:$D$22&gt;"",ROW($D$2:$D$22),ROW()+ROWS($D$2:$D$22))),ROW()-ROW($E$2:$E$22)+1),COLUMN($D$2:$D$22),4)))</f>
        <v>Endoscopic en bloc resections</v>
      </c>
      <c r="Q9" s="39" t="str">
        <f t="array" aca="1" ref="Q9" ca="1">IF(ROW()-ROW($F$2:$F$22)+1&gt;ROWS($E$2:$E$22)-COUNTBLANK($E$2:$E$22),"",INDIRECT(ADDRESS(SMALL((IF($E$2:$E$22&gt;"",ROW($E$2:$E$22),ROW()+ROWS($E$2:$E$22))),ROW()-ROW($F$2:$F$22)+1),COLUMN($E$2:$E$22),4)))</f>
        <v>-----</v>
      </c>
      <c r="R9" s="39" t="str">
        <f t="array" aca="1" ref="R9" ca="1">IF(ROW()-ROW($G$2:$G$22)+1&gt;ROWS($F$2:$F$22)-COUNTBLANK($F$2:$F$22),"",INDIRECT(ADDRESS(SMALL((IF($F$2:$F$22&gt;"",ROW($F$2:$F$22),ROW()+ROWS($F$2:$F$22))),ROW()-ROW($G$2:$G$22)+1),COLUMN($F$2:$F$22),4)))</f>
        <v>≥ 60%</v>
      </c>
      <c r="S9" s="39" t="str">
        <f t="array" aca="1" ref="S9" ca="1">IF(ROW()-ROW($H$2:$H$22)+1&gt;ROWS($G$2:$G$22)-COUNTBLANK($G$2:$G$22),"",INDIRECT(ADDRESS(SMALL((IF($G$2:$G$22&lt;&gt;"",ROW($G$2:$G$22),ROW()+ROWS($G$2:$G$22))),ROW()-ROW($H$2:$H$22)+1),COLUMN($G$2:$G$22),4)))</f>
        <v>-----</v>
      </c>
      <c r="T9" s="39" t="str">
        <f t="array" aca="1" ref="T9" ca="1">IF(ROW()-ROW($I$2:$I$22)+1&gt;ROWS($H$2:$H$22)-COUNTBLANK($H$2:$H$22),"",INDIRECT(ADDRESS(SMALL((IF($H$2:$H$22&lt;&gt;"",ROW($H$2:$H$22),ROW()+ROWS($H$2:$H$22))),ROW()-ROW($I$2:$I$22)+1),COLUMN($H$2:$H$22),4)))</f>
        <v>-----</v>
      </c>
      <c r="U9" s="39">
        <f t="array" aca="1" ref="U9" ca="1">IF(ROW()-ROW($J$2:$J$22)+1&gt;ROWS($I$2:$I$22)-COUNTBLANK($I$2:$I$22),"",INDIRECT(ADDRESS(SMALL((IF($I$2:$I$22&lt;&gt;"",ROW($I$2:$I$22),ROW()+ROWS($I$2:$I$22))),ROW()-ROW($J$2:$J$22)+1),COLUMN($I$2:$I$22),4)))</f>
        <v>0</v>
      </c>
      <c r="V9" s="59" t="str">
        <f t="array" aca="1" ref="V9" ca="1">IF(ROW()-ROW($K$2:$K$22)+1&gt;ROWS($J$2:$J$22)-COUNTBLANK($J$2:$J$22),"",INDIRECT(ADDRESS(SMALL((IF($J$2:$J$22&lt;&gt;"",ROW($J$2:$J$22),ROW()+ROWS($J$2:$J$22))),ROW()-ROW($K$2:$K$22)+1),COLUMN($J$2:$J$22),4)))</f>
        <v>n.d.</v>
      </c>
      <c r="W9" s="39" t="str">
        <f t="array" aca="1" ref="W9" ca="1">IF(ROW()-ROW($L$2:$L$22)+1&gt;ROWS($K$2:$K$22)-COUNTBLANK($K$2:$K$22),"",INDIRECT(ADDRESS(SMALL((IF($K$2:$K$22&lt;&gt;"",ROW($K$2:$K$22),ROW()+ROWS($K$2:$K$22))),ROW()-ROW($L$2:$L$22)+1),COLUMN($K$2:$K$22),4)))</f>
        <v>Incomplete</v>
      </c>
      <c r="X9" s="39" t="str">
        <f t="array" aca="1" ref="X9" ca="1">IF(ROW()-ROW($M$2:$M$22)+1&gt;ROWS($L$2:$L$22)-COUNTBLANK($L$2:$L$22),"",INDIRECT(ADDRESS(SMALL((IF($L$2:$L$22&lt;&gt;"",ROW($L$2:$L$22),ROW()+ROWS($L$2:$L$22))),ROW()-ROW($M$2:$M$22)+1),COLUMN($L$2:$L$22),4)))</f>
        <v>-----</v>
      </c>
      <c r="Y9" s="39" t="str">
        <f t="array" aca="1" ref="Y9" ca="1">IF(ROW()-ROW($N$2:$N$22)+1&gt;ROWS($M$2:$M$22)-COUNTBLANK($M$2:$M$22),"",INDIRECT(ADDRESS(SMALL((IF($M$2:$M$22&lt;&gt;"",ROW($M$2:$M$22),ROW()+ROWS($M$2:$M$22))),ROW()-ROW($N$2:$N$22)+1),COLUMN($M$2:$M$22),4)))</f>
        <v>-----</v>
      </c>
    </row>
    <row r="10" spans="1:25" ht="54.75" customHeight="1" x14ac:dyDescent="0.25">
      <c r="A10" s="44" t="str">
        <f>IF('Kennzahlenbogen_(KB)'!P36=0,"",'Kennzahlenbogen_(KB)'!P36)</f>
        <v>Incomplete</v>
      </c>
      <c r="B10" s="44"/>
      <c r="C10" s="102">
        <f>IF($A10="I.O.","",'Kennzahlenbogen_(KB)'!A36)</f>
        <v>9</v>
      </c>
      <c r="D10" s="39" t="str">
        <f>IF($A10="I.O.","",'Kennzahlenbogen_(KB)'!C36)</f>
        <v>Complications endoscopic en bloc resection</v>
      </c>
      <c r="E10" s="44" t="str">
        <f>IF(AND('Kennzahlenbogen_(KB)'!J36="",$A10&lt;&gt;"I.O."),"-----",IF($A10="I.O.","",'Kennzahlenbogen_(KB)'!J36))</f>
        <v>-----</v>
      </c>
      <c r="F10" s="39" t="str">
        <f>IF($A10="I.O.","",'Kennzahlenbogen_(KB)'!K36)</f>
        <v>≤ 10%</v>
      </c>
      <c r="G10" s="44" t="str">
        <f>IF(AND('Kennzahlenbogen_(KB)'!M36="",$A10&lt;&gt;"I.O."),"-----",IF($A10="I.O.","",'Kennzahlenbogen_(KB)'!M36))</f>
        <v>-----</v>
      </c>
      <c r="H10" s="44" t="str">
        <f>IF($A10="I.O.","",IF('Kennzahlenbogen_(KB)'!O36="","-----",'Kennzahlenbogen_(KB)'!O36))</f>
        <v>-----</v>
      </c>
      <c r="I10" s="44">
        <f>IF($A10="I.O.","",IF('Kennzahlenbogen_(KB)'!O37="","-----",'Kennzahlenbogen_(KB)'!O37))</f>
        <v>0</v>
      </c>
      <c r="J10" s="58" t="str">
        <f>IF($A10="I.O.","",IF('Kennzahlenbogen_(KB)'!O38="","-----",'Kennzahlenbogen_(KB)'!O38))</f>
        <v>n.d.</v>
      </c>
      <c r="K10" s="44" t="str">
        <f>IF($A10="I.O.","",'Kennzahlenbogen_(KB)'!P36)</f>
        <v>Incomplete</v>
      </c>
      <c r="L10" s="44" t="str">
        <f>IF(AND('Kennzahlenbogen_(KB)'!Q36="",$A10&lt;&gt;"I.O."),"-----",IF($A10="I.O.","",'Kennzahlenbogen_(KB)'!Q36))</f>
        <v>-----</v>
      </c>
      <c r="M10" s="44" t="str">
        <f>IF(AND('Kennzahlenbogen_(KB)'!R36="",$A10&lt;&gt;"I.O."),"-----",IF($A10="I.O.","",'Kennzahlenbogen_(KB)'!R36))</f>
        <v>-----</v>
      </c>
      <c r="O10" s="39">
        <f t="array" aca="1" ref="O10" ca="1">IF(ROW()-ROW($D$2:$D$22)+1&gt;ROWS($C$2:$C$22)-COUNTBLANK($C$2:$C$22),"",INDIRECT(ADDRESS(SMALL((IF($C$2:$C$22&lt;&gt;"",ROW($C$2:$C$22),ROW()+ROWS($C$2:$C$22))),ROW()-ROW($D$2:$D$22)+1),COLUMN($C$2:$C$22),4)))</f>
        <v>9</v>
      </c>
      <c r="P10" s="39" t="str">
        <f t="array" aca="1" ref="P10" ca="1">IF(ROW()-ROW($E$2:$E$22)+1&gt;ROWS($D$2:$D$22)-COUNTBLANK($D$2:$D$22),"",INDIRECT(ADDRESS(SMALL((IF($D$2:$D$22&gt;"",ROW($D$2:$D$22),ROW()+ROWS($D$2:$D$22))),ROW()-ROW($E$2:$E$22)+1),COLUMN($D$2:$D$22),4)))</f>
        <v>Complications endoscopic en bloc resection</v>
      </c>
      <c r="Q10" s="39" t="str">
        <f t="array" aca="1" ref="Q10" ca="1">IF(ROW()-ROW($F$2:$F$22)+1&gt;ROWS($E$2:$E$22)-COUNTBLANK($E$2:$E$22),"",INDIRECT(ADDRESS(SMALL((IF($E$2:$E$22&gt;"",ROW($E$2:$E$22),ROW()+ROWS($E$2:$E$22))),ROW()-ROW($F$2:$F$22)+1),COLUMN($E$2:$E$22),4)))</f>
        <v>-----</v>
      </c>
      <c r="R10" s="39" t="str">
        <f t="array" aca="1" ref="R10" ca="1">IF(ROW()-ROW($G$2:$G$22)+1&gt;ROWS($F$2:$F$22)-COUNTBLANK($F$2:$F$22),"",INDIRECT(ADDRESS(SMALL((IF($F$2:$F$22&gt;"",ROW($F$2:$F$22),ROW()+ROWS($F$2:$F$22))),ROW()-ROW($G$2:$G$22)+1),COLUMN($F$2:$F$22),4)))</f>
        <v>≤ 10%</v>
      </c>
      <c r="S10" s="39" t="str">
        <f t="array" aca="1" ref="S10" ca="1">IF(ROW()-ROW($H$2:$H$22)+1&gt;ROWS($G$2:$G$22)-COUNTBLANK($G$2:$G$22),"",INDIRECT(ADDRESS(SMALL((IF($G$2:$G$22&lt;&gt;"",ROW($G$2:$G$22),ROW()+ROWS($G$2:$G$22))),ROW()-ROW($H$2:$H$22)+1),COLUMN($G$2:$G$22),4)))</f>
        <v>-----</v>
      </c>
      <c r="T10" s="39" t="str">
        <f t="array" aca="1" ref="T10" ca="1">IF(ROW()-ROW($I$2:$I$22)+1&gt;ROWS($H$2:$H$22)-COUNTBLANK($H$2:$H$22),"",INDIRECT(ADDRESS(SMALL((IF($H$2:$H$22&lt;&gt;"",ROW($H$2:$H$22),ROW()+ROWS($H$2:$H$22))),ROW()-ROW($I$2:$I$22)+1),COLUMN($H$2:$H$22),4)))</f>
        <v>-----</v>
      </c>
      <c r="U10" s="39">
        <f t="array" aca="1" ref="U10" ca="1">IF(ROW()-ROW($J$2:$J$22)+1&gt;ROWS($I$2:$I$22)-COUNTBLANK($I$2:$I$22),"",INDIRECT(ADDRESS(SMALL((IF($I$2:$I$22&lt;&gt;"",ROW($I$2:$I$22),ROW()+ROWS($I$2:$I$22))),ROW()-ROW($J$2:$J$22)+1),COLUMN($I$2:$I$22),4)))</f>
        <v>0</v>
      </c>
      <c r="V10" s="59" t="str">
        <f t="array" aca="1" ref="V10" ca="1">IF(ROW()-ROW($K$2:$K$22)+1&gt;ROWS($J$2:$J$22)-COUNTBLANK($J$2:$J$22),"",INDIRECT(ADDRESS(SMALL((IF($J$2:$J$22&lt;&gt;"",ROW($J$2:$J$22),ROW()+ROWS($J$2:$J$22))),ROW()-ROW($K$2:$K$22)+1),COLUMN($J$2:$J$22),4)))</f>
        <v>n.d.</v>
      </c>
      <c r="W10" s="39" t="str">
        <f t="array" aca="1" ref="W10" ca="1">IF(ROW()-ROW($L$2:$L$22)+1&gt;ROWS($K$2:$K$22)-COUNTBLANK($K$2:$K$22),"",INDIRECT(ADDRESS(SMALL((IF($K$2:$K$22&lt;&gt;"",ROW($K$2:$K$22),ROW()+ROWS($K$2:$K$22))),ROW()-ROW($L$2:$L$22)+1),COLUMN($K$2:$K$22),4)))</f>
        <v>Incomplete</v>
      </c>
      <c r="X10" s="39" t="str">
        <f t="array" aca="1" ref="X10" ca="1">IF(ROW()-ROW($M$2:$M$22)+1&gt;ROWS($L$2:$L$22)-COUNTBLANK($L$2:$L$22),"",INDIRECT(ADDRESS(SMALL((IF($L$2:$L$22&lt;&gt;"",ROW($L$2:$L$22),ROW()+ROWS($L$2:$L$22))),ROW()-ROW($M$2:$M$22)+1),COLUMN($L$2:$L$22),4)))</f>
        <v>-----</v>
      </c>
      <c r="Y10" s="39" t="str">
        <f t="array" aca="1" ref="Y10" ca="1">IF(ROW()-ROW($N$2:$N$22)+1&gt;ROWS($M$2:$M$22)-COUNTBLANK($M$2:$M$22),"",INDIRECT(ADDRESS(SMALL((IF($M$2:$M$22&lt;&gt;"",ROW($M$2:$M$22),ROW()+ROWS($M$2:$M$22))),ROW()-ROW($N$2:$N$22)+1),COLUMN($M$2:$M$22),4)))</f>
        <v>-----</v>
      </c>
    </row>
    <row r="11" spans="1:25" ht="54.75" customHeight="1" x14ac:dyDescent="0.25">
      <c r="A11" s="44" t="str">
        <f>IF('Kennzahlenbogen_(KB)'!P39=0,"",'Kennzahlenbogen_(KB)'!P39)</f>
        <v>Incomplete</v>
      </c>
      <c r="B11" s="44"/>
      <c r="C11" s="102">
        <f>IF($A11="I.O.","",'Kennzahlenbogen_(KB)'!A39)</f>
        <v>10</v>
      </c>
      <c r="D11" s="39" t="str">
        <f>IF($A11="I.O.","",'Kennzahlenbogen_(KB)'!C39)</f>
        <v>R0 resections (endoscopy)</v>
      </c>
      <c r="E11" s="44" t="str">
        <f>IF(AND('Kennzahlenbogen_(KB)'!J39="",$A11&lt;&gt;"I.O."),"-----",IF($A11="I.O.","",'Kennzahlenbogen_(KB)'!J39))</f>
        <v>-----</v>
      </c>
      <c r="F11" s="39" t="str">
        <f>IF($A11="I.O.","",'Kennzahlenbogen_(KB)'!K39)</f>
        <v>≥ 60%</v>
      </c>
      <c r="G11" s="44" t="str">
        <f>IF(AND('Kennzahlenbogen_(KB)'!M39="",$A11&lt;&gt;"I.O."),"-----",IF($A11="I.O.","",'Kennzahlenbogen_(KB)'!M39))</f>
        <v>-----</v>
      </c>
      <c r="H11" s="44" t="str">
        <f>IF($A11="I.O.","",IF('Kennzahlenbogen_(KB)'!O39="","-----",'Kennzahlenbogen_(KB)'!O39))</f>
        <v>-----</v>
      </c>
      <c r="I11" s="44">
        <f>IF($A11="I.O.","",IF('Kennzahlenbogen_(KB)'!O40="","-----",'Kennzahlenbogen_(KB)'!O40))</f>
        <v>0</v>
      </c>
      <c r="J11" s="58" t="str">
        <f>IF($A11="I.O.","",IF('Kennzahlenbogen_(KB)'!O41="","-----",'Kennzahlenbogen_(KB)'!O41))</f>
        <v>n.d.</v>
      </c>
      <c r="K11" s="44" t="str">
        <f>IF($A11="I.O.","",'Kennzahlenbogen_(KB)'!P39)</f>
        <v>Incomplete</v>
      </c>
      <c r="L11" s="44" t="str">
        <f>IF(AND('Kennzahlenbogen_(KB)'!Q39="",$A11&lt;&gt;"I.O."),"-----",IF($A11="I.O.","",'Kennzahlenbogen_(KB)'!Q39))</f>
        <v>-----</v>
      </c>
      <c r="M11" s="44" t="str">
        <f>IF(AND('Kennzahlenbogen_(KB)'!R39="",$A11&lt;&gt;"I.O."),"-----",IF($A11="I.O.","",'Kennzahlenbogen_(KB)'!R39))</f>
        <v>-----</v>
      </c>
      <c r="O11" s="39">
        <f t="array" aca="1" ref="O11" ca="1">IF(ROW()-ROW($D$2:$D$22)+1&gt;ROWS($C$2:$C$22)-COUNTBLANK($C$2:$C$22),"",INDIRECT(ADDRESS(SMALL((IF($C$2:$C$22&lt;&gt;"",ROW($C$2:$C$22),ROW()+ROWS($C$2:$C$22))),ROW()-ROW($D$2:$D$22)+1),COLUMN($C$2:$C$22),4)))</f>
        <v>10</v>
      </c>
      <c r="P11" s="39" t="str">
        <f t="array" aca="1" ref="P11" ca="1">IF(ROW()-ROW($E$2:$E$22)+1&gt;ROWS($D$2:$D$22)-COUNTBLANK($D$2:$D$22),"",INDIRECT(ADDRESS(SMALL((IF($D$2:$D$22&gt;"",ROW($D$2:$D$22),ROW()+ROWS($D$2:$D$22))),ROW()-ROW($E$2:$E$22)+1),COLUMN($D$2:$D$22),4)))</f>
        <v>R0 resections (endoscopy)</v>
      </c>
      <c r="Q11" s="39" t="str">
        <f t="array" aca="1" ref="Q11" ca="1">IF(ROW()-ROW($F$2:$F$22)+1&gt;ROWS($E$2:$E$22)-COUNTBLANK($E$2:$E$22),"",INDIRECT(ADDRESS(SMALL((IF($E$2:$E$22&gt;"",ROW($E$2:$E$22),ROW()+ROWS($E$2:$E$22))),ROW()-ROW($F$2:$F$22)+1),COLUMN($E$2:$E$22),4)))</f>
        <v>-----</v>
      </c>
      <c r="R11" s="39" t="str">
        <f t="array" aca="1" ref="R11" ca="1">IF(ROW()-ROW($G$2:$G$22)+1&gt;ROWS($F$2:$F$22)-COUNTBLANK($F$2:$F$22),"",INDIRECT(ADDRESS(SMALL((IF($F$2:$F$22&gt;"",ROW($F$2:$F$22),ROW()+ROWS($F$2:$F$22))),ROW()-ROW($G$2:$G$22)+1),COLUMN($F$2:$F$22),4)))</f>
        <v>≥ 60%</v>
      </c>
      <c r="S11" s="39" t="str">
        <f t="array" aca="1" ref="S11" ca="1">IF(ROW()-ROW($H$2:$H$22)+1&gt;ROWS($G$2:$G$22)-COUNTBLANK($G$2:$G$22),"",INDIRECT(ADDRESS(SMALL((IF($G$2:$G$22&lt;&gt;"",ROW($G$2:$G$22),ROW()+ROWS($G$2:$G$22))),ROW()-ROW($H$2:$H$22)+1),COLUMN($G$2:$G$22),4)))</f>
        <v>-----</v>
      </c>
      <c r="T11" s="39" t="str">
        <f t="array" aca="1" ref="T11" ca="1">IF(ROW()-ROW($I$2:$I$22)+1&gt;ROWS($H$2:$H$22)-COUNTBLANK($H$2:$H$22),"",INDIRECT(ADDRESS(SMALL((IF($H$2:$H$22&lt;&gt;"",ROW($H$2:$H$22),ROW()+ROWS($H$2:$H$22))),ROW()-ROW($I$2:$I$22)+1),COLUMN($H$2:$H$22),4)))</f>
        <v>-----</v>
      </c>
      <c r="U11" s="39">
        <f t="array" aca="1" ref="U11" ca="1">IF(ROW()-ROW($J$2:$J$22)+1&gt;ROWS($I$2:$I$22)-COUNTBLANK($I$2:$I$22),"",INDIRECT(ADDRESS(SMALL((IF($I$2:$I$22&lt;&gt;"",ROW($I$2:$I$22),ROW()+ROWS($I$2:$I$22))),ROW()-ROW($J$2:$J$22)+1),COLUMN($I$2:$I$22),4)))</f>
        <v>0</v>
      </c>
      <c r="V11" s="59" t="str">
        <f t="array" aca="1" ref="V11" ca="1">IF(ROW()-ROW($K$2:$K$22)+1&gt;ROWS($J$2:$J$22)-COUNTBLANK($J$2:$J$22),"",INDIRECT(ADDRESS(SMALL((IF($J$2:$J$22&lt;&gt;"",ROW($J$2:$J$22),ROW()+ROWS($J$2:$J$22))),ROW()-ROW($K$2:$K$22)+1),COLUMN($J$2:$J$22),4)))</f>
        <v>n.d.</v>
      </c>
      <c r="W11" s="39" t="str">
        <f t="array" aca="1" ref="W11" ca="1">IF(ROW()-ROW($L$2:$L$22)+1&gt;ROWS($K$2:$K$22)-COUNTBLANK($K$2:$K$22),"",INDIRECT(ADDRESS(SMALL((IF($K$2:$K$22&lt;&gt;"",ROW($K$2:$K$22),ROW()+ROWS($K$2:$K$22))),ROW()-ROW($L$2:$L$22)+1),COLUMN($K$2:$K$22),4)))</f>
        <v>Incomplete</v>
      </c>
      <c r="X11" s="39" t="str">
        <f t="array" aca="1" ref="X11" ca="1">IF(ROW()-ROW($M$2:$M$22)+1&gt;ROWS($L$2:$L$22)-COUNTBLANK($L$2:$L$22),"",INDIRECT(ADDRESS(SMALL((IF($L$2:$L$22&lt;&gt;"",ROW($L$2:$L$22),ROW()+ROWS($L$2:$L$22))),ROW()-ROW($M$2:$M$22)+1),COLUMN($L$2:$L$22),4)))</f>
        <v>-----</v>
      </c>
      <c r="Y11" s="39" t="str">
        <f t="array" aca="1" ref="Y11" ca="1">IF(ROW()-ROW($N$2:$N$22)+1&gt;ROWS($M$2:$M$22)-COUNTBLANK($M$2:$M$22),"",INDIRECT(ADDRESS(SMALL((IF($M$2:$M$22&lt;&gt;"",ROW($M$2:$M$22),ROW()+ROWS($M$2:$M$22))),ROW()-ROW($N$2:$N$22)+1),COLUMN($M$2:$M$22),4)))</f>
        <v>-----</v>
      </c>
    </row>
    <row r="12" spans="1:25" ht="54.75" customHeight="1" x14ac:dyDescent="0.25">
      <c r="A12" s="44" t="str">
        <f>IF('Kennzahlenbogen_(KB)'!P42=0,"",'Kennzahlenbogen_(KB)'!P42)</f>
        <v>Incomplete</v>
      </c>
      <c r="B12" s="44"/>
      <c r="C12" s="44">
        <f>IF($A12="I.O.","",'Kennzahlenbogen_(KB)'!A42)</f>
        <v>11</v>
      </c>
      <c r="D12" s="39" t="str">
        <f>IF($A12="I.O.","",'Kennzahlenbogen_(KB)'!C42)</f>
        <v>Surgical expertise</v>
      </c>
      <c r="E12" s="44" t="str">
        <f>IF(AND('Kennzahlenbogen_(KB)'!J42="",$A12&lt;&gt;"I.O."),"-----",IF($A12="I.O.","",'Kennzahlenbogen_(KB)'!J42))</f>
        <v>-----</v>
      </c>
      <c r="F12" s="39" t="str">
        <f>IF($A12="I.O.","",'Kennzahlenbogen_(KB)'!K42)</f>
        <v>≥ 20</v>
      </c>
      <c r="G12" s="44" t="str">
        <f>IF(AND('Kennzahlenbogen_(KB)'!M36="",$A12&lt;&gt;"I.O."),"-----",IF($A12="I.O.","",'Kennzahlenbogen_(KB)'!M36))</f>
        <v>-----</v>
      </c>
      <c r="H12" s="44">
        <f>IF($A12="I.O.","",IF('Kennzahlenbogen_(KB)'!O42="","-----",'Kennzahlenbogen_(KB)'!O42))</f>
        <v>0</v>
      </c>
      <c r="I12" s="44" t="str">
        <f>IF($A12="I.O.","","-----")</f>
        <v>-----</v>
      </c>
      <c r="J12" s="58" t="str">
        <f>IF($A12="I.O.","","-----")</f>
        <v>-----</v>
      </c>
      <c r="K12" s="44" t="str">
        <f>IF($A12="I.O.","",'Kennzahlenbogen_(KB)'!P42)</f>
        <v>Incomplete</v>
      </c>
      <c r="L12" s="44" t="str">
        <f>IF(AND('Kennzahlenbogen_(KB)'!Q42="",$A12&lt;&gt;"I.O."),"-----",IF($A12="I.O.","",'Kennzahlenbogen_(KB)'!Q42))</f>
        <v>-----</v>
      </c>
      <c r="M12" s="44" t="str">
        <f>IF(AND('Kennzahlenbogen_(KB)'!R42="",$A12&lt;&gt;"I.O."),"-----",IF($A12="I.O.","",'Kennzahlenbogen_(KB)'!R42))</f>
        <v>-----</v>
      </c>
      <c r="O12" s="39">
        <f t="array" aca="1" ref="O12" ca="1">IF(ROW()-ROW($D$2:$D$22)+1&gt;ROWS($C$2:$C$22)-COUNTBLANK($C$2:$C$22),"",INDIRECT(ADDRESS(SMALL((IF($C$2:$C$22&lt;&gt;"",ROW($C$2:$C$22),ROW()+ROWS($C$2:$C$22))),ROW()-ROW($D$2:$D$22)+1),COLUMN($C$2:$C$22),4)))</f>
        <v>11</v>
      </c>
      <c r="P12" s="39" t="str">
        <f t="array" aca="1" ref="P12" ca="1">IF(ROW()-ROW($E$2:$E$22)+1&gt;ROWS($D$2:$D$22)-COUNTBLANK($D$2:$D$22),"",INDIRECT(ADDRESS(SMALL((IF($D$2:$D$22&gt;"",ROW($D$2:$D$22),ROW()+ROWS($D$2:$D$22))),ROW()-ROW($E$2:$E$22)+1),COLUMN($D$2:$D$22),4)))</f>
        <v>Surgical expertise</v>
      </c>
      <c r="Q12" s="39" t="str">
        <f t="array" aca="1" ref="Q12" ca="1">IF(ROW()-ROW($F$2:$F$22)+1&gt;ROWS($E$2:$E$22)-COUNTBLANK($E$2:$E$22),"",INDIRECT(ADDRESS(SMALL((IF($E$2:$E$22&gt;"",ROW($E$2:$E$22),ROW()+ROWS($E$2:$E$22))),ROW()-ROW($F$2:$F$22)+1),COLUMN($E$2:$E$22),4)))</f>
        <v>-----</v>
      </c>
      <c r="R12" s="39" t="str">
        <f t="array" aca="1" ref="R12" ca="1">IF(ROW()-ROW($G$2:$G$22)+1&gt;ROWS($F$2:$F$22)-COUNTBLANK($F$2:$F$22),"",INDIRECT(ADDRESS(SMALL((IF($F$2:$F$22&gt;"",ROW($F$2:$F$22),ROW()+ROWS($F$2:$F$22))),ROW()-ROW($G$2:$G$22)+1),COLUMN($F$2:$F$22),4)))</f>
        <v>≥ 20</v>
      </c>
      <c r="S12" s="39" t="str">
        <f t="array" aca="1" ref="S12" ca="1">IF(ROW()-ROW($H$2:$H$22)+1&gt;ROWS($G$2:$G$22)-COUNTBLANK($G$2:$G$22),"",INDIRECT(ADDRESS(SMALL((IF($G$2:$G$22&lt;&gt;"",ROW($G$2:$G$22),ROW()+ROWS($G$2:$G$22))),ROW()-ROW($H$2:$H$22)+1),COLUMN($G$2:$G$22),4)))</f>
        <v>-----</v>
      </c>
      <c r="T12" s="39">
        <f t="array" aca="1" ref="T12" ca="1">IF(ROW()-ROW($I$2:$I$22)+1&gt;ROWS($H$2:$H$22)-COUNTBLANK($H$2:$H$22),"",INDIRECT(ADDRESS(SMALL((IF($H$2:$H$22&lt;&gt;"",ROW($H$2:$H$22),ROW()+ROWS($H$2:$H$22))),ROW()-ROW($I$2:$I$22)+1),COLUMN($H$2:$H$22),4)))</f>
        <v>0</v>
      </c>
      <c r="U12" s="39" t="str">
        <f t="array" aca="1" ref="U12" ca="1">IF(ROW()-ROW($J$2:$J$22)+1&gt;ROWS($I$2:$I$22)-COUNTBLANK($I$2:$I$22),"",INDIRECT(ADDRESS(SMALL((IF($I$2:$I$22&lt;&gt;"",ROW($I$2:$I$22),ROW()+ROWS($I$2:$I$22))),ROW()-ROW($J$2:$J$22)+1),COLUMN($I$2:$I$22),4)))</f>
        <v>-----</v>
      </c>
      <c r="V12" s="59" t="str">
        <f t="array" aca="1" ref="V12" ca="1">IF(ROW()-ROW($K$2:$K$22)+1&gt;ROWS($J$2:$J$22)-COUNTBLANK($J$2:$J$22),"",INDIRECT(ADDRESS(SMALL((IF($J$2:$J$22&lt;&gt;"",ROW($J$2:$J$22),ROW()+ROWS($J$2:$J$22))),ROW()-ROW($K$2:$K$22)+1),COLUMN($J$2:$J$22),4)))</f>
        <v>-----</v>
      </c>
      <c r="W12" s="39" t="str">
        <f t="array" aca="1" ref="W12" ca="1">IF(ROW()-ROW($L$2:$L$22)+1&gt;ROWS($K$2:$K$22)-COUNTBLANK($K$2:$K$22),"",INDIRECT(ADDRESS(SMALL((IF($K$2:$K$22&lt;&gt;"",ROW($K$2:$K$22),ROW()+ROWS($K$2:$K$22))),ROW()-ROW($L$2:$L$22)+1),COLUMN($K$2:$K$22),4)))</f>
        <v>Incomplete</v>
      </c>
      <c r="X12" s="39" t="str">
        <f t="array" aca="1" ref="X12" ca="1">IF(ROW()-ROW($M$2:$M$22)+1&gt;ROWS($L$2:$L$22)-COUNTBLANK($L$2:$L$22),"",INDIRECT(ADDRESS(SMALL((IF($L$2:$L$22&lt;&gt;"",ROW($L$2:$L$22),ROW()+ROWS($L$2:$L$22))),ROW()-ROW($M$2:$M$22)+1),COLUMN($L$2:$L$22),4)))</f>
        <v>-----</v>
      </c>
      <c r="Y12" s="39" t="str">
        <f t="array" aca="1" ref="Y12" ca="1">IF(ROW()-ROW($N$2:$N$22)+1&gt;ROWS($M$2:$M$22)-COUNTBLANK($M$2:$M$22),"",INDIRECT(ADDRESS(SMALL((IF($M$2:$M$22&lt;&gt;"",ROW($M$2:$M$22),ROW()+ROWS($M$2:$M$22))),ROW()-ROW($N$2:$N$22)+1),COLUMN($M$2:$M$22),4)))</f>
        <v>-----</v>
      </c>
    </row>
    <row r="13" spans="1:25" ht="54.75" customHeight="1" x14ac:dyDescent="0.25">
      <c r="A13" s="44" t="str">
        <f>IF('Kennzahlenbogen_(KB)'!P45=0,"",'Kennzahlenbogen_(KB)'!P45)</f>
        <v>Incomplete</v>
      </c>
      <c r="B13" s="44"/>
      <c r="C13" s="102">
        <f>IF($A13="I.O.","",'Kennzahlenbogen_(KB)'!A45)</f>
        <v>12</v>
      </c>
      <c r="D13" s="39" t="str">
        <f>IF($A13="I.O.","",'Kennzahlenbogen_(KB)'!C45)</f>
        <v>Grade III anastomosis insufficiency</v>
      </c>
      <c r="E13" s="44" t="str">
        <f>IF(AND('Kennzahlenbogen_(KB)'!J45="",$A13&lt;&gt;"I.O."),"-----",IF($A13="I.O.","",'Kennzahlenbogen_(KB)'!J45))</f>
        <v>-----</v>
      </c>
      <c r="F13" s="39" t="str">
        <f>IF($A13="I.O.","",'Kennzahlenbogen_(KB)'!K45)</f>
        <v>≤ 15%</v>
      </c>
      <c r="G13" s="44" t="str">
        <f>IF(AND('Kennzahlenbogen_(KB)'!M39="",$A13&lt;&gt;"I.O."),"-----",IF($A13="I.O.","",'Kennzahlenbogen_(KB)'!M39))</f>
        <v>-----</v>
      </c>
      <c r="H13" s="44" t="str">
        <f>IF($A13="I.O.","",IF('Kennzahlenbogen_(KB)'!O45="","-----",'Kennzahlenbogen_(KB)'!O45))</f>
        <v>-----</v>
      </c>
      <c r="I13" s="44" t="str">
        <f t="shared" ref="I13:J13" si="0">IF($A13="I.O.","","-----")</f>
        <v>-----</v>
      </c>
      <c r="J13" s="58" t="str">
        <f t="shared" si="0"/>
        <v>-----</v>
      </c>
      <c r="K13" s="44" t="str">
        <f>IF($A13="I.O.","",'Kennzahlenbogen_(KB)'!P45)</f>
        <v>Incomplete</v>
      </c>
      <c r="L13" s="44" t="str">
        <f>IF(AND('Kennzahlenbogen_(KB)'!Q45="",$A13&lt;&gt;"I.O."),"-----",IF($A13="I.O.","",'Kennzahlenbogen_(KB)'!Q45))</f>
        <v>-----</v>
      </c>
      <c r="M13" s="44" t="str">
        <f>IF(AND('Kennzahlenbogen_(KB)'!R45="",$A13&lt;&gt;"I.O."),"-----",IF($A13="I.O.","",'Kennzahlenbogen_(KB)'!R45))</f>
        <v>-----</v>
      </c>
      <c r="O13" s="39">
        <f t="array" aca="1" ref="O13" ca="1">IF(ROW()-ROW($D$2:$D$22)+1&gt;ROWS($C$2:$C$22)-COUNTBLANK($C$2:$C$22),"",INDIRECT(ADDRESS(SMALL((IF($C$2:$C$22&lt;&gt;"",ROW($C$2:$C$22),ROW()+ROWS($C$2:$C$22))),ROW()-ROW($D$2:$D$22)+1),COLUMN($C$2:$C$22),4)))</f>
        <v>12</v>
      </c>
      <c r="P13" s="39" t="str">
        <f t="array" aca="1" ref="P13" ca="1">IF(ROW()-ROW($E$2:$E$22)+1&gt;ROWS($D$2:$D$22)-COUNTBLANK($D$2:$D$22),"",INDIRECT(ADDRESS(SMALL((IF($D$2:$D$22&gt;"",ROW($D$2:$D$22),ROW()+ROWS($D$2:$D$22))),ROW()-ROW($E$2:$E$22)+1),COLUMN($D$2:$D$22),4)))</f>
        <v>Grade III anastomosis insufficiency</v>
      </c>
      <c r="Q13" s="39" t="str">
        <f t="array" aca="1" ref="Q13" ca="1">IF(ROW()-ROW($F$2:$F$22)+1&gt;ROWS($E$2:$E$22)-COUNTBLANK($E$2:$E$22),"",INDIRECT(ADDRESS(SMALL((IF($E$2:$E$22&gt;"",ROW($E$2:$E$22),ROW()+ROWS($E$2:$E$22))),ROW()-ROW($F$2:$F$22)+1),COLUMN($E$2:$E$22),4)))</f>
        <v>-----</v>
      </c>
      <c r="R13" s="39" t="str">
        <f t="array" aca="1" ref="R13" ca="1">IF(ROW()-ROW($G$2:$G$22)+1&gt;ROWS($F$2:$F$22)-COUNTBLANK($F$2:$F$22),"",INDIRECT(ADDRESS(SMALL((IF($F$2:$F$22&gt;"",ROW($F$2:$F$22),ROW()+ROWS($F$2:$F$22))),ROW()-ROW($G$2:$G$22)+1),COLUMN($F$2:$F$22),4)))</f>
        <v>≤ 15%</v>
      </c>
      <c r="S13" s="39" t="str">
        <f t="array" aca="1" ref="S13" ca="1">IF(ROW()-ROW($H$2:$H$22)+1&gt;ROWS($G$2:$G$22)-COUNTBLANK($G$2:$G$22),"",INDIRECT(ADDRESS(SMALL((IF($G$2:$G$22&lt;&gt;"",ROW($G$2:$G$22),ROW()+ROWS($G$2:$G$22))),ROW()-ROW($H$2:$H$22)+1),COLUMN($G$2:$G$22),4)))</f>
        <v>-----</v>
      </c>
      <c r="T13" s="39" t="str">
        <f t="array" aca="1" ref="T13" ca="1">IF(ROW()-ROW($I$2:$I$22)+1&gt;ROWS($H$2:$H$22)-COUNTBLANK($H$2:$H$22),"",INDIRECT(ADDRESS(SMALL((IF($H$2:$H$22&lt;&gt;"",ROW($H$2:$H$22),ROW()+ROWS($H$2:$H$22))),ROW()-ROW($I$2:$I$22)+1),COLUMN($H$2:$H$22),4)))</f>
        <v>-----</v>
      </c>
      <c r="U13" s="39" t="str">
        <f t="array" aca="1" ref="U13" ca="1">IF(ROW()-ROW($J$2:$J$22)+1&gt;ROWS($I$2:$I$22)-COUNTBLANK($I$2:$I$22),"",INDIRECT(ADDRESS(SMALL((IF($I$2:$I$22&lt;&gt;"",ROW($I$2:$I$22),ROW()+ROWS($I$2:$I$22))),ROW()-ROW($J$2:$J$22)+1),COLUMN($I$2:$I$22),4)))</f>
        <v>-----</v>
      </c>
      <c r="V13" s="59" t="str">
        <f t="array" aca="1" ref="V13" ca="1">IF(ROW()-ROW($K$2:$K$22)+1&gt;ROWS($J$2:$J$22)-COUNTBLANK($J$2:$J$22),"",INDIRECT(ADDRESS(SMALL((IF($J$2:$J$22&lt;&gt;"",ROW($J$2:$J$22),ROW()+ROWS($J$2:$J$22))),ROW()-ROW($K$2:$K$22)+1),COLUMN($J$2:$J$22),4)))</f>
        <v>-----</v>
      </c>
      <c r="W13" s="39" t="str">
        <f t="array" aca="1" ref="W13" ca="1">IF(ROW()-ROW($L$2:$L$22)+1&gt;ROWS($K$2:$K$22)-COUNTBLANK($K$2:$K$22),"",INDIRECT(ADDRESS(SMALL((IF($K$2:$K$22&lt;&gt;"",ROW($K$2:$K$22),ROW()+ROWS($K$2:$K$22))),ROW()-ROW($L$2:$L$22)+1),COLUMN($K$2:$K$22),4)))</f>
        <v>Incomplete</v>
      </c>
      <c r="X13" s="39" t="str">
        <f t="array" aca="1" ref="X13" ca="1">IF(ROW()-ROW($M$2:$M$22)+1&gt;ROWS($L$2:$L$22)-COUNTBLANK($L$2:$L$22),"",INDIRECT(ADDRESS(SMALL((IF($L$2:$L$22&lt;&gt;"",ROW($L$2:$L$22),ROW()+ROWS($L$2:$L$22))),ROW()-ROW($M$2:$M$22)+1),COLUMN($L$2:$L$22),4)))</f>
        <v>-----</v>
      </c>
      <c r="Y13" s="39" t="str">
        <f t="array" aca="1" ref="Y13" ca="1">IF(ROW()-ROW($N$2:$N$22)+1&gt;ROWS($M$2:$M$22)-COUNTBLANK($M$2:$M$22),"",INDIRECT(ADDRESS(SMALL((IF($M$2:$M$22&lt;&gt;"",ROW($M$2:$M$22),ROW()+ROWS($M$2:$M$22))),ROW()-ROW($N$2:$N$22)+1),COLUMN($M$2:$M$22),4)))</f>
        <v>-----</v>
      </c>
    </row>
    <row r="14" spans="1:25" ht="54.75" customHeight="1" x14ac:dyDescent="0.25">
      <c r="A14" s="44" t="str">
        <f>IF('Kennzahlenbogen_(KB)'!P48=0,"",'Kennzahlenbogen_(KB)'!P48)</f>
        <v>Incomplete</v>
      </c>
      <c r="B14" s="44"/>
      <c r="C14" s="44">
        <f>IF($A14="I.O.","",'Kennzahlenbogen_(KB)'!A48)</f>
        <v>13</v>
      </c>
      <c r="D14" s="39" t="str">
        <f>IF($A14="I.O.","",'Kennzahlenbogen_(KB)'!C48)</f>
        <v>Revision surgeries</v>
      </c>
      <c r="E14" s="44" t="str">
        <f>IF(AND('Kennzahlenbogen_(KB)'!J48="",$A14&lt;&gt;"I.O."),"-----",IF($A14="I.O.","",'Kennzahlenbogen_(KB)'!J48))</f>
        <v>-----</v>
      </c>
      <c r="F14" s="39" t="str">
        <f>IF($A14="I.O.","",'Kennzahlenbogen_(KB)'!K48)</f>
        <v>≤ 10%</v>
      </c>
      <c r="G14" s="44" t="str">
        <f>IF(AND('Kennzahlenbogen_(KB)'!M48="",$A14&lt;&gt;"I.O."),"-----",IF($A14="I.O.","",'Kennzahlenbogen_(KB)'!M48))</f>
        <v>-----</v>
      </c>
      <c r="H14" s="44" t="str">
        <f>IF($A14="I.O.","",IF('Kennzahlenbogen_(KB)'!O48="","-----",'Kennzahlenbogen_(KB)'!O48))</f>
        <v>-----</v>
      </c>
      <c r="I14" s="44">
        <f>IF($A14="I.O.","",IF('Kennzahlenbogen_(KB)'!O49="","-----",'Kennzahlenbogen_(KB)'!O49))</f>
        <v>0</v>
      </c>
      <c r="J14" s="58" t="str">
        <f>IF($A14="I.O.","",IF('Kennzahlenbogen_(KB)'!O50="",0,'Kennzahlenbogen_(KB)'!O50))</f>
        <v>n.d.</v>
      </c>
      <c r="K14" s="44" t="str">
        <f>IF($A14="I.O.","",'Kennzahlenbogen_(KB)'!P48)</f>
        <v>Incomplete</v>
      </c>
      <c r="L14" s="44" t="str">
        <f>IF(AND('Kennzahlenbogen_(KB)'!Q48="",$A14&lt;&gt;"I.O."),"-----",IF($A14="I.O.","",'Kennzahlenbogen_(KB)'!Q48))</f>
        <v>-----</v>
      </c>
      <c r="M14" s="44" t="str">
        <f>IF(AND('Kennzahlenbogen_(KB)'!R48="",$A14&lt;&gt;"I.O."),"-----",IF($A14="I.O.","",'Kennzahlenbogen_(KB)'!R48))</f>
        <v>-----</v>
      </c>
      <c r="O14" s="39">
        <f t="array" aca="1" ref="O14" ca="1">IF(ROW()-ROW($D$2:$D$22)+1&gt;ROWS($C$2:$C$22)-COUNTBLANK($C$2:$C$22),"",INDIRECT(ADDRESS(SMALL((IF($C$2:$C$22&lt;&gt;"",ROW($C$2:$C$22),ROW()+ROWS($C$2:$C$22))),ROW()-ROW($D$2:$D$22)+1),COLUMN($C$2:$C$22),4)))</f>
        <v>13</v>
      </c>
      <c r="P14" s="39" t="str">
        <f t="array" aca="1" ref="P14" ca="1">IF(ROW()-ROW($E$2:$E$22)+1&gt;ROWS($D$2:$D$22)-COUNTBLANK($D$2:$D$22),"",INDIRECT(ADDRESS(SMALL((IF($D$2:$D$22&gt;"",ROW($D$2:$D$22),ROW()+ROWS($D$2:$D$22))),ROW()-ROW($E$2:$E$22)+1),COLUMN($D$2:$D$22),4)))</f>
        <v>Revision surgeries</v>
      </c>
      <c r="Q14" s="39" t="str">
        <f t="array" aca="1" ref="Q14" ca="1">IF(ROW()-ROW($F$2:$F$22)+1&gt;ROWS($E$2:$E$22)-COUNTBLANK($E$2:$E$22),"",INDIRECT(ADDRESS(SMALL((IF($E$2:$E$22&gt;"",ROW($E$2:$E$22),ROW()+ROWS($E$2:$E$22))),ROW()-ROW($F$2:$F$22)+1),COLUMN($E$2:$E$22),4)))</f>
        <v>-----</v>
      </c>
      <c r="R14" s="39" t="str">
        <f t="array" aca="1" ref="R14" ca="1">IF(ROW()-ROW($G$2:$G$22)+1&gt;ROWS($F$2:$F$22)-COUNTBLANK($F$2:$F$22),"",INDIRECT(ADDRESS(SMALL((IF($F$2:$F$22&gt;"",ROW($F$2:$F$22),ROW()+ROWS($F$2:$F$22))),ROW()-ROW($G$2:$G$22)+1),COLUMN($F$2:$F$22),4)))</f>
        <v>≤ 10%</v>
      </c>
      <c r="S14" s="39" t="str">
        <f t="array" aca="1" ref="S14" ca="1">IF(ROW()-ROW($H$2:$H$22)+1&gt;ROWS($G$2:$G$22)-COUNTBLANK($G$2:$G$22),"",INDIRECT(ADDRESS(SMALL((IF($G$2:$G$22&lt;&gt;"",ROW($G$2:$G$22),ROW()+ROWS($G$2:$G$22))),ROW()-ROW($H$2:$H$22)+1),COLUMN($G$2:$G$22),4)))</f>
        <v>-----</v>
      </c>
      <c r="T14" s="39" t="str">
        <f t="array" aca="1" ref="T14" ca="1">IF(ROW()-ROW($I$2:$I$22)+1&gt;ROWS($H$2:$H$22)-COUNTBLANK($H$2:$H$22),"",INDIRECT(ADDRESS(SMALL((IF($H$2:$H$22&lt;&gt;"",ROW($H$2:$H$22),ROW()+ROWS($H$2:$H$22))),ROW()-ROW($I$2:$I$22)+1),COLUMN($H$2:$H$22),4)))</f>
        <v>-----</v>
      </c>
      <c r="U14" s="39">
        <f t="array" aca="1" ref="U14" ca="1">IF(ROW()-ROW($J$2:$J$22)+1&gt;ROWS($I$2:$I$22)-COUNTBLANK($I$2:$I$22),"",INDIRECT(ADDRESS(SMALL((IF($I$2:$I$22&lt;&gt;"",ROW($I$2:$I$22),ROW()+ROWS($I$2:$I$22))),ROW()-ROW($J$2:$J$22)+1),COLUMN($I$2:$I$22),4)))</f>
        <v>0</v>
      </c>
      <c r="V14" s="59" t="str">
        <f t="array" aca="1" ref="V14" ca="1">IF(ROW()-ROW($K$2:$K$22)+1&gt;ROWS($J$2:$J$22)-COUNTBLANK($J$2:$J$22),"",INDIRECT(ADDRESS(SMALL((IF($J$2:$J$22&lt;&gt;"",ROW($J$2:$J$22),ROW()+ROWS($J$2:$J$22))),ROW()-ROW($K$2:$K$22)+1),COLUMN($J$2:$J$22),4)))</f>
        <v>n.d.</v>
      </c>
      <c r="W14" s="39" t="str">
        <f t="array" aca="1" ref="W14" ca="1">IF(ROW()-ROW($L$2:$L$22)+1&gt;ROWS($K$2:$K$22)-COUNTBLANK($K$2:$K$22),"",INDIRECT(ADDRESS(SMALL((IF($K$2:$K$22&lt;&gt;"",ROW($K$2:$K$22),ROW()+ROWS($K$2:$K$22))),ROW()-ROW($L$2:$L$22)+1),COLUMN($K$2:$K$22),4)))</f>
        <v>Incomplete</v>
      </c>
      <c r="X14" s="39" t="str">
        <f t="array" aca="1" ref="X14" ca="1">IF(ROW()-ROW($M$2:$M$22)+1&gt;ROWS($L$2:$L$22)-COUNTBLANK($L$2:$L$22),"",INDIRECT(ADDRESS(SMALL((IF($L$2:$L$22&lt;&gt;"",ROW($L$2:$L$22),ROW()+ROWS($L$2:$L$22))),ROW()-ROW($M$2:$M$22)+1),COLUMN($L$2:$L$22),4)))</f>
        <v>-----</v>
      </c>
      <c r="Y14" s="39" t="str">
        <f t="array" aca="1" ref="Y14" ca="1">IF(ROW()-ROW($N$2:$N$22)+1&gt;ROWS($M$2:$M$22)-COUNTBLANK($M$2:$M$22),"",INDIRECT(ADDRESS(SMALL((IF($M$2:$M$22&lt;&gt;"",ROW($M$2:$M$22),ROW()+ROWS($M$2:$M$22))),ROW()-ROW($N$2:$N$22)+1),COLUMN($M$2:$M$22),4)))</f>
        <v>-----</v>
      </c>
    </row>
    <row r="15" spans="1:25" ht="54.75" customHeight="1" x14ac:dyDescent="0.25">
      <c r="A15" s="44" t="str">
        <f>IF('Kennzahlenbogen_(KB)'!P51=0,"",'Kennzahlenbogen_(KB)'!P51)</f>
        <v>Incomplete</v>
      </c>
      <c r="B15" s="44"/>
      <c r="C15" s="44">
        <f>IF($A15="I.O.","",'Kennzahlenbogen_(KB)'!A51)</f>
        <v>14</v>
      </c>
      <c r="D15" s="39" t="str">
        <f>IF($A15="I.O.","",'Kennzahlenbogen_(KB)'!C51)</f>
        <v>Post-operative wound infections</v>
      </c>
      <c r="E15" s="44" t="str">
        <f>IF(AND('Kennzahlenbogen_(KB)'!J51="",$A15&lt;&gt;"I.O."),"-----",IF($A15="I.O.","",'Kennzahlenbogen_(KB)'!J51))</f>
        <v>-----</v>
      </c>
      <c r="F15" s="39" t="str">
        <f>IF($A15="I.O.","",'Kennzahlenbogen_(KB)'!K51)</f>
        <v>≤ 10%</v>
      </c>
      <c r="G15" s="44" t="str">
        <f>IF(AND('Kennzahlenbogen_(KB)'!M51="",$A15&lt;&gt;"I.O."),"-----",IF($A15="I.O.","",'Kennzahlenbogen_(KB)'!M51))</f>
        <v>-----</v>
      </c>
      <c r="H15" s="44" t="str">
        <f>IF($A15="I.O.","",IF('Kennzahlenbogen_(KB)'!O51="","-----",'Kennzahlenbogen_(KB)'!O51))</f>
        <v>-----</v>
      </c>
      <c r="I15" s="44">
        <f>IF($A15="I.O.","",IF('Kennzahlenbogen_(KB)'!O52="","-----",'Kennzahlenbogen_(KB)'!O52))</f>
        <v>0</v>
      </c>
      <c r="J15" s="58" t="str">
        <f>IF($A15="I.O.","",IF('Kennzahlenbogen_(KB)'!O53="",0,'Kennzahlenbogen_(KB)'!O53))</f>
        <v>n.d.</v>
      </c>
      <c r="K15" s="44" t="str">
        <f>IF($A15="I.O.","",'Kennzahlenbogen_(KB)'!P51)</f>
        <v>Incomplete</v>
      </c>
      <c r="L15" s="44" t="str">
        <f>IF(AND('Kennzahlenbogen_(KB)'!Q51="",$A15&lt;&gt;"I.O."),"-----",IF($A15="I.O.","",'Kennzahlenbogen_(KB)'!Q51))</f>
        <v>-----</v>
      </c>
      <c r="M15" s="44" t="str">
        <f>IF(AND('Kennzahlenbogen_(KB)'!R51="",$A15&lt;&gt;"I.O."),"-----",IF($A15="I.O.","",'Kennzahlenbogen_(KB)'!R51))</f>
        <v>-----</v>
      </c>
      <c r="O15" s="39">
        <f t="array" aca="1" ref="O15" ca="1">IF(ROW()-ROW($D$2:$D$22)+1&gt;ROWS($C$2:$C$22)-COUNTBLANK($C$2:$C$22),"",INDIRECT(ADDRESS(SMALL((IF($C$2:$C$22&lt;&gt;"",ROW($C$2:$C$22),ROW()+ROWS($C$2:$C$22))),ROW()-ROW($D$2:$D$22)+1),COLUMN($C$2:$C$22),4)))</f>
        <v>14</v>
      </c>
      <c r="P15" s="39" t="str">
        <f t="array" aca="1" ref="P15" ca="1">IF(ROW()-ROW($E$2:$E$22)+1&gt;ROWS($D$2:$D$22)-COUNTBLANK($D$2:$D$22),"",INDIRECT(ADDRESS(SMALL((IF($D$2:$D$22&gt;"",ROW($D$2:$D$22),ROW()+ROWS($D$2:$D$22))),ROW()-ROW($E$2:$E$22)+1),COLUMN($D$2:$D$22),4)))</f>
        <v>Post-operative wound infections</v>
      </c>
      <c r="Q15" s="39" t="str">
        <f t="array" aca="1" ref="Q15" ca="1">IF(ROW()-ROW($F$2:$F$22)+1&gt;ROWS($E$2:$E$22)-COUNTBLANK($E$2:$E$22),"",INDIRECT(ADDRESS(SMALL((IF($E$2:$E$22&gt;"",ROW($E$2:$E$22),ROW()+ROWS($E$2:$E$22))),ROW()-ROW($F$2:$F$22)+1),COLUMN($E$2:$E$22),4)))</f>
        <v>-----</v>
      </c>
      <c r="R15" s="39" t="str">
        <f t="array" aca="1" ref="R15" ca="1">IF(ROW()-ROW($G$2:$G$22)+1&gt;ROWS($F$2:$F$22)-COUNTBLANK($F$2:$F$22),"",INDIRECT(ADDRESS(SMALL((IF($F$2:$F$22&gt;"",ROW($F$2:$F$22),ROW()+ROWS($F$2:$F$22))),ROW()-ROW($G$2:$G$22)+1),COLUMN($F$2:$F$22),4)))</f>
        <v>≤ 10%</v>
      </c>
      <c r="S15" s="39" t="str">
        <f t="array" aca="1" ref="S15" ca="1">IF(ROW()-ROW($H$2:$H$22)+1&gt;ROWS($G$2:$G$22)-COUNTBLANK($G$2:$G$22),"",INDIRECT(ADDRESS(SMALL((IF($G$2:$G$22&lt;&gt;"",ROW($G$2:$G$22),ROW()+ROWS($G$2:$G$22))),ROW()-ROW($H$2:$H$22)+1),COLUMN($G$2:$G$22),4)))</f>
        <v>-----</v>
      </c>
      <c r="T15" s="39" t="str">
        <f t="array" aca="1" ref="T15" ca="1">IF(ROW()-ROW($I$2:$I$22)+1&gt;ROWS($H$2:$H$22)-COUNTBLANK($H$2:$H$22),"",INDIRECT(ADDRESS(SMALL((IF($H$2:$H$22&lt;&gt;"",ROW($H$2:$H$22),ROW()+ROWS($H$2:$H$22))),ROW()-ROW($I$2:$I$22)+1),COLUMN($H$2:$H$22),4)))</f>
        <v>-----</v>
      </c>
      <c r="U15" s="39">
        <f t="array" aca="1" ref="U15" ca="1">IF(ROW()-ROW($J$2:$J$22)+1&gt;ROWS($I$2:$I$22)-COUNTBLANK($I$2:$I$22),"",INDIRECT(ADDRESS(SMALL((IF($I$2:$I$22&lt;&gt;"",ROW($I$2:$I$22),ROW()+ROWS($I$2:$I$22))),ROW()-ROW($J$2:$J$22)+1),COLUMN($I$2:$I$22),4)))</f>
        <v>0</v>
      </c>
      <c r="V15" s="59" t="str">
        <f t="array" aca="1" ref="V15" ca="1">IF(ROW()-ROW($K$2:$K$22)+1&gt;ROWS($J$2:$J$22)-COUNTBLANK($J$2:$J$22),"",INDIRECT(ADDRESS(SMALL((IF($J$2:$J$22&lt;&gt;"",ROW($J$2:$J$22),ROW()+ROWS($J$2:$J$22))),ROW()-ROW($K$2:$K$22)+1),COLUMN($J$2:$J$22),4)))</f>
        <v>n.d.</v>
      </c>
      <c r="W15" s="39" t="str">
        <f t="array" aca="1" ref="W15" ca="1">IF(ROW()-ROW($L$2:$L$22)+1&gt;ROWS($K$2:$K$22)-COUNTBLANK($K$2:$K$22),"",INDIRECT(ADDRESS(SMALL((IF($K$2:$K$22&lt;&gt;"",ROW($K$2:$K$22),ROW()+ROWS($K$2:$K$22))),ROW()-ROW($L$2:$L$22)+1),COLUMN($K$2:$K$22),4)))</f>
        <v>Incomplete</v>
      </c>
      <c r="X15" s="39" t="str">
        <f t="array" aca="1" ref="X15" ca="1">IF(ROW()-ROW($M$2:$M$22)+1&gt;ROWS($L$2:$L$22)-COUNTBLANK($L$2:$L$22),"",INDIRECT(ADDRESS(SMALL((IF($L$2:$L$22&lt;&gt;"",ROW($L$2:$L$22),ROW()+ROWS($L$2:$L$22))),ROW()-ROW($M$2:$M$22)+1),COLUMN($L$2:$L$22),4)))</f>
        <v>-----</v>
      </c>
      <c r="Y15" s="39" t="str">
        <f t="array" aca="1" ref="Y15" ca="1">IF(ROW()-ROW($N$2:$N$22)+1&gt;ROWS($M$2:$M$22)-COUNTBLANK($M$2:$M$22),"",INDIRECT(ADDRESS(SMALL((IF($M$2:$M$22&lt;&gt;"",ROW($M$2:$M$22),ROW()+ROWS($M$2:$M$22))),ROW()-ROW($N$2:$N$22)+1),COLUMN($M$2:$M$22),4)))</f>
        <v>-----</v>
      </c>
    </row>
    <row r="16" spans="1:25" ht="54.75" customHeight="1" x14ac:dyDescent="0.25">
      <c r="A16" s="44" t="str">
        <f>IF('Kennzahlenbogen_(KB)'!P54=0,"",'Kennzahlenbogen_(KB)'!P54)</f>
        <v>Incomplete</v>
      </c>
      <c r="B16" s="44"/>
      <c r="C16" s="44">
        <f>IF($A16="I.O.","",'Kennzahlenbogen_(KB)'!A54)</f>
        <v>15</v>
      </c>
      <c r="D16" s="39" t="str">
        <f>IF($A16="I.O.","",'Kennzahlenbogen_(KB)'!C54)</f>
        <v>Post-operative mortality</v>
      </c>
      <c r="E16" s="44" t="str">
        <f>IF(AND('Kennzahlenbogen_(KB)'!J54="",$A16&lt;&gt;"I.O."),"-----",IF($A16="I.O.","",'Kennzahlenbogen_(KB)'!J54))</f>
        <v>-----</v>
      </c>
      <c r="F16" s="39" t="str">
        <f>IF($A16="I.O.","",'Kennzahlenbogen_(KB)'!K54)</f>
        <v>≤ 10%</v>
      </c>
      <c r="G16" s="44" t="str">
        <f>IF(AND('Kennzahlenbogen_(KB)'!M54="",$A16&lt;&gt;"I.O."),"-----",IF($A16="I.O.","",'Kennzahlenbogen_(KB)'!M54))</f>
        <v>-----</v>
      </c>
      <c r="H16" s="44" t="str">
        <f>IF($A16="I.O.","",IF('Kennzahlenbogen_(KB)'!O54="","-----",'Kennzahlenbogen_(KB)'!O54))</f>
        <v>-----</v>
      </c>
      <c r="I16" s="44">
        <f>IF($A16="I.O.","",IF('Kennzahlenbogen_(KB)'!O55="","-----",'Kennzahlenbogen_(KB)'!O55))</f>
        <v>0</v>
      </c>
      <c r="J16" s="58" t="str">
        <f>IF($A16="I.O.","",IF('Kennzahlenbogen_(KB)'!O56="",0,'Kennzahlenbogen_(KB)'!O56))</f>
        <v>n.d.</v>
      </c>
      <c r="K16" s="44" t="str">
        <f>IF($A16="I.O.","",'Kennzahlenbogen_(KB)'!P54)</f>
        <v>Incomplete</v>
      </c>
      <c r="L16" s="44" t="str">
        <f>IF(AND('Kennzahlenbogen_(KB)'!Q54="",$A16&lt;&gt;"I.O."),"-----",IF($A16="I.O.","",'Kennzahlenbogen_(KB)'!Q54))</f>
        <v>-----</v>
      </c>
      <c r="M16" s="44" t="str">
        <f>IF(AND('Kennzahlenbogen_(KB)'!R54="",$A16&lt;&gt;"I.O."),"-----",IF($A16="I.O.","",'Kennzahlenbogen_(KB)'!R54))</f>
        <v>-----</v>
      </c>
      <c r="O16" s="39">
        <f t="array" aca="1" ref="O16" ca="1">IF(ROW()-ROW($D$2:$D$22)+1&gt;ROWS($C$2:$C$22)-COUNTBLANK($C$2:$C$22),"",INDIRECT(ADDRESS(SMALL((IF($C$2:$C$22&lt;&gt;"",ROW($C$2:$C$22),ROW()+ROWS($C$2:$C$22))),ROW()-ROW($D$2:$D$22)+1),COLUMN($C$2:$C$22),4)))</f>
        <v>15</v>
      </c>
      <c r="P16" s="39" t="str">
        <f t="array" aca="1" ref="P16" ca="1">IF(ROW()-ROW($E$2:$E$22)+1&gt;ROWS($D$2:$D$22)-COUNTBLANK($D$2:$D$22),"",INDIRECT(ADDRESS(SMALL((IF($D$2:$D$22&gt;"",ROW($D$2:$D$22),ROW()+ROWS($D$2:$D$22))),ROW()-ROW($E$2:$E$22)+1),COLUMN($D$2:$D$22),4)))</f>
        <v>Post-operative mortality</v>
      </c>
      <c r="Q16" s="39" t="str">
        <f t="array" aca="1" ref="Q16" ca="1">IF(ROW()-ROW($F$2:$F$22)+1&gt;ROWS($E$2:$E$22)-COUNTBLANK($E$2:$E$22),"",INDIRECT(ADDRESS(SMALL((IF($E$2:$E$22&gt;"",ROW($E$2:$E$22),ROW()+ROWS($E$2:$E$22))),ROW()-ROW($F$2:$F$22)+1),COLUMN($E$2:$E$22),4)))</f>
        <v>-----</v>
      </c>
      <c r="R16" s="39" t="str">
        <f t="array" aca="1" ref="R16" ca="1">IF(ROW()-ROW($G$2:$G$22)+1&gt;ROWS($F$2:$F$22)-COUNTBLANK($F$2:$F$22),"",INDIRECT(ADDRESS(SMALL((IF($F$2:$F$22&gt;"",ROW($F$2:$F$22),ROW()+ROWS($F$2:$F$22))),ROW()-ROW($G$2:$G$22)+1),COLUMN($F$2:$F$22),4)))</f>
        <v>≤ 10%</v>
      </c>
      <c r="S16" s="39" t="str">
        <f t="array" aca="1" ref="S16" ca="1">IF(ROW()-ROW($H$2:$H$22)+1&gt;ROWS($G$2:$G$22)-COUNTBLANK($G$2:$G$22),"",INDIRECT(ADDRESS(SMALL((IF($G$2:$G$22&lt;&gt;"",ROW($G$2:$G$22),ROW()+ROWS($G$2:$G$22))),ROW()-ROW($H$2:$H$22)+1),COLUMN($G$2:$G$22),4)))</f>
        <v>-----</v>
      </c>
      <c r="T16" s="39" t="str">
        <f t="array" aca="1" ref="T16" ca="1">IF(ROW()-ROW($I$2:$I$22)+1&gt;ROWS($H$2:$H$22)-COUNTBLANK($H$2:$H$22),"",INDIRECT(ADDRESS(SMALL((IF($H$2:$H$22&lt;&gt;"",ROW($H$2:$H$22),ROW()+ROWS($H$2:$H$22))),ROW()-ROW($I$2:$I$22)+1),COLUMN($H$2:$H$22),4)))</f>
        <v>-----</v>
      </c>
      <c r="U16" s="39">
        <f t="array" aca="1" ref="U16" ca="1">IF(ROW()-ROW($J$2:$J$22)+1&gt;ROWS($I$2:$I$22)-COUNTBLANK($I$2:$I$22),"",INDIRECT(ADDRESS(SMALL((IF($I$2:$I$22&lt;&gt;"",ROW($I$2:$I$22),ROW()+ROWS($I$2:$I$22))),ROW()-ROW($J$2:$J$22)+1),COLUMN($I$2:$I$22),4)))</f>
        <v>0</v>
      </c>
      <c r="V16" s="59" t="str">
        <f t="array" aca="1" ref="V16" ca="1">IF(ROW()-ROW($K$2:$K$22)+1&gt;ROWS($J$2:$J$22)-COUNTBLANK($J$2:$J$22),"",INDIRECT(ADDRESS(SMALL((IF($J$2:$J$22&lt;&gt;"",ROW($J$2:$J$22),ROW()+ROWS($J$2:$J$22))),ROW()-ROW($K$2:$K$22)+1),COLUMN($J$2:$J$22),4)))</f>
        <v>n.d.</v>
      </c>
      <c r="W16" s="39" t="str">
        <f t="array" aca="1" ref="W16" ca="1">IF(ROW()-ROW($L$2:$L$22)+1&gt;ROWS($K$2:$K$22)-COUNTBLANK($K$2:$K$22),"",INDIRECT(ADDRESS(SMALL((IF($K$2:$K$22&lt;&gt;"",ROW($K$2:$K$22),ROW()+ROWS($K$2:$K$22))),ROW()-ROW($L$2:$L$22)+1),COLUMN($K$2:$K$22),4)))</f>
        <v>Incomplete</v>
      </c>
      <c r="X16" s="39" t="str">
        <f t="array" aca="1" ref="X16" ca="1">IF(ROW()-ROW($M$2:$M$22)+1&gt;ROWS($L$2:$L$22)-COUNTBLANK($L$2:$L$22),"",INDIRECT(ADDRESS(SMALL((IF($L$2:$L$22&lt;&gt;"",ROW($L$2:$L$22),ROW()+ROWS($L$2:$L$22))),ROW()-ROW($M$2:$M$22)+1),COLUMN($L$2:$L$22),4)))</f>
        <v>-----</v>
      </c>
      <c r="Y16" s="39" t="str">
        <f t="array" aca="1" ref="Y16" ca="1">IF(ROW()-ROW($N$2:$N$22)+1&gt;ROWS($M$2:$M$22)-COUNTBLANK($M$2:$M$22),"",INDIRECT(ADDRESS(SMALL((IF($M$2:$M$22&lt;&gt;"",ROW($M$2:$M$22),ROW()+ROWS($M$2:$M$22))),ROW()-ROW($N$2:$N$22)+1),COLUMN($M$2:$M$22),4)))</f>
        <v>-----</v>
      </c>
    </row>
    <row r="17" spans="1:25" ht="54.75" customHeight="1" x14ac:dyDescent="0.25">
      <c r="A17" s="44" t="str">
        <f>IF('Kennzahlenbogen_(KB)'!P57=0,"",'Kennzahlenbogen_(KB)'!P57)</f>
        <v>Incomplete</v>
      </c>
      <c r="B17" s="44"/>
      <c r="C17" s="44">
        <f>IF($A17="I.O.","",'Kennzahlenbogen_(KB)'!A57)</f>
        <v>16</v>
      </c>
      <c r="D17" s="39" t="str">
        <f>IF($A17="I.O.","",'Kennzahlenbogen_(KB)'!C57)</f>
        <v>Complete pathology report</v>
      </c>
      <c r="E17" s="44" t="str">
        <f>IF(AND('Kennzahlenbogen_(KB)'!J57="",$A17&lt;&gt;"I.O."),"-----",IF($A17="I.O.","",'Kennzahlenbogen_(KB)'!J57))</f>
        <v>-----</v>
      </c>
      <c r="F17" s="39" t="str">
        <f>IF($A17="I.O.","",'Kennzahlenbogen_(KB)'!K57)</f>
        <v>≥ 70%</v>
      </c>
      <c r="G17" s="44" t="str">
        <f>IF(AND('Kennzahlenbogen_(KB)'!M57="",$A17&lt;&gt;"I.O."),"-----",IF($A17="I.O.","",'Kennzahlenbogen_(KB)'!M57))</f>
        <v>-----</v>
      </c>
      <c r="H17" s="44" t="str">
        <f>IF($A17="I.O.","",IF('Kennzahlenbogen_(KB)'!O57="","-----",'Kennzahlenbogen_(KB)'!O57))</f>
        <v>-----</v>
      </c>
      <c r="I17" s="44">
        <f>IF($A17="I.O.","",IF('Kennzahlenbogen_(KB)'!O58="","-----",'Kennzahlenbogen_(KB)'!O58))</f>
        <v>0</v>
      </c>
      <c r="J17" s="58" t="str">
        <f>IF($A17="I.O.","",IF('Kennzahlenbogen_(KB)'!O59="",0,'Kennzahlenbogen_(KB)'!O59))</f>
        <v>n.d.</v>
      </c>
      <c r="K17" s="44" t="str">
        <f>IF($A17="I.O.","",'Kennzahlenbogen_(KB)'!P57)</f>
        <v>Incomplete</v>
      </c>
      <c r="L17" s="44" t="str">
        <f>IF(AND('Kennzahlenbogen_(KB)'!Q57="",$A17&lt;&gt;"I.O."),"-----",IF($A17="I.O.","",'Kennzahlenbogen_(KB)'!Q57))</f>
        <v>-----</v>
      </c>
      <c r="M17" s="44" t="str">
        <f>IF(AND('Kennzahlenbogen_(KB)'!R57="",$A17&lt;&gt;"I.O."),"-----",IF($A17="I.O.","",'Kennzahlenbogen_(KB)'!R57))</f>
        <v>-----</v>
      </c>
      <c r="O17" s="39">
        <f t="array" aca="1" ref="O17" ca="1">IF(ROW()-ROW($D$2:$D$22)+1&gt;ROWS($C$2:$C$22)-COUNTBLANK($C$2:$C$22),"",INDIRECT(ADDRESS(SMALL((IF($C$2:$C$22&lt;&gt;"",ROW($C$2:$C$22),ROW()+ROWS($C$2:$C$22))),ROW()-ROW($D$2:$D$22)+1),COLUMN($C$2:$C$22),4)))</f>
        <v>16</v>
      </c>
      <c r="P17" s="39" t="str">
        <f t="array" aca="1" ref="P17" ca="1">IF(ROW()-ROW($E$2:$E$22)+1&gt;ROWS($D$2:$D$22)-COUNTBLANK($D$2:$D$22),"",INDIRECT(ADDRESS(SMALL((IF($D$2:$D$22&gt;"",ROW($D$2:$D$22),ROW()+ROWS($D$2:$D$22))),ROW()-ROW($E$2:$E$22)+1),COLUMN($D$2:$D$22),4)))</f>
        <v>Complete pathology report</v>
      </c>
      <c r="Q17" s="39" t="str">
        <f t="array" aca="1" ref="Q17" ca="1">IF(ROW()-ROW($F$2:$F$22)+1&gt;ROWS($E$2:$E$22)-COUNTBLANK($E$2:$E$22),"",INDIRECT(ADDRESS(SMALL((IF($E$2:$E$22&gt;"",ROW($E$2:$E$22),ROW()+ROWS($E$2:$E$22))),ROW()-ROW($F$2:$F$22)+1),COLUMN($E$2:$E$22),4)))</f>
        <v>-----</v>
      </c>
      <c r="R17" s="39" t="str">
        <f t="array" aca="1" ref="R17" ca="1">IF(ROW()-ROW($G$2:$G$22)+1&gt;ROWS($F$2:$F$22)-COUNTBLANK($F$2:$F$22),"",INDIRECT(ADDRESS(SMALL((IF($F$2:$F$22&gt;"",ROW($F$2:$F$22),ROW()+ROWS($F$2:$F$22))),ROW()-ROW($G$2:$G$22)+1),COLUMN($F$2:$F$22),4)))</f>
        <v>≥ 70%</v>
      </c>
      <c r="S17" s="39" t="str">
        <f t="array" aca="1" ref="S17" ca="1">IF(ROW()-ROW($H$2:$H$22)+1&gt;ROWS($G$2:$G$22)-COUNTBLANK($G$2:$G$22),"",INDIRECT(ADDRESS(SMALL((IF($G$2:$G$22&lt;&gt;"",ROW($G$2:$G$22),ROW()+ROWS($G$2:$G$22))),ROW()-ROW($H$2:$H$22)+1),COLUMN($G$2:$G$22),4)))</f>
        <v>-----</v>
      </c>
      <c r="T17" s="39" t="str">
        <f t="array" aca="1" ref="T17" ca="1">IF(ROW()-ROW($I$2:$I$22)+1&gt;ROWS($H$2:$H$22)-COUNTBLANK($H$2:$H$22),"",INDIRECT(ADDRESS(SMALL((IF($H$2:$H$22&lt;&gt;"",ROW($H$2:$H$22),ROW()+ROWS($H$2:$H$22))),ROW()-ROW($I$2:$I$22)+1),COLUMN($H$2:$H$22),4)))</f>
        <v>-----</v>
      </c>
      <c r="U17" s="39">
        <f t="array" aca="1" ref="U17" ca="1">IF(ROW()-ROW($J$2:$J$22)+1&gt;ROWS($I$2:$I$22)-COUNTBLANK($I$2:$I$22),"",INDIRECT(ADDRESS(SMALL((IF($I$2:$I$22&lt;&gt;"",ROW($I$2:$I$22),ROW()+ROWS($I$2:$I$22))),ROW()-ROW($J$2:$J$22)+1),COLUMN($I$2:$I$22),4)))</f>
        <v>0</v>
      </c>
      <c r="V17" s="59" t="str">
        <f t="array" aca="1" ref="V17" ca="1">IF(ROW()-ROW($K$2:$K$22)+1&gt;ROWS($J$2:$J$22)-COUNTBLANK($J$2:$J$22),"",INDIRECT(ADDRESS(SMALL((IF($J$2:$J$22&lt;&gt;"",ROW($J$2:$J$22),ROW()+ROWS($J$2:$J$22))),ROW()-ROW($K$2:$K$22)+1),COLUMN($J$2:$J$22),4)))</f>
        <v>n.d.</v>
      </c>
      <c r="W17" s="39" t="str">
        <f t="array" aca="1" ref="W17" ca="1">IF(ROW()-ROW($L$2:$L$22)+1&gt;ROWS($K$2:$K$22)-COUNTBLANK($K$2:$K$22),"",INDIRECT(ADDRESS(SMALL((IF($K$2:$K$22&lt;&gt;"",ROW($K$2:$K$22),ROW()+ROWS($K$2:$K$22))),ROW()-ROW($L$2:$L$22)+1),COLUMN($K$2:$K$22),4)))</f>
        <v>Incomplete</v>
      </c>
      <c r="X17" s="39" t="str">
        <f t="array" aca="1" ref="X17" ca="1">IF(ROW()-ROW($M$2:$M$22)+1&gt;ROWS($L$2:$L$22)-COUNTBLANK($L$2:$L$22),"",INDIRECT(ADDRESS(SMALL((IF($L$2:$L$22&lt;&gt;"",ROW($L$2:$L$22),ROW()+ROWS($L$2:$L$22))),ROW()-ROW($M$2:$M$22)+1),COLUMN($L$2:$L$22),4)))</f>
        <v>-----</v>
      </c>
      <c r="Y17" s="39" t="str">
        <f t="array" aca="1" ref="Y17" ca="1">IF(ROW()-ROW($N$2:$N$22)+1&gt;ROWS($M$2:$M$22)-COUNTBLANK($M$2:$M$22),"",INDIRECT(ADDRESS(SMALL((IF($M$2:$M$22&lt;&gt;"",ROW($M$2:$M$22),ROW()+ROWS($M$2:$M$22))),ROW()-ROW($N$2:$N$22)+1),COLUMN($M$2:$M$22),4)))</f>
        <v>-----</v>
      </c>
    </row>
    <row r="18" spans="1:25" ht="54.75" customHeight="1" x14ac:dyDescent="0.25">
      <c r="A18" s="44" t="str">
        <f>IF('Kennzahlenbogen_(KB)'!P60=0,"",'Kennzahlenbogen_(KB)'!P60)</f>
        <v>Incomplete</v>
      </c>
      <c r="B18" s="44"/>
      <c r="C18" s="44">
        <f>IF($A18="I.O.","",'Kennzahlenbogen_(KB)'!A60)</f>
        <v>17</v>
      </c>
      <c r="D18" s="39" t="str">
        <f>IF($A18="I.O.","",'Kennzahlenbogen_(KB)'!C60)</f>
        <v>Nutritional status</v>
      </c>
      <c r="E18" s="44" t="str">
        <f>IF(AND('Kennzahlenbogen_(KB)'!J60="",$A18&lt;&gt;"I.O."),"-----",IF($A18="I.O.","",'Kennzahlenbogen_(KB)'!J60))</f>
        <v>-----</v>
      </c>
      <c r="F18" s="39" t="str">
        <f>IF($A18="I.O.","",'Kennzahlenbogen_(KB)'!K60)</f>
        <v>≥ 50%</v>
      </c>
      <c r="G18" s="44" t="str">
        <f>IF(AND('Kennzahlenbogen_(KB)'!M60="",$A18&lt;&gt;"I.O."),"-----",IF($A18="I.O.","",'Kennzahlenbogen_(KB)'!M60))</f>
        <v>-----</v>
      </c>
      <c r="H18" s="44" t="str">
        <f>IF($A18="I.O.","",IF('Kennzahlenbogen_(KB)'!O60="","-----",'Kennzahlenbogen_(KB)'!O60))</f>
        <v>-----</v>
      </c>
      <c r="I18" s="44">
        <f>IF($A18="I.O.","",IF('Kennzahlenbogen_(KB)'!O61="","-----",'Kennzahlenbogen_(KB)'!O61))</f>
        <v>0</v>
      </c>
      <c r="J18" s="58" t="str">
        <f>IF($A18="I.O.","",IF('Kennzahlenbogen_(KB)'!O62="",0,'Kennzahlenbogen_(KB)'!O62))</f>
        <v>n.d.</v>
      </c>
      <c r="K18" s="44" t="str">
        <f>IF($A18="I.O.","",'Kennzahlenbogen_(KB)'!P60)</f>
        <v>Incomplete</v>
      </c>
      <c r="L18" s="44" t="str">
        <f>IF(AND('Kennzahlenbogen_(KB)'!Q60="",$A18&lt;&gt;"I.O."),"-----",IF($A18="I.O.","",'Kennzahlenbogen_(KB)'!Q60))</f>
        <v>-----</v>
      </c>
      <c r="M18" s="44" t="str">
        <f>IF(AND('Kennzahlenbogen_(KB)'!R60="",$A18&lt;&gt;"I.O."),"-----",IF($A18="I.O.","",'Kennzahlenbogen_(KB)'!R60))</f>
        <v>-----</v>
      </c>
      <c r="O18" s="39">
        <f t="array" aca="1" ref="O18" ca="1">IF(ROW()-ROW($D$2:$D$22)+1&gt;ROWS($C$2:$C$22)-COUNTBLANK($C$2:$C$22),"",INDIRECT(ADDRESS(SMALL((IF($C$2:$C$22&lt;&gt;"",ROW($C$2:$C$22),ROW()+ROWS($C$2:$C$22))),ROW()-ROW($D$2:$D$22)+1),COLUMN($C$2:$C$22),4)))</f>
        <v>17</v>
      </c>
      <c r="P18" s="39" t="str">
        <f t="array" aca="1" ref="P18" ca="1">IF(ROW()-ROW($E$2:$E$22)+1&gt;ROWS($D$2:$D$22)-COUNTBLANK($D$2:$D$22),"",INDIRECT(ADDRESS(SMALL((IF($D$2:$D$22&gt;"",ROW($D$2:$D$22),ROW()+ROWS($D$2:$D$22))),ROW()-ROW($E$2:$E$22)+1),COLUMN($D$2:$D$22),4)))</f>
        <v>Nutritional status</v>
      </c>
      <c r="Q18" s="39" t="str">
        <f t="array" aca="1" ref="Q18" ca="1">IF(ROW()-ROW($F$2:$F$22)+1&gt;ROWS($E$2:$E$22)-COUNTBLANK($E$2:$E$22),"",INDIRECT(ADDRESS(SMALL((IF($E$2:$E$22&gt;"",ROW($E$2:$E$22),ROW()+ROWS($E$2:$E$22))),ROW()-ROW($F$2:$F$22)+1),COLUMN($E$2:$E$22),4)))</f>
        <v>-----</v>
      </c>
      <c r="R18" s="39" t="str">
        <f t="array" aca="1" ref="R18" ca="1">IF(ROW()-ROW($G$2:$G$22)+1&gt;ROWS($F$2:$F$22)-COUNTBLANK($F$2:$F$22),"",INDIRECT(ADDRESS(SMALL((IF($F$2:$F$22&gt;"",ROW($F$2:$F$22),ROW()+ROWS($F$2:$F$22))),ROW()-ROW($G$2:$G$22)+1),COLUMN($F$2:$F$22),4)))</f>
        <v>≥ 50%</v>
      </c>
      <c r="S18" s="39" t="str">
        <f t="array" aca="1" ref="S18" ca="1">IF(ROW()-ROW($H$2:$H$22)+1&gt;ROWS($G$2:$G$22)-COUNTBLANK($G$2:$G$22),"",INDIRECT(ADDRESS(SMALL((IF($G$2:$G$22&lt;&gt;"",ROW($G$2:$G$22),ROW()+ROWS($G$2:$G$22))),ROW()-ROW($H$2:$H$22)+1),COLUMN($G$2:$G$22),4)))</f>
        <v>-----</v>
      </c>
      <c r="T18" s="39" t="str">
        <f t="array" aca="1" ref="T18" ca="1">IF(ROW()-ROW($I$2:$I$22)+1&gt;ROWS($H$2:$H$22)-COUNTBLANK($H$2:$H$22),"",INDIRECT(ADDRESS(SMALL((IF($H$2:$H$22&lt;&gt;"",ROW($H$2:$H$22),ROW()+ROWS($H$2:$H$22))),ROW()-ROW($I$2:$I$22)+1),COLUMN($H$2:$H$22),4)))</f>
        <v>-----</v>
      </c>
      <c r="U18" s="39">
        <f t="array" aca="1" ref="U18" ca="1">IF(ROW()-ROW($J$2:$J$22)+1&gt;ROWS($I$2:$I$22)-COUNTBLANK($I$2:$I$22),"",INDIRECT(ADDRESS(SMALL((IF($I$2:$I$22&lt;&gt;"",ROW($I$2:$I$22),ROW()+ROWS($I$2:$I$22))),ROW()-ROW($J$2:$J$22)+1),COLUMN($I$2:$I$22),4)))</f>
        <v>0</v>
      </c>
      <c r="V18" s="59" t="str">
        <f t="array" aca="1" ref="V18" ca="1">IF(ROW()-ROW($K$2:$K$22)+1&gt;ROWS($J$2:$J$22)-COUNTBLANK($J$2:$J$22),"",INDIRECT(ADDRESS(SMALL((IF($J$2:$J$22&lt;&gt;"",ROW($J$2:$J$22),ROW()+ROWS($J$2:$J$22))),ROW()-ROW($K$2:$K$22)+1),COLUMN($J$2:$J$22),4)))</f>
        <v>n.d.</v>
      </c>
      <c r="W18" s="39" t="str">
        <f t="array" aca="1" ref="W18" ca="1">IF(ROW()-ROW($L$2:$L$22)+1&gt;ROWS($K$2:$K$22)-COUNTBLANK($K$2:$K$22),"",INDIRECT(ADDRESS(SMALL((IF($K$2:$K$22&lt;&gt;"",ROW($K$2:$K$22),ROW()+ROWS($K$2:$K$22))),ROW()-ROW($L$2:$L$22)+1),COLUMN($K$2:$K$22),4)))</f>
        <v>Incomplete</v>
      </c>
      <c r="X18" s="39" t="str">
        <f t="array" aca="1" ref="X18" ca="1">IF(ROW()-ROW($M$2:$M$22)+1&gt;ROWS($L$2:$L$22)-COUNTBLANK($L$2:$L$22),"",INDIRECT(ADDRESS(SMALL((IF($L$2:$L$22&lt;&gt;"",ROW($L$2:$L$22),ROW()+ROWS($L$2:$L$22))),ROW()-ROW($M$2:$M$22)+1),COLUMN($L$2:$L$22),4)))</f>
        <v>-----</v>
      </c>
      <c r="Y18" s="39" t="str">
        <f t="array" aca="1" ref="Y18" ca="1">IF(ROW()-ROW($N$2:$N$22)+1&gt;ROWS($M$2:$M$22)-COUNTBLANK($M$2:$M$22),"",INDIRECT(ADDRESS(SMALL((IF($M$2:$M$22&lt;&gt;"",ROW($M$2:$M$22),ROW()+ROWS($M$2:$M$22))),ROW()-ROW($N$2:$N$22)+1),COLUMN($M$2:$M$22),4)))</f>
        <v>-----</v>
      </c>
    </row>
    <row r="19" spans="1:25" ht="54.75" customHeight="1" x14ac:dyDescent="0.25">
      <c r="A19" s="44" t="str">
        <f>IF('Kennzahlenbogen_(KB)'!P63=0,"",'Kennzahlenbogen_(KB)'!P63)</f>
        <v>Incomplete</v>
      </c>
      <c r="B19" s="44"/>
      <c r="C19" s="102">
        <f>IF($A19="I.O.","",'Kennzahlenbogen_(KB)'!A63)</f>
        <v>18</v>
      </c>
      <c r="D19" s="39" t="str">
        <f>IF($A19="I.O.","",'Kennzahlenbogen_(KB)'!C63)</f>
        <v>Vitamin B12 substitution after gastrectomy</v>
      </c>
      <c r="E19" s="44" t="str">
        <f>IF(AND('Kennzahlenbogen_(KB)'!J63="",$A19&lt;&gt;"I.O."),"-----",IF($A19="I.O.","",'Kennzahlenbogen_(KB)'!J63))</f>
        <v>-----</v>
      </c>
      <c r="F19" s="39" t="str">
        <f>IF($A19="I.O.","",'Kennzahlenbogen_(KB)'!K63)</f>
        <v>≥ 80%</v>
      </c>
      <c r="G19" s="44" t="str">
        <f>IF(AND('Kennzahlenbogen_(KB)'!M63="",$A19&lt;&gt;"I.O."),"-----",IF($A19="I.O.","",'Kennzahlenbogen_(KB)'!M63))</f>
        <v>-----</v>
      </c>
      <c r="H19" s="44" t="str">
        <f>IF($A19="I.O.","",IF('Kennzahlenbogen_(KB)'!O63="","-----",'Kennzahlenbogen_(KB)'!O63))</f>
        <v>-----</v>
      </c>
      <c r="I19" s="44" t="str">
        <f>IF($A19="I.O.","",IF('Kennzahlenbogen_(KB)'!O64="","-----",'Kennzahlenbogen_(KB)'!O64))</f>
        <v>-----</v>
      </c>
      <c r="J19" s="58" t="str">
        <f>IF($A19="I.O.","",IF('Kennzahlenbogen_(KB)'!O65="","-----",'Kennzahlenbogen_(KB)'!O65))</f>
        <v>n.d.</v>
      </c>
      <c r="K19" s="44" t="str">
        <f>IF($A19="I.O.","",'Kennzahlenbogen_(KB)'!P63)</f>
        <v>Incomplete</v>
      </c>
      <c r="L19" s="44" t="str">
        <f>IF(AND('Kennzahlenbogen_(KB)'!Q63="",$A19&lt;&gt;"I.O."),"-----",IF($A19="I.O.","",'Kennzahlenbogen_(KB)'!Q63))</f>
        <v>-----</v>
      </c>
      <c r="M19" s="44" t="str">
        <f>IF(AND('Kennzahlenbogen_(KB)'!R63="",$A19&lt;&gt;"I.O."),"-----",IF($A19="I.O.","",'Kennzahlenbogen_(KB)'!R63))</f>
        <v>-----</v>
      </c>
      <c r="O19" s="39">
        <f t="array" aca="1" ref="O19" ca="1">IF(ROW()-ROW($D$2:$D$22)+1&gt;ROWS($C$2:$C$22)-COUNTBLANK($C$2:$C$22),"",INDIRECT(ADDRESS(SMALL((IF($C$2:$C$22&lt;&gt;"",ROW($C$2:$C$22),ROW()+ROWS($C$2:$C$22))),ROW()-ROW($D$2:$D$22)+1),COLUMN($C$2:$C$22),4)))</f>
        <v>18</v>
      </c>
      <c r="P19" s="39" t="str">
        <f t="array" aca="1" ref="P19" ca="1">IF(ROW()-ROW($E$2:$E$22)+1&gt;ROWS($D$2:$D$22)-COUNTBLANK($D$2:$D$22),"",INDIRECT(ADDRESS(SMALL((IF($D$2:$D$22&gt;"",ROW($D$2:$D$22),ROW()+ROWS($D$2:$D$22))),ROW()-ROW($E$2:$E$22)+1),COLUMN($D$2:$D$22),4)))</f>
        <v>Vitamin B12 substitution after gastrectomy</v>
      </c>
      <c r="Q19" s="39" t="str">
        <f t="array" aca="1" ref="Q19" ca="1">IF(ROW()-ROW($F$2:$F$22)+1&gt;ROWS($E$2:$E$22)-COUNTBLANK($E$2:$E$22),"",INDIRECT(ADDRESS(SMALL((IF($E$2:$E$22&gt;"",ROW($E$2:$E$22),ROW()+ROWS($E$2:$E$22))),ROW()-ROW($F$2:$F$22)+1),COLUMN($E$2:$E$22),4)))</f>
        <v>-----</v>
      </c>
      <c r="R19" s="39" t="str">
        <f t="array" aca="1" ref="R19" ca="1">IF(ROW()-ROW($G$2:$G$22)+1&gt;ROWS($F$2:$F$22)-COUNTBLANK($F$2:$F$22),"",INDIRECT(ADDRESS(SMALL((IF($F$2:$F$22&gt;"",ROW($F$2:$F$22),ROW()+ROWS($F$2:$F$22))),ROW()-ROW($G$2:$G$22)+1),COLUMN($F$2:$F$22),4)))</f>
        <v>≥ 80%</v>
      </c>
      <c r="S19" s="39" t="str">
        <f t="array" aca="1" ref="S19" ca="1">IF(ROW()-ROW($H$2:$H$22)+1&gt;ROWS($G$2:$G$22)-COUNTBLANK($G$2:$G$22),"",INDIRECT(ADDRESS(SMALL((IF($G$2:$G$22&lt;&gt;"",ROW($G$2:$G$22),ROW()+ROWS($G$2:$G$22))),ROW()-ROW($H$2:$H$22)+1),COLUMN($G$2:$G$22),4)))</f>
        <v>-----</v>
      </c>
      <c r="T19" s="39" t="str">
        <f t="array" aca="1" ref="T19" ca="1">IF(ROW()-ROW($I$2:$I$22)+1&gt;ROWS($H$2:$H$22)-COUNTBLANK($H$2:$H$22),"",INDIRECT(ADDRESS(SMALL((IF($H$2:$H$22&lt;&gt;"",ROW($H$2:$H$22),ROW()+ROWS($H$2:$H$22))),ROW()-ROW($I$2:$I$22)+1),COLUMN($H$2:$H$22),4)))</f>
        <v>-----</v>
      </c>
      <c r="U19" s="39" t="str">
        <f t="array" aca="1" ref="U19" ca="1">IF(ROW()-ROW($J$2:$J$22)+1&gt;ROWS($I$2:$I$22)-COUNTBLANK($I$2:$I$22),"",INDIRECT(ADDRESS(SMALL((IF($I$2:$I$22&lt;&gt;"",ROW($I$2:$I$22),ROW()+ROWS($I$2:$I$22))),ROW()-ROW($J$2:$J$22)+1),COLUMN($I$2:$I$22),4)))</f>
        <v>-----</v>
      </c>
      <c r="V19" s="59" t="str">
        <f t="array" aca="1" ref="V19" ca="1">IF(ROW()-ROW($K$2:$K$22)+1&gt;ROWS($J$2:$J$22)-COUNTBLANK($J$2:$J$22),"",INDIRECT(ADDRESS(SMALL((IF($J$2:$J$22&lt;&gt;"",ROW($J$2:$J$22),ROW()+ROWS($J$2:$J$22))),ROW()-ROW($K$2:$K$22)+1),COLUMN($J$2:$J$22),4)))</f>
        <v>n.d.</v>
      </c>
      <c r="W19" s="39" t="str">
        <f t="array" aca="1" ref="W19" ca="1">IF(ROW()-ROW($L$2:$L$22)+1&gt;ROWS($K$2:$K$22)-COUNTBLANK($K$2:$K$22),"",INDIRECT(ADDRESS(SMALL((IF($K$2:$K$22&lt;&gt;"",ROW($K$2:$K$22),ROW()+ROWS($K$2:$K$22))),ROW()-ROW($L$2:$L$22)+1),COLUMN($K$2:$K$22),4)))</f>
        <v>Incomplete</v>
      </c>
      <c r="X19" s="39" t="str">
        <f t="array" aca="1" ref="X19" ca="1">IF(ROW()-ROW($M$2:$M$22)+1&gt;ROWS($L$2:$L$22)-COUNTBLANK($L$2:$L$22),"",INDIRECT(ADDRESS(SMALL((IF($L$2:$L$22&lt;&gt;"",ROW($L$2:$L$22),ROW()+ROWS($L$2:$L$22))),ROW()-ROW($M$2:$M$22)+1),COLUMN($L$2:$L$22),4)))</f>
        <v>-----</v>
      </c>
      <c r="Y19" s="39" t="str">
        <f t="array" aca="1" ref="Y19" ca="1">IF(ROW()-ROW($N$2:$N$22)+1&gt;ROWS($M$2:$M$22)-COUNTBLANK($M$2:$M$22),"",INDIRECT(ADDRESS(SMALL((IF($M$2:$M$22&lt;&gt;"",ROW($M$2:$M$22),ROW()+ROWS($M$2:$M$22))),ROW()-ROW($N$2:$N$22)+1),COLUMN($M$2:$M$22),4)))</f>
        <v>-----</v>
      </c>
    </row>
    <row r="20" spans="1:25" ht="54.75" customHeight="1" x14ac:dyDescent="0.25">
      <c r="A20" s="44" t="str">
        <f>IF('Kennzahlenbogen_(KB)'!P66=0,"",'Kennzahlenbogen_(KB)'!P66)</f>
        <v>Incomplete</v>
      </c>
      <c r="B20" s="44"/>
      <c r="C20" s="102">
        <f>IF($A20="I.O.","",'Kennzahlenbogen_(KB)'!A66)</f>
        <v>19</v>
      </c>
      <c r="D20" s="39" t="str">
        <f>IF($A20="I.O.","",'Kennzahlenbogen_(KB)'!C66)</f>
        <v>Preoperative chemotherapy for localised stomach cancer (ICD-10 C16.1-16.9)</v>
      </c>
      <c r="E20" s="44" t="str">
        <f>IF(AND('Kennzahlenbogen_(KB)'!J66="",$A20&lt;&gt;"I.O."),"-----",IF($A20="I.O.","",'Kennzahlenbogen_(KB)'!J66))</f>
        <v>&lt; 80%</v>
      </c>
      <c r="F20" s="39" t="str">
        <f>IF($A20="I.O.","",'Kennzahlenbogen_(KB)'!K66)</f>
        <v>No target value</v>
      </c>
      <c r="G20" s="44" t="str">
        <f>IF(AND('Kennzahlenbogen_(KB)'!M66="",$A20&lt;&gt;"I.O."),"-----",IF($A20="I.O.","",'Kennzahlenbogen_(KB)'!M66))</f>
        <v>-----</v>
      </c>
      <c r="H20" s="44" t="str">
        <f>IF($A20="I.O.","",IF('Kennzahlenbogen_(KB)'!O66="","-----",'Kennzahlenbogen_(KB)'!O66))</f>
        <v>-----</v>
      </c>
      <c r="I20" s="44" t="str">
        <f>IF($A20="I.O.","",IF('Kennzahlenbogen_(KB)'!O67="","-----",'Kennzahlenbogen_(KB)'!O67))</f>
        <v>-----</v>
      </c>
      <c r="J20" s="58" t="str">
        <f>IF($A20="I.O.","",IF('Kennzahlenbogen_(KB)'!O68="","-----",'Kennzahlenbogen_(KB)'!O68))</f>
        <v>n.d.</v>
      </c>
      <c r="K20" s="44" t="str">
        <f>IF($A20="I.O.","",'Kennzahlenbogen_(KB)'!P66)</f>
        <v>Incomplete</v>
      </c>
      <c r="L20" s="44" t="str">
        <f>IF(AND('Kennzahlenbogen_(KB)'!Q66="",$A20&lt;&gt;"I.O."),"-----",IF($A20="I.O.","",'Kennzahlenbogen_(KB)'!Q66))</f>
        <v>-----</v>
      </c>
      <c r="M20" s="44" t="str">
        <f>IF(AND('Kennzahlenbogen_(KB)'!R66="",$A20&lt;&gt;"I.O."),"-----",IF($A20="I.O.","",'Kennzahlenbogen_(KB)'!R66))</f>
        <v>-----</v>
      </c>
      <c r="O20" s="39">
        <f t="array" aca="1" ref="O20" ca="1">IF(ROW()-ROW($D$2:$D$22)+1&gt;ROWS($C$2:$C$22)-COUNTBLANK($C$2:$C$22),"",INDIRECT(ADDRESS(SMALL((IF($C$2:$C$22&lt;&gt;"",ROW($C$2:$C$22),ROW()+ROWS($C$2:$C$22))),ROW()-ROW($D$2:$D$22)+1),COLUMN($C$2:$C$22),4)))</f>
        <v>19</v>
      </c>
      <c r="P20" s="39" t="str">
        <f t="array" aca="1" ref="P20" ca="1">IF(ROW()-ROW($E$2:$E$22)+1&gt;ROWS($D$2:$D$22)-COUNTBLANK($D$2:$D$22),"",INDIRECT(ADDRESS(SMALL((IF($D$2:$D$22&gt;"",ROW($D$2:$D$22),ROW()+ROWS($D$2:$D$22))),ROW()-ROW($E$2:$E$22)+1),COLUMN($D$2:$D$22),4)))</f>
        <v>Preoperative chemotherapy for localised stomach cancer (ICD-10 C16.1-16.9)</v>
      </c>
      <c r="Q20" s="39" t="str">
        <f t="array" aca="1" ref="Q20" ca="1">IF(ROW()-ROW($F$2:$F$22)+1&gt;ROWS($E$2:$E$22)-COUNTBLANK($E$2:$E$22),"",INDIRECT(ADDRESS(SMALL((IF($E$2:$E$22&gt;"",ROW($E$2:$E$22),ROW()+ROWS($E$2:$E$22))),ROW()-ROW($F$2:$F$22)+1),COLUMN($E$2:$E$22),4)))</f>
        <v>&lt; 80%</v>
      </c>
      <c r="R20" s="39" t="str">
        <f t="array" aca="1" ref="R20" ca="1">IF(ROW()-ROW($G$2:$G$22)+1&gt;ROWS($F$2:$F$22)-COUNTBLANK($F$2:$F$22),"",INDIRECT(ADDRESS(SMALL((IF($F$2:$F$22&gt;"",ROW($F$2:$F$22),ROW()+ROWS($F$2:$F$22))),ROW()-ROW($G$2:$G$22)+1),COLUMN($F$2:$F$22),4)))</f>
        <v>No target value</v>
      </c>
      <c r="S20" s="39" t="str">
        <f t="array" aca="1" ref="S20" ca="1">IF(ROW()-ROW($H$2:$H$22)+1&gt;ROWS($G$2:$G$22)-COUNTBLANK($G$2:$G$22),"",INDIRECT(ADDRESS(SMALL((IF($G$2:$G$22&lt;&gt;"",ROW($G$2:$G$22),ROW()+ROWS($G$2:$G$22))),ROW()-ROW($H$2:$H$22)+1),COLUMN($G$2:$G$22),4)))</f>
        <v>-----</v>
      </c>
      <c r="T20" s="39" t="str">
        <f t="array" aca="1" ref="T20" ca="1">IF(ROW()-ROW($I$2:$I$22)+1&gt;ROWS($H$2:$H$22)-COUNTBLANK($H$2:$H$22),"",INDIRECT(ADDRESS(SMALL((IF($H$2:$H$22&lt;&gt;"",ROW($H$2:$H$22),ROW()+ROWS($H$2:$H$22))),ROW()-ROW($I$2:$I$22)+1),COLUMN($H$2:$H$22),4)))</f>
        <v>-----</v>
      </c>
      <c r="U20" s="39" t="str">
        <f t="array" aca="1" ref="U20" ca="1">IF(ROW()-ROW($J$2:$J$22)+1&gt;ROWS($I$2:$I$22)-COUNTBLANK($I$2:$I$22),"",INDIRECT(ADDRESS(SMALL((IF($I$2:$I$22&lt;&gt;"",ROW($I$2:$I$22),ROW()+ROWS($I$2:$I$22))),ROW()-ROW($J$2:$J$22)+1),COLUMN($I$2:$I$22),4)))</f>
        <v>-----</v>
      </c>
      <c r="V20" s="59" t="str">
        <f t="array" aca="1" ref="V20" ca="1">IF(ROW()-ROW($K$2:$K$22)+1&gt;ROWS($J$2:$J$22)-COUNTBLANK($J$2:$J$22),"",INDIRECT(ADDRESS(SMALL((IF($J$2:$J$22&lt;&gt;"",ROW($J$2:$J$22),ROW()+ROWS($J$2:$J$22))),ROW()-ROW($K$2:$K$22)+1),COLUMN($J$2:$J$22),4)))</f>
        <v>n.d.</v>
      </c>
      <c r="W20" s="39" t="str">
        <f t="array" aca="1" ref="W20" ca="1">IF(ROW()-ROW($L$2:$L$22)+1&gt;ROWS($K$2:$K$22)-COUNTBLANK($K$2:$K$22),"",INDIRECT(ADDRESS(SMALL((IF($K$2:$K$22&lt;&gt;"",ROW($K$2:$K$22),ROW()+ROWS($K$2:$K$22))),ROW()-ROW($L$2:$L$22)+1),COLUMN($K$2:$K$22),4)))</f>
        <v>Incomplete</v>
      </c>
      <c r="X20" s="39" t="str">
        <f t="array" aca="1" ref="X20" ca="1">IF(ROW()-ROW($M$2:$M$22)+1&gt;ROWS($L$2:$L$22)-COUNTBLANK($L$2:$L$22),"",INDIRECT(ADDRESS(SMALL((IF($L$2:$L$22&lt;&gt;"",ROW($L$2:$L$22),ROW()+ROWS($L$2:$L$22))),ROW()-ROW($M$2:$M$22)+1),COLUMN($L$2:$L$22),4)))</f>
        <v>-----</v>
      </c>
      <c r="Y20" s="39" t="str">
        <f t="array" aca="1" ref="Y20" ca="1">IF(ROW()-ROW($N$2:$N$22)+1&gt;ROWS($M$2:$M$22)-COUNTBLANK($M$2:$M$22),"",INDIRECT(ADDRESS(SMALL((IF($M$2:$M$22&lt;&gt;"",ROW($M$2:$M$22),ROW()+ROWS($M$2:$M$22))),ROW()-ROW($N$2:$N$22)+1),COLUMN($M$2:$M$22),4)))</f>
        <v>-----</v>
      </c>
    </row>
    <row r="21" spans="1:25" ht="54.75" customHeight="1" x14ac:dyDescent="0.25">
      <c r="A21" s="44" t="str">
        <f>IF('Kennzahlenbogen_(KB)'!P69=0,"",'Kennzahlenbogen_(KB)'!P69)</f>
        <v>Incomplete</v>
      </c>
      <c r="B21" s="44"/>
      <c r="C21" s="102">
        <f>IF($A21="I.O.","",'Kennzahlenbogen_(KB)'!A69)</f>
        <v>20</v>
      </c>
      <c r="D21" s="39" t="str">
        <f>IF($A21="I.O.","",'Kennzahlenbogen_(KB)'!C69)</f>
        <v>Preoperative chemotherapy or radio-chemotherapy for adenocarcinomas of the oesophagogastric junction cT3 or cT4, M0</v>
      </c>
      <c r="E21" s="44" t="str">
        <f>IF(AND('Kennzahlenbogen_(KB)'!J69="",$A21&lt;&gt;"I.O."),"-----",IF($A21="I.O.","",'Kennzahlenbogen_(KB)'!J69))</f>
        <v>&lt; 80%</v>
      </c>
      <c r="F21" s="39" t="str">
        <f>IF($A21="I.O.","",'Kennzahlenbogen_(KB)'!K69)</f>
        <v>No target value</v>
      </c>
      <c r="G21" s="44" t="str">
        <f>IF(AND('Kennzahlenbogen_(KB)'!M69="",$A21&lt;&gt;"I.O."),"-----",IF($A21="I.O.","",'Kennzahlenbogen_(KB)'!M69))</f>
        <v>-----</v>
      </c>
      <c r="H21" s="44" t="str">
        <f>IF($A21="I.O.","",IF('Kennzahlenbogen_(KB)'!O69="","-----",'Kennzahlenbogen_(KB)'!O69))</f>
        <v>-----</v>
      </c>
      <c r="I21" s="44" t="str">
        <f>IF($A21="I.O.","",IF('Kennzahlenbogen_(KB)'!O70="","-----",'Kennzahlenbogen_(KB)'!O70))</f>
        <v>-----</v>
      </c>
      <c r="J21" s="58" t="str">
        <f>IF($A21="I.O.","",IF('Kennzahlenbogen_(KB)'!O71="","-----",'Kennzahlenbogen_(KB)'!O71))</f>
        <v>n.d.</v>
      </c>
      <c r="K21" s="44" t="str">
        <f>IF($A21="I.O.","",'Kennzahlenbogen_(KB)'!P69)</f>
        <v>Incomplete</v>
      </c>
      <c r="L21" s="44" t="str">
        <f>IF(AND('Kennzahlenbogen_(KB)'!Q69="",$A21&lt;&gt;"I.O."),"-----",IF($A21="I.O.","",'Kennzahlenbogen_(KB)'!Q69))</f>
        <v>-----</v>
      </c>
      <c r="M21" s="44" t="str">
        <f>IF(AND('Kennzahlenbogen_(KB)'!R69="",$A21&lt;&gt;"I.O."),"-----",IF($A21="I.O.","",'Kennzahlenbogen_(KB)'!R69))</f>
        <v>-----</v>
      </c>
      <c r="O21" s="39">
        <f t="array" aca="1" ref="O21" ca="1">IF(ROW()-ROW($D$2:$D$22)+1&gt;ROWS($C$2:$C$22)-COUNTBLANK($C$2:$C$22),"",INDIRECT(ADDRESS(SMALL((IF($C$2:$C$22&lt;&gt;"",ROW($C$2:$C$22),ROW()+ROWS($C$2:$C$22))),ROW()-ROW($D$2:$D$22)+1),COLUMN($C$2:$C$22),4)))</f>
        <v>20</v>
      </c>
      <c r="P21" s="39" t="str">
        <f t="array" aca="1" ref="P21" ca="1">IF(ROW()-ROW($E$2:$E$22)+1&gt;ROWS($D$2:$D$22)-COUNTBLANK($D$2:$D$22),"",INDIRECT(ADDRESS(SMALL((IF($D$2:$D$22&gt;"",ROW($D$2:$D$22),ROW()+ROWS($D$2:$D$22))),ROW()-ROW($E$2:$E$22)+1),COLUMN($D$2:$D$22),4)))</f>
        <v>Preoperative chemotherapy or radio-chemotherapy for adenocarcinomas of the oesophagogastric junction cT3 or cT4, M0</v>
      </c>
      <c r="Q21" s="39" t="str">
        <f t="array" aca="1" ref="Q21" ca="1">IF(ROW()-ROW($F$2:$F$22)+1&gt;ROWS($E$2:$E$22)-COUNTBLANK($E$2:$E$22),"",INDIRECT(ADDRESS(SMALL((IF($E$2:$E$22&gt;"",ROW($E$2:$E$22),ROW()+ROWS($E$2:$E$22))),ROW()-ROW($F$2:$F$22)+1),COLUMN($E$2:$E$22),4)))</f>
        <v>&lt; 80%</v>
      </c>
      <c r="R21" s="39" t="str">
        <f t="array" aca="1" ref="R21" ca="1">IF(ROW()-ROW($G$2:$G$22)+1&gt;ROWS($F$2:$F$22)-COUNTBLANK($F$2:$F$22),"",INDIRECT(ADDRESS(SMALL((IF($F$2:$F$22&gt;"",ROW($F$2:$F$22),ROW()+ROWS($F$2:$F$22))),ROW()-ROW($G$2:$G$22)+1),COLUMN($F$2:$F$22),4)))</f>
        <v>No target value</v>
      </c>
      <c r="S21" s="39" t="str">
        <f t="array" aca="1" ref="S21" ca="1">IF(ROW()-ROW($H$2:$H$22)+1&gt;ROWS($G$2:$G$22)-COUNTBLANK($G$2:$G$22),"",INDIRECT(ADDRESS(SMALL((IF($G$2:$G$22&lt;&gt;"",ROW($G$2:$G$22),ROW()+ROWS($G$2:$G$22))),ROW()-ROW($H$2:$H$22)+1),COLUMN($G$2:$G$22),4)))</f>
        <v>-----</v>
      </c>
      <c r="T21" s="39" t="str">
        <f t="array" aca="1" ref="T21" ca="1">IF(ROW()-ROW($I$2:$I$22)+1&gt;ROWS($H$2:$H$22)-COUNTBLANK($H$2:$H$22),"",INDIRECT(ADDRESS(SMALL((IF($H$2:$H$22&lt;&gt;"",ROW($H$2:$H$22),ROW()+ROWS($H$2:$H$22))),ROW()-ROW($I$2:$I$22)+1),COLUMN($H$2:$H$22),4)))</f>
        <v>-----</v>
      </c>
      <c r="U21" s="39" t="str">
        <f t="array" aca="1" ref="U21" ca="1">IF(ROW()-ROW($J$2:$J$22)+1&gt;ROWS($I$2:$I$22)-COUNTBLANK($I$2:$I$22),"",INDIRECT(ADDRESS(SMALL((IF($I$2:$I$22&lt;&gt;"",ROW($I$2:$I$22),ROW()+ROWS($I$2:$I$22))),ROW()-ROW($J$2:$J$22)+1),COLUMN($I$2:$I$22),4)))</f>
        <v>-----</v>
      </c>
      <c r="V21" s="59" t="str">
        <f t="array" aca="1" ref="V21" ca="1">IF(ROW()-ROW($K$2:$K$22)+1&gt;ROWS($J$2:$J$22)-COUNTBLANK($J$2:$J$22),"",INDIRECT(ADDRESS(SMALL((IF($J$2:$J$22&lt;&gt;"",ROW($J$2:$J$22),ROW()+ROWS($J$2:$J$22))),ROW()-ROW($K$2:$K$22)+1),COLUMN($J$2:$J$22),4)))</f>
        <v>n.d.</v>
      </c>
      <c r="W21" s="39" t="str">
        <f t="array" aca="1" ref="W21" ca="1">IF(ROW()-ROW($L$2:$L$22)+1&gt;ROWS($K$2:$K$22)-COUNTBLANK($K$2:$K$22),"",INDIRECT(ADDRESS(SMALL((IF($K$2:$K$22&lt;&gt;"",ROW($K$2:$K$22),ROW()+ROWS($K$2:$K$22))),ROW()-ROW($L$2:$L$22)+1),COLUMN($K$2:$K$22),4)))</f>
        <v>Incomplete</v>
      </c>
      <c r="X21" s="39" t="str">
        <f t="array" aca="1" ref="X21" ca="1">IF(ROW()-ROW($M$2:$M$22)+1&gt;ROWS($L$2:$L$22)-COUNTBLANK($L$2:$L$22),"",INDIRECT(ADDRESS(SMALL((IF($L$2:$L$22&lt;&gt;"",ROW($L$2:$L$22),ROW()+ROWS($L$2:$L$22))),ROW()-ROW($M$2:$M$22)+1),COLUMN($L$2:$L$22),4)))</f>
        <v>-----</v>
      </c>
      <c r="Y21" s="39" t="str">
        <f t="array" aca="1" ref="Y21" ca="1">IF(ROW()-ROW($N$2:$N$22)+1&gt;ROWS($M$2:$M$22)-COUNTBLANK($M$2:$M$22),"",INDIRECT(ADDRESS(SMALL((IF($M$2:$M$22&lt;&gt;"",ROW($M$2:$M$22),ROW()+ROWS($M$2:$M$22))),ROW()-ROW($N$2:$N$22)+1),COLUMN($M$2:$M$22),4)))</f>
        <v>-----</v>
      </c>
    </row>
    <row r="22" spans="1:25" ht="54.75" customHeight="1" x14ac:dyDescent="0.25">
      <c r="A22" s="44" t="str">
        <f>IF('Kennzahlenbogen_(KB)'!P72=0,"",'Kennzahlenbogen_(KB)'!P72)</f>
        <v>Incomplete</v>
      </c>
      <c r="B22" s="44"/>
      <c r="C22" s="102">
        <f>IF($A22="I.O.","",'Kennzahlenbogen_(KB)'!A72)</f>
        <v>21</v>
      </c>
      <c r="D22" s="39" t="str">
        <f>IF($A22="I.O.","",'Kennzahlenbogen_(KB)'!C72)</f>
        <v>Determination of HER-2 status prior to palliative tumour treatment</v>
      </c>
      <c r="E22" s="44" t="str">
        <f>IF(AND('Kennzahlenbogen_(KB)'!J72="",$A22&lt;&gt;"I.O."),"-----",IF($A22="I.O.","",'Kennzahlenbogen_(KB)'!J72))</f>
        <v>-----</v>
      </c>
      <c r="F22" s="39" t="str">
        <f>IF($A22="I.O.","",'Kennzahlenbogen_(KB)'!K72)</f>
        <v>≥ 80%</v>
      </c>
      <c r="G22" s="44" t="str">
        <f>IF(AND('Kennzahlenbogen_(KB)'!M72="",$A22&lt;&gt;"I.O."),"-----",IF($A22="I.O.","",'Kennzahlenbogen_(KB)'!M72))</f>
        <v>-----</v>
      </c>
      <c r="H22" s="44" t="str">
        <f>IF($A22="I.O.","",IF('Kennzahlenbogen_(KB)'!O72="","-----",'Kennzahlenbogen_(KB)'!O72))</f>
        <v>-----</v>
      </c>
      <c r="I22" s="44" t="str">
        <f>IF($A22="I.O.","",IF('Kennzahlenbogen_(KB)'!O73="","-----",'Kennzahlenbogen_(KB)'!O73))</f>
        <v>-----</v>
      </c>
      <c r="J22" s="58" t="str">
        <f>IF($A22="I.O.","",IF('Kennzahlenbogen_(KB)'!O74="","-----",'Kennzahlenbogen_(KB)'!O74))</f>
        <v>n.d.</v>
      </c>
      <c r="K22" s="44" t="str">
        <f>IF($A22="I.O.","",'Kennzahlenbogen_(KB)'!P72)</f>
        <v>Incomplete</v>
      </c>
      <c r="L22" s="44" t="str">
        <f>IF(AND('Kennzahlenbogen_(KB)'!Q72="",$A22&lt;&gt;"I.O."),"-----",IF($A22="I.O.","",'Kennzahlenbogen_(KB)'!Q72))</f>
        <v>-----</v>
      </c>
      <c r="M22" s="44" t="str">
        <f>IF(AND('Kennzahlenbogen_(KB)'!R72="",$A22&lt;&gt;"I.O."),"-----",IF($A22="I.O.","",'Kennzahlenbogen_(KB)'!R72))</f>
        <v>-----</v>
      </c>
      <c r="O22" s="39">
        <f t="array" aca="1" ref="O22" ca="1">IF(ROW()-ROW($D$2:$D$22)+1&gt;ROWS($C$2:$C$22)-COUNTBLANK($C$2:$C$22),"",INDIRECT(ADDRESS(SMALL((IF($C$2:$C$22&lt;&gt;"",ROW($C$2:$C$22),ROW()+ROWS($C$2:$C$22))),ROW()-ROW($D$2:$D$22)+1),COLUMN($C$2:$C$22),4)))</f>
        <v>21</v>
      </c>
      <c r="P22" s="39" t="str">
        <f t="array" aca="1" ref="P22" ca="1">IF(ROW()-ROW($E$2:$E$22)+1&gt;ROWS($D$2:$D$22)-COUNTBLANK($D$2:$D$22),"",INDIRECT(ADDRESS(SMALL((IF($D$2:$D$22&gt;"",ROW($D$2:$D$22),ROW()+ROWS($D$2:$D$22))),ROW()-ROW($E$2:$E$22)+1),COLUMN($D$2:$D$22),4)))</f>
        <v>Determination of HER-2 status prior to palliative tumour treatment</v>
      </c>
      <c r="Q22" s="39" t="str">
        <f t="array" aca="1" ref="Q22" ca="1">IF(ROW()-ROW($F$2:$F$22)+1&gt;ROWS($E$2:$E$22)-COUNTBLANK($E$2:$E$22),"",INDIRECT(ADDRESS(SMALL((IF($E$2:$E$22&gt;"",ROW($E$2:$E$22),ROW()+ROWS($E$2:$E$22))),ROW()-ROW($F$2:$F$22)+1),COLUMN($E$2:$E$22),4)))</f>
        <v>-----</v>
      </c>
      <c r="R22" s="39" t="str">
        <f t="array" aca="1" ref="R22" ca="1">IF(ROW()-ROW($G$2:$G$22)+1&gt;ROWS($F$2:$F$22)-COUNTBLANK($F$2:$F$22),"",INDIRECT(ADDRESS(SMALL((IF($F$2:$F$22&gt;"",ROW($F$2:$F$22),ROW()+ROWS($F$2:$F$22))),ROW()-ROW($G$2:$G$22)+1),COLUMN($F$2:$F$22),4)))</f>
        <v>≥ 80%</v>
      </c>
      <c r="S22" s="39" t="str">
        <f t="array" aca="1" ref="S22" ca="1">IF(ROW()-ROW($H$2:$H$22)+1&gt;ROWS($G$2:$G$22)-COUNTBLANK($G$2:$G$22),"",INDIRECT(ADDRESS(SMALL((IF($G$2:$G$22&lt;&gt;"",ROW($G$2:$G$22),ROW()+ROWS($G$2:$G$22))),ROW()-ROW($H$2:$H$22)+1),COLUMN($G$2:$G$22),4)))</f>
        <v>-----</v>
      </c>
      <c r="T22" s="39" t="str">
        <f t="array" aca="1" ref="T22" ca="1">IF(ROW()-ROW($I$2:$I$22)+1&gt;ROWS($H$2:$H$22)-COUNTBLANK($H$2:$H$22),"",INDIRECT(ADDRESS(SMALL((IF($H$2:$H$22&lt;&gt;"",ROW($H$2:$H$22),ROW()+ROWS($H$2:$H$22))),ROW()-ROW($I$2:$I$22)+1),COLUMN($H$2:$H$22),4)))</f>
        <v>-----</v>
      </c>
      <c r="U22" s="39" t="str">
        <f t="array" aca="1" ref="U22" ca="1">IF(ROW()-ROW($J$2:$J$22)+1&gt;ROWS($I$2:$I$22)-COUNTBLANK($I$2:$I$22),"",INDIRECT(ADDRESS(SMALL((IF($I$2:$I$22&lt;&gt;"",ROW($I$2:$I$22),ROW()+ROWS($I$2:$I$22))),ROW()-ROW($J$2:$J$22)+1),COLUMN($I$2:$I$22),4)))</f>
        <v>-----</v>
      </c>
      <c r="V22" s="59" t="str">
        <f t="array" aca="1" ref="V22" ca="1">IF(ROW()-ROW($K$2:$K$22)+1&gt;ROWS($J$2:$J$22)-COUNTBLANK($J$2:$J$22),"",INDIRECT(ADDRESS(SMALL((IF($J$2:$J$22&lt;&gt;"",ROW($J$2:$J$22),ROW()+ROWS($J$2:$J$22))),ROW()-ROW($K$2:$K$22)+1),COLUMN($J$2:$J$22),4)))</f>
        <v>n.d.</v>
      </c>
      <c r="W22" s="39" t="str">
        <f t="array" aca="1" ref="W22" ca="1">IF(ROW()-ROW($L$2:$L$22)+1&gt;ROWS($K$2:$K$22)-COUNTBLANK($K$2:$K$22),"",INDIRECT(ADDRESS(SMALL((IF($K$2:$K$22&lt;&gt;"",ROW($K$2:$K$22),ROW()+ROWS($K$2:$K$22))),ROW()-ROW($L$2:$L$22)+1),COLUMN($K$2:$K$22),4)))</f>
        <v>Incomplete</v>
      </c>
      <c r="X22" s="39" t="str">
        <f t="array" aca="1" ref="X22" ca="1">IF(ROW()-ROW($M$2:$M$22)+1&gt;ROWS($L$2:$L$22)-COUNTBLANK($L$2:$L$22),"",INDIRECT(ADDRESS(SMALL((IF($L$2:$L$22&lt;&gt;"",ROW($L$2:$L$22),ROW()+ROWS($L$2:$L$22))),ROW()-ROW($M$2:$M$22)+1),COLUMN($L$2:$L$22),4)))</f>
        <v>-----</v>
      </c>
      <c r="Y22" s="39" t="str">
        <f t="array" aca="1" ref="Y22" ca="1">IF(ROW()-ROW($N$2:$N$22)+1&gt;ROWS($M$2:$M$22)-COUNTBLANK($M$2:$M$22),"",INDIRECT(ADDRESS(SMALL((IF($M$2:$M$22&lt;&gt;"",ROW($M$2:$M$22),ROW()+ROWS($M$2:$M$22))),ROW()-ROW($N$2:$N$22)+1),COLUMN($M$2:$M$22),4)))</f>
        <v>-----</v>
      </c>
    </row>
  </sheetData>
  <mergeCells count="1">
    <mergeCell ref="O1:Q1"/>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Basisdaten</vt:lpstr>
      <vt:lpstr>HilfstabelleSD</vt:lpstr>
      <vt:lpstr>HilfstabelleB</vt:lpstr>
      <vt:lpstr>Datenquelle</vt:lpstr>
      <vt:lpstr>Kennzahlenbogen_(KB)</vt:lpstr>
      <vt:lpstr>Berechnung1</vt:lpstr>
      <vt:lpstr>HilfstabelleKB</vt:lpstr>
      <vt:lpstr>Datendefizite_KB</vt:lpstr>
      <vt:lpstr>Hilfstabelle DatendefKB</vt:lpstr>
      <vt:lpstr>Basisdaten!Druckbereich</vt:lpstr>
      <vt:lpstr>'Kennzahlenbogen_(KB)'!Druckbereich</vt:lpstr>
      <vt:lpstr>Datendefizite_KB!Drucktitel</vt:lpstr>
      <vt:lpstr>'Hilfstabelle DatendefKB'!Drucktitel</vt:lpstr>
      <vt:lpstr>'Kennzahlenbogen_(KB)'!Drucktitel</vt:lpstr>
      <vt:lpstr>Drucktitel</vt:lpstr>
      <vt:lpstr>KrebsregisterZusammenarbeit</vt:lpstr>
      <vt:lpstr>myCategory</vt:lpstr>
      <vt:lpstr>OncoBox</vt:lpstr>
      <vt:lpstr>Tumordokumentation</vt:lpstr>
      <vt:lpstr>Zentrum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2024-01-22T15:18:36Z</dcterms:modified>
</cp:coreProperties>
</file>