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8_excel-kb auditjahr 2025\organe\oz\"/>
    </mc:Choice>
  </mc:AlternateContent>
  <xr:revisionPtr revIDLastSave="0" documentId="13_ncr:1_{DD65302D-77EB-45F8-A7C7-55CA1EF1D0CF}" xr6:coauthVersionLast="47" xr6:coauthVersionMax="47" xr10:uidLastSave="{00000000-0000-0000-0000-000000000000}"/>
  <workbookProtection workbookAlgorithmName="SHA-512" workbookHashValue="kkVEMM+4uTAFgY03qqju2CCDv+EMC0Ct9Z73BYgqLDSkg8qAc2Qew+JgoGxsMOI0jsGJMiZwq2P/2TDH805hpA==" workbookSaltValue="m2Xq18hgDQY3fcau6e6sMg==" workbookSpinCount="100000" lockStructure="1"/>
  <bookViews>
    <workbookView xWindow="-120" yWindow="-120" windowWidth="29040" windowHeight="15720" tabRatio="776" xr2:uid="{00000000-000D-0000-FFFF-FFFF00000000}"/>
  </bookViews>
  <sheets>
    <sheet name="Zertrechner" sheetId="1" r:id="rId1"/>
    <sheet name="Datenquelle" sheetId="16" state="hidden" r:id="rId2"/>
    <sheet name="HilfstabelleB" sheetId="17" state="hidden" r:id="rId3"/>
    <sheet name="HilfstabelleSD" sheetId="20" state="hidden" r:id="rId4"/>
    <sheet name="HilfstabelleB3" sheetId="18" state="hidden" r:id="rId5"/>
    <sheet name="Kennzahlen Palliativ" sheetId="21" r:id="rId6"/>
    <sheet name="Palliativ" sheetId="23" state="hidden" r:id="rId7"/>
    <sheet name="Berechnung1" sheetId="22" state="hidden" r:id="rId8"/>
    <sheet name="HilfstabelleKB" sheetId="19" state="hidden" r:id="rId9"/>
  </sheets>
  <externalReferences>
    <externalReference r:id="rId10"/>
  </externalReferences>
  <definedNames>
    <definedName name="_xlnm._FilterDatabase" localSheetId="1" hidden="1">Datenquelle!$A$39:$I$208</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S">Datenquelle!$H$10:$H$13</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Zertrechner!$E$41</definedName>
    <definedName name="_xlnm.Print_Area" localSheetId="5">'Kennzahlen Palliativ'!$A$1:$S$44</definedName>
    <definedName name="_xlnm.Print_Area" localSheetId="0">Zertrechner!$A$1:$O$61</definedName>
    <definedName name="_xlnm.Print_Area">Zertrechner!$A$1:$O$59</definedName>
    <definedName name="_xlnm.Print_Titles" localSheetId="5">'Kennzahlen Palliativ'!$2:$8</definedName>
    <definedName name="RedZyk">Datenquelle!$B$2:$B$3</definedName>
    <definedName name="Tumordokumentation">[1]Datenquelle!$B$1:$B$44</definedName>
    <definedName name="Z_AD479C9E_06F7_4C03_8179_295428B49475_.wvu.PrintArea" localSheetId="0" hidden="1">Zertrechner!$A$1:$J$18</definedName>
    <definedName name="Z_AD479C9E_06F7_4C03_8179_295428B49475_.wvu.PrintTitles" localSheetId="5" hidden="1">'Kennzahlen Palliativ'!$14:$15</definedName>
    <definedName name="Z_DAA0C1F4_4D8F_4BD8_91F9_40281B589772_.wvu.PrintArea" localSheetId="0" hidden="1">Zertrechner!$A$1:$J$18</definedName>
    <definedName name="Z_DAA0C1F4_4D8F_4BD8_91F9_40281B589772_.wvu.PrintTitles" localSheetId="5" hidden="1">'Kennzahlen Palliativ'!$14:$15</definedName>
    <definedName name="ZentrumRegNr" localSheetId="5">[1]Datenquelle!$A$98:$A$194</definedName>
    <definedName name="ZentrumRegNr">Datenquelle!$A$40:$A$208</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C7" i="20" l="1"/>
  <c r="B7" i="20"/>
  <c r="D15" i="17" l="1"/>
  <c r="AA34" i="1" a="1"/>
  <c r="AA34" i="1" s="1"/>
  <c r="R34" i="1"/>
  <c r="Q34" i="1"/>
  <c r="R33" i="1"/>
  <c r="R18" i="21"/>
  <c r="N34" i="1" l="1"/>
  <c r="E15" i="17" s="1"/>
  <c r="O34" i="1" a="1"/>
  <c r="O34" i="1" s="1"/>
  <c r="O35" i="1" a="1"/>
  <c r="O35" i="1" s="1"/>
  <c r="S34" i="1" l="1"/>
  <c r="AB34" i="1" a="1"/>
  <c r="AB34" i="1" s="1"/>
  <c r="M3" i="23"/>
  <c r="L3" i="23"/>
  <c r="K3" i="23"/>
  <c r="J3" i="23"/>
  <c r="I3" i="23"/>
  <c r="H3" i="23"/>
  <c r="G3" i="23"/>
  <c r="F3" i="23"/>
  <c r="E3" i="23"/>
  <c r="D3" i="23"/>
  <c r="C3" i="23"/>
  <c r="B3" i="23" l="1"/>
  <c r="B12" i="19"/>
  <c r="O22" i="1" a="1"/>
  <c r="O22" i="1" s="1"/>
  <c r="D16" i="17" l="1"/>
  <c r="C16" i="17"/>
  <c r="B16" i="17"/>
  <c r="A16" i="17"/>
  <c r="D3" i="17"/>
  <c r="C3" i="17"/>
  <c r="B3" i="17"/>
  <c r="C76" i="1" a="1"/>
  <c r="C76" i="1" s="1"/>
  <c r="C72" i="1"/>
  <c r="Q35" i="1"/>
  <c r="R35" i="1"/>
  <c r="AA35" i="1" a="1"/>
  <c r="AA35" i="1" s="1"/>
  <c r="AA22" i="1" a="1"/>
  <c r="AA22" i="1" s="1"/>
  <c r="N35" i="1" l="1"/>
  <c r="Q22" i="1"/>
  <c r="R22" i="1"/>
  <c r="T22" i="1" l="1"/>
  <c r="F3" i="17"/>
  <c r="AB35" i="1" a="1"/>
  <c r="AB35" i="1" s="1"/>
  <c r="E16" i="17"/>
  <c r="S35" i="1"/>
  <c r="N22" i="1"/>
  <c r="S22" i="1" l="1"/>
  <c r="E3" i="17"/>
  <c r="AB22" i="1" a="1"/>
  <c r="AB22" i="1" s="1"/>
  <c r="AB29" i="1" a="1"/>
  <c r="AB29" i="1" s="1"/>
  <c r="Q29" i="1"/>
  <c r="S29" i="1"/>
  <c r="O44" i="1" l="1" a="1"/>
  <c r="O44" i="1" s="1"/>
  <c r="T44" i="1" s="1"/>
  <c r="Q44" i="1"/>
  <c r="AA43" i="1" a="1"/>
  <c r="AA43" i="1" s="1"/>
  <c r="O56" i="1"/>
  <c r="O55" i="1"/>
  <c r="B23" i="17" l="1"/>
  <c r="C23" i="17"/>
  <c r="D23" i="17"/>
  <c r="E23" i="17"/>
  <c r="A23" i="17"/>
  <c r="C78" i="1" l="1" a="1"/>
  <c r="C78" i="1" s="1"/>
  <c r="O43" i="1" l="1" a="1"/>
  <c r="O43" i="1" s="1"/>
  <c r="T43" i="1" s="1" a="1"/>
  <c r="T43" i="1" s="1"/>
  <c r="F23" i="17" l="1"/>
  <c r="N18" i="22"/>
  <c r="N15" i="22"/>
  <c r="N12" i="22" l="1"/>
  <c r="E2" i="17"/>
  <c r="R43" i="1"/>
  <c r="R40" i="1"/>
  <c r="AA39" i="1" a="1"/>
  <c r="AA39" i="1" s="1"/>
  <c r="AA40" i="1" a="1"/>
  <c r="AA40" i="1" s="1"/>
  <c r="R39" i="1"/>
  <c r="AA38" i="1" l="1" a="1"/>
  <c r="AA38" i="1" s="1"/>
  <c r="R38" i="1"/>
  <c r="AA37" i="1" a="1"/>
  <c r="AA37" i="1" s="1"/>
  <c r="R37" i="1"/>
  <c r="AA36" i="1" a="1"/>
  <c r="AA36" i="1" s="1"/>
  <c r="R36" i="1"/>
  <c r="AA33" i="1" l="1" a="1"/>
  <c r="AA33" i="1" s="1"/>
  <c r="AA32" i="1" a="1"/>
  <c r="AA32" i="1" s="1"/>
  <c r="R32" i="1"/>
  <c r="AA31" i="1" a="1"/>
  <c r="AA31" i="1" s="1"/>
  <c r="R31" i="1"/>
  <c r="AA30" i="1" l="1" a="1"/>
  <c r="AA30" i="1" s="1"/>
  <c r="R30" i="1"/>
  <c r="AA26" i="1" l="1" a="1"/>
  <c r="AA26" i="1" s="1"/>
  <c r="R26" i="1"/>
  <c r="R25" i="1"/>
  <c r="AA25" i="1" a="1"/>
  <c r="AA25" i="1" s="1"/>
  <c r="AA23" i="1" a="1"/>
  <c r="AA23" i="1" s="1"/>
  <c r="AA24" i="1" a="1"/>
  <c r="AA24" i="1" s="1"/>
  <c r="AB21" i="1" a="1"/>
  <c r="AB21" i="1" s="1"/>
  <c r="AA21" i="1" a="1"/>
  <c r="AA21" i="1" s="1"/>
  <c r="R24" i="1"/>
  <c r="S21" i="1"/>
  <c r="R23" i="1"/>
  <c r="R21" i="1" l="1"/>
  <c r="Q21" i="1"/>
  <c r="D17" i="17"/>
  <c r="D18" i="17"/>
  <c r="D19" i="17"/>
  <c r="D20" i="17"/>
  <c r="D21" i="17"/>
  <c r="D22" i="17"/>
  <c r="D11" i="17"/>
  <c r="D12" i="17"/>
  <c r="D13" i="17"/>
  <c r="D14" i="17"/>
  <c r="D4" i="17"/>
  <c r="D5" i="17"/>
  <c r="D6" i="17"/>
  <c r="D7" i="17"/>
  <c r="D2" i="17"/>
  <c r="D1" i="17"/>
  <c r="M41" i="1" l="1"/>
  <c r="M46" i="1" s="1"/>
  <c r="D26" i="17" s="1"/>
  <c r="U21" i="1"/>
  <c r="AB45" i="1" a="1"/>
  <c r="AB45" i="1" s="1"/>
  <c r="D25" i="17" l="1"/>
  <c r="E10" i="17"/>
  <c r="G14" i="19" l="1"/>
  <c r="H14" i="19" s="1"/>
  <c r="G13" i="19"/>
  <c r="H13" i="19" s="1"/>
  <c r="F14" i="19"/>
  <c r="F13" i="19"/>
  <c r="C14" i="19"/>
  <c r="B14" i="19"/>
  <c r="B13" i="19"/>
  <c r="C13" i="19"/>
  <c r="R40" i="21"/>
  <c r="R29" i="21"/>
  <c r="S38" i="21" l="1"/>
  <c r="L18" i="22" s="1"/>
  <c r="M18" i="22" s="1"/>
  <c r="E14" i="19" s="1"/>
  <c r="D14" i="19"/>
  <c r="S27" i="21"/>
  <c r="L15" i="22" s="1"/>
  <c r="M15" i="22" s="1"/>
  <c r="E13" i="19" s="1"/>
  <c r="D13" i="19"/>
  <c r="K18" i="22"/>
  <c r="K15" i="22"/>
  <c r="E41" i="1"/>
  <c r="S45" i="1"/>
  <c r="F35" i="1" l="1"/>
  <c r="F27" i="1"/>
  <c r="T35" i="1"/>
  <c r="F16" i="17"/>
  <c r="E1" i="17"/>
  <c r="E24" i="17"/>
  <c r="O30" i="1" a="1"/>
  <c r="O30" i="1" s="1"/>
  <c r="O25" i="1" a="1"/>
  <c r="O25" i="1" s="1"/>
  <c r="O39" i="1" a="1"/>
  <c r="O39" i="1" s="1"/>
  <c r="O40" i="1" a="1"/>
  <c r="O40" i="1" s="1"/>
  <c r="T40" i="1" s="1"/>
  <c r="F21" i="1"/>
  <c r="O21" i="1" s="1" a="1"/>
  <c r="O21" i="1" s="1"/>
  <c r="F24" i="1"/>
  <c r="O24" i="1" s="1" a="1"/>
  <c r="O24" i="1" s="1"/>
  <c r="F5" i="17" s="1"/>
  <c r="F25" i="1"/>
  <c r="F26" i="1"/>
  <c r="O26" i="1" s="1" a="1"/>
  <c r="O26" i="1" s="1"/>
  <c r="F28" i="1"/>
  <c r="O28" i="1" s="1" a="1"/>
  <c r="O28" i="1" s="1"/>
  <c r="F30" i="1"/>
  <c r="F31" i="1"/>
  <c r="F32" i="1"/>
  <c r="O32" i="1" s="1" a="1"/>
  <c r="O32" i="1" s="1"/>
  <c r="F13" i="17" s="1"/>
  <c r="F34" i="1"/>
  <c r="T34" i="1" s="1"/>
  <c r="F36" i="1"/>
  <c r="F37" i="1"/>
  <c r="O37" i="1" s="1" a="1"/>
  <c r="O37" i="1" s="1"/>
  <c r="F39" i="1"/>
  <c r="F40" i="1"/>
  <c r="F23" i="1"/>
  <c r="O23" i="1" s="1" a="1"/>
  <c r="O23" i="1" s="1"/>
  <c r="B2" i="21"/>
  <c r="G12" i="19"/>
  <c r="H12" i="19" s="1"/>
  <c r="F12" i="19"/>
  <c r="C12" i="19"/>
  <c r="Q45" i="1"/>
  <c r="Q43" i="1"/>
  <c r="Q40" i="1"/>
  <c r="N40" i="1" s="1"/>
  <c r="Q39" i="1"/>
  <c r="N39" i="1" s="1"/>
  <c r="S39" i="1" s="1"/>
  <c r="Q38" i="1"/>
  <c r="N38" i="1" s="1"/>
  <c r="S38" i="1" s="1"/>
  <c r="Q37" i="1"/>
  <c r="N37" i="1" s="1"/>
  <c r="Q36" i="1"/>
  <c r="N36" i="1" s="1"/>
  <c r="E17" i="17" s="1"/>
  <c r="Q33" i="1"/>
  <c r="Q32" i="1"/>
  <c r="N32" i="1" s="1"/>
  <c r="S32" i="1" s="1"/>
  <c r="Q31" i="1"/>
  <c r="N31" i="1" s="1"/>
  <c r="O31" i="1" s="1" a="1"/>
  <c r="O31" i="1" s="1"/>
  <c r="Q30" i="1"/>
  <c r="N30" i="1" s="1"/>
  <c r="Q28" i="1"/>
  <c r="Q27" i="1"/>
  <c r="Q26" i="1"/>
  <c r="N26" i="1" s="1"/>
  <c r="Q25" i="1"/>
  <c r="N25" i="1" s="1"/>
  <c r="S25" i="1" s="1"/>
  <c r="Q24" i="1"/>
  <c r="N24" i="1" s="1"/>
  <c r="S24" i="1" s="1"/>
  <c r="Q23" i="1"/>
  <c r="N23" i="1" s="1"/>
  <c r="C4" i="17"/>
  <c r="C5" i="17"/>
  <c r="C6" i="17"/>
  <c r="C7" i="17"/>
  <c r="C8" i="17"/>
  <c r="C9" i="17"/>
  <c r="C10" i="17"/>
  <c r="C11" i="17"/>
  <c r="C12" i="17"/>
  <c r="C13" i="17"/>
  <c r="C14" i="17"/>
  <c r="C15" i="17"/>
  <c r="C17" i="17"/>
  <c r="C18" i="17"/>
  <c r="C19" i="17"/>
  <c r="C20" i="17"/>
  <c r="C21" i="17"/>
  <c r="C22" i="17"/>
  <c r="C24" i="17"/>
  <c r="B4" i="17"/>
  <c r="B5" i="17"/>
  <c r="B6" i="17"/>
  <c r="B7" i="17"/>
  <c r="B8" i="17"/>
  <c r="B9" i="17"/>
  <c r="B10" i="17"/>
  <c r="B11" i="17"/>
  <c r="B12" i="17"/>
  <c r="B13" i="17"/>
  <c r="B14" i="17"/>
  <c r="B15" i="17"/>
  <c r="B17" i="17"/>
  <c r="B18" i="17"/>
  <c r="B19" i="17"/>
  <c r="B20" i="17"/>
  <c r="B21" i="17"/>
  <c r="B22" i="17"/>
  <c r="B24" i="17"/>
  <c r="A4" i="17"/>
  <c r="A5" i="17"/>
  <c r="A7" i="17"/>
  <c r="A8" i="17"/>
  <c r="A9" i="17"/>
  <c r="A10" i="17"/>
  <c r="A11" i="17"/>
  <c r="A12" i="17"/>
  <c r="A13" i="17"/>
  <c r="A14" i="17"/>
  <c r="A17" i="17"/>
  <c r="A18" i="17"/>
  <c r="A19" i="17"/>
  <c r="A20" i="17"/>
  <c r="A21" i="17"/>
  <c r="A22" i="17"/>
  <c r="A24" i="17"/>
  <c r="L8" i="21"/>
  <c r="F8" i="21"/>
  <c r="A3" i="23" s="1"/>
  <c r="S16" i="21"/>
  <c r="B2" i="19"/>
  <c r="A2" i="17"/>
  <c r="B2" i="20"/>
  <c r="B1" i="20"/>
  <c r="B3" i="19"/>
  <c r="A6" i="18"/>
  <c r="A5" i="18"/>
  <c r="A4" i="18"/>
  <c r="A3" i="18"/>
  <c r="A2" i="18"/>
  <c r="C2" i="17"/>
  <c r="B2" i="17"/>
  <c r="A1" i="17"/>
  <c r="B1" i="17"/>
  <c r="C1" i="17"/>
  <c r="F1" i="17"/>
  <c r="A37" i="16"/>
  <c r="F43" i="1"/>
  <c r="F45" i="1"/>
  <c r="O45" i="1" s="1" a="1"/>
  <c r="O45" i="1" s="1"/>
  <c r="T45" i="1" s="1"/>
  <c r="N33" i="1" l="1"/>
  <c r="S33" i="1" s="1"/>
  <c r="L12" i="22"/>
  <c r="M12" i="22" s="1"/>
  <c r="E12" i="19" s="1"/>
  <c r="D12" i="19"/>
  <c r="T21" i="1"/>
  <c r="F37" i="16"/>
  <c r="A7" i="20" s="1"/>
  <c r="E37" i="16"/>
  <c r="D37" i="16"/>
  <c r="C37" i="16"/>
  <c r="D10" i="1" s="1"/>
  <c r="H37" i="16"/>
  <c r="B37" i="16"/>
  <c r="D8" i="1" s="1"/>
  <c r="F6" i="21" s="1"/>
  <c r="G37" i="16"/>
  <c r="B6" i="18"/>
  <c r="B5" i="18"/>
  <c r="N43" i="1"/>
  <c r="AB43" i="1" s="1" a="1"/>
  <c r="AB43" i="1" s="1"/>
  <c r="S40" i="1"/>
  <c r="E21" i="17"/>
  <c r="AB40" i="1" a="1"/>
  <c r="AB40" i="1" s="1"/>
  <c r="AB39" i="1" a="1"/>
  <c r="AB39" i="1" s="1"/>
  <c r="E20" i="17"/>
  <c r="E19" i="17"/>
  <c r="AB38" i="1" a="1"/>
  <c r="AB38" i="1" s="1"/>
  <c r="O38" i="1" a="1"/>
  <c r="O38" i="1" s="1"/>
  <c r="S37" i="1"/>
  <c r="E18" i="17"/>
  <c r="AB37" i="1" a="1"/>
  <c r="AB37" i="1" s="1"/>
  <c r="O36" i="1" a="1"/>
  <c r="O36" i="1" s="1"/>
  <c r="T36" i="1" s="1"/>
  <c r="S36" i="1"/>
  <c r="AB36" i="1" a="1"/>
  <c r="AB36" i="1" s="1"/>
  <c r="E13" i="17"/>
  <c r="AB32" i="1" a="1"/>
  <c r="AB32" i="1" s="1"/>
  <c r="S31" i="1"/>
  <c r="E12" i="17"/>
  <c r="AB31" i="1" a="1"/>
  <c r="AB31" i="1" s="1"/>
  <c r="AB30" i="1" a="1"/>
  <c r="AB30" i="1" s="1"/>
  <c r="S30" i="1"/>
  <c r="E11" i="17"/>
  <c r="AB26" i="1" a="1"/>
  <c r="AB26" i="1" s="1"/>
  <c r="E7" i="17"/>
  <c r="S26" i="1"/>
  <c r="AB25" i="1" a="1"/>
  <c r="AB25" i="1" s="1"/>
  <c r="E6" i="17"/>
  <c r="E5" i="17"/>
  <c r="AB24" i="1" a="1"/>
  <c r="AB24" i="1" s="1"/>
  <c r="AB23" i="1" a="1"/>
  <c r="AB23" i="1" s="1"/>
  <c r="E4" i="17"/>
  <c r="S23" i="1"/>
  <c r="K12" i="22"/>
  <c r="T30" i="1"/>
  <c r="F11" i="17"/>
  <c r="T28" i="1"/>
  <c r="F9" i="17"/>
  <c r="F21" i="17"/>
  <c r="T39" i="1"/>
  <c r="F20" i="17"/>
  <c r="F22" i="17"/>
  <c r="F12" i="17"/>
  <c r="T31" i="1"/>
  <c r="T25" i="1"/>
  <c r="F6" i="17"/>
  <c r="T23" i="1"/>
  <c r="F4" i="17"/>
  <c r="F18" i="17"/>
  <c r="T37" i="1"/>
  <c r="F2" i="17"/>
  <c r="F24" i="17"/>
  <c r="T32" i="1"/>
  <c r="T24" i="1"/>
  <c r="F38" i="1"/>
  <c r="F33" i="1"/>
  <c r="O33" i="1" s="1" a="1"/>
  <c r="O33" i="1" s="1"/>
  <c r="T33" i="1" s="1"/>
  <c r="F29" i="1"/>
  <c r="O29" i="1" s="1" a="1"/>
  <c r="O29" i="1" s="1"/>
  <c r="F10" i="17" s="1"/>
  <c r="O27" i="1" a="1"/>
  <c r="O27" i="1" s="1"/>
  <c r="T27" i="1" s="1"/>
  <c r="L41" i="1"/>
  <c r="L46" i="1" s="1"/>
  <c r="F15" i="17"/>
  <c r="T26" i="1"/>
  <c r="F7" i="17"/>
  <c r="AB33" i="1" l="1" a="1"/>
  <c r="AB33" i="1" s="1"/>
  <c r="C80" i="1" s="1"/>
  <c r="E14" i="17"/>
  <c r="F41" i="1"/>
  <c r="T29" i="1"/>
  <c r="F14" i="17"/>
  <c r="O51" i="1"/>
  <c r="O52" i="1" s="1"/>
  <c r="O53" i="1" s="1"/>
  <c r="M14" i="1"/>
  <c r="C66" i="1" s="1"/>
  <c r="C70" i="1" s="1"/>
  <c r="S43" i="1"/>
  <c r="E22" i="17"/>
  <c r="F17" i="17"/>
  <c r="N41" i="1"/>
  <c r="F19" i="17"/>
  <c r="C26" i="17"/>
  <c r="C25" i="17"/>
  <c r="F8" i="17"/>
  <c r="T38" i="1"/>
  <c r="C68" i="1" l="1"/>
  <c r="O41" i="1"/>
  <c r="F25" i="17" s="1"/>
  <c r="B3" i="20"/>
  <c r="N46" i="1"/>
  <c r="E26" i="17" s="1"/>
  <c r="E25" i="17"/>
  <c r="B3" i="18"/>
  <c r="B2" i="18"/>
  <c r="O46" i="1" l="1"/>
  <c r="F26" i="17" s="1"/>
  <c r="O58" i="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Orsolya Penzes</author>
    <author>o.penzes</author>
  </authors>
  <commentList>
    <comment ref="D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D12" authorId="1" shapeId="0" xr:uid="{00000000-0006-0000-0000-000002000000}">
      <text>
        <r>
          <rPr>
            <sz val="9"/>
            <color indexed="81"/>
            <rFont val="Arial"/>
            <family val="2"/>
          </rPr>
          <t>Institutskennzeichen für die Abrechnung mit den Trägern der Sozialversicherung (9-stellige Ziffernfolge: 77XXXXXXX).</t>
        </r>
      </text>
    </comment>
    <comment ref="D14" authorId="0" shapeId="0" xr:uid="{00000000-0006-0000-0000-000003000000}">
      <text>
        <r>
          <rPr>
            <sz val="9"/>
            <color indexed="81"/>
            <rFont val="Arial"/>
            <family val="2"/>
          </rPr>
          <t>Vom Institut für das Entgeltsystem im Krankenhaus (InEK) vergebenen Identifizierungsmerkmal (9-stellige Ziffernfolge: 26XXXXXXX).</t>
        </r>
      </text>
    </comment>
    <comment ref="M14" authorId="0" shapeId="0" xr:uid="{00000000-0006-0000-0000-000004000000}">
      <text>
        <r>
          <rPr>
            <sz val="9"/>
            <color indexed="81"/>
            <rFont val="Arial"/>
            <family val="2"/>
          </rPr>
          <t>Auswahl erfolgt über Reg.-Nr.</t>
        </r>
      </text>
    </comment>
    <comment ref="D16" authorId="0" shapeId="0" xr:uid="{00000000-0006-0000-0000-000005000000}">
      <text>
        <r>
          <rPr>
            <sz val="9"/>
            <color indexed="81"/>
            <rFont val="Arial"/>
            <family val="2"/>
          </rPr>
          <t>Name, Vorname</t>
        </r>
      </text>
    </comment>
    <comment ref="K20" authorId="0" shapeId="0" xr:uid="{00000000-0006-0000-0000-000006000000}">
      <text>
        <r>
          <rPr>
            <b/>
            <sz val="9"/>
            <color indexed="81"/>
            <rFont val="Arial"/>
            <family val="2"/>
          </rPr>
          <t>Z</t>
        </r>
        <r>
          <rPr>
            <sz val="9"/>
            <color indexed="81"/>
            <rFont val="Arial"/>
            <family val="2"/>
          </rPr>
          <t xml:space="preserve"> - Organkrebszentrum
</t>
        </r>
        <r>
          <rPr>
            <b/>
            <sz val="9"/>
            <color indexed="81"/>
            <rFont val="Arial"/>
            <family val="2"/>
          </rPr>
          <t>M</t>
        </r>
        <r>
          <rPr>
            <sz val="9"/>
            <color indexed="81"/>
            <rFont val="Arial"/>
            <family val="2"/>
          </rPr>
          <t xml:space="preserve"> - Modul
</t>
        </r>
        <r>
          <rPr>
            <b/>
            <sz val="9"/>
            <color indexed="81"/>
            <rFont val="Arial"/>
            <family val="2"/>
          </rPr>
          <t>S</t>
        </r>
        <r>
          <rPr>
            <sz val="9"/>
            <color indexed="81"/>
            <rFont val="Arial"/>
            <family val="2"/>
          </rPr>
          <t xml:space="preserve"> - Schwerpunkt
</t>
        </r>
        <r>
          <rPr>
            <b/>
            <sz val="9"/>
            <color indexed="81"/>
            <rFont val="Arial"/>
            <family val="2"/>
          </rPr>
          <t xml:space="preserve">T </t>
        </r>
        <r>
          <rPr>
            <sz val="9"/>
            <color indexed="81"/>
            <rFont val="Arial"/>
            <family val="2"/>
          </rPr>
          <t xml:space="preserve">- Transitzentrum
</t>
        </r>
        <r>
          <rPr>
            <b/>
            <sz val="9"/>
            <color indexed="81"/>
            <rFont val="Arial"/>
            <family val="2"/>
          </rPr>
          <t xml:space="preserve">A </t>
        </r>
        <r>
          <rPr>
            <sz val="9"/>
            <color indexed="81"/>
            <rFont val="Arial"/>
            <family val="2"/>
          </rPr>
          <t xml:space="preserve">- Addendum
</t>
        </r>
        <r>
          <rPr>
            <b/>
            <sz val="9"/>
            <color indexed="81"/>
            <rFont val="Arial"/>
            <family val="2"/>
          </rPr>
          <t>V</t>
        </r>
        <r>
          <rPr>
            <sz val="9"/>
            <color indexed="81"/>
            <rFont val="Arial"/>
            <family val="2"/>
          </rPr>
          <t xml:space="preserve"> - Aktive Versorgung, jedoch in Geltungsbereich     Zertifizierung nicht betrachtet</t>
        </r>
        <r>
          <rPr>
            <b/>
            <sz val="9"/>
            <color indexed="81"/>
            <rFont val="Arial"/>
            <family val="2"/>
          </rPr>
          <t xml:space="preserve">
n </t>
        </r>
        <r>
          <rPr>
            <sz val="9"/>
            <color indexed="81"/>
            <rFont val="Arial"/>
            <family val="2"/>
          </rPr>
          <t>-  Keine Versorgung der Tumorentität</t>
        </r>
      </text>
    </comment>
    <comment ref="L21" authorId="2" shapeId="0" xr:uid="{00000000-0006-0000-0000-000007000000}">
      <text>
        <r>
          <rPr>
            <sz val="9"/>
            <color indexed="81"/>
            <rFont val="Arial"/>
            <family val="2"/>
          </rPr>
          <t>Operative Primärfälle Datenblatt Darm 
Basisdaten B29+D29+B30+C30+D30</t>
        </r>
      </text>
    </comment>
    <comment ref="M21" authorId="2" shapeId="0" xr:uid="{00000000-0006-0000-0000-000008000000}">
      <text>
        <r>
          <rPr>
            <sz val="9"/>
            <color indexed="81"/>
            <rFont val="Arial"/>
            <family val="2"/>
          </rPr>
          <t>Patienten mit neuaufgetretenem Rezidiv und/ oder Fernmetastasen
Datenblatt Darm KN1</t>
        </r>
      </text>
    </comment>
    <comment ref="N21" authorId="2" shapeId="0" xr:uid="{00000000-0006-0000-0000-000009000000}">
      <text>
        <r>
          <rPr>
            <sz val="9"/>
            <color indexed="81"/>
            <rFont val="Arial"/>
            <family val="2"/>
          </rPr>
          <t>Summe Gesamtfälle und Patienten mit neuaufgetretenem Rezidiv und/ oder Fernmetastasen Datenblatt Darm
Basisdaten H28 + KN1</t>
        </r>
      </text>
    </comment>
    <comment ref="L22" authorId="3" shapeId="0" xr:uid="{00000000-0006-0000-0000-00000A000000}">
      <text>
        <r>
          <rPr>
            <sz val="9"/>
            <color indexed="81"/>
            <rFont val="Arial"/>
            <family val="2"/>
          </rPr>
          <t>Primärfälle Gesamt Datenblatt Analkarzinom Basisdaten K28</t>
        </r>
      </text>
    </comment>
    <comment ref="M22" authorId="3" shapeId="0" xr:uid="{00000000-0006-0000-0000-00000B000000}">
      <text>
        <r>
          <rPr>
            <sz val="9"/>
            <color indexed="81"/>
            <rFont val="Arial"/>
            <family val="2"/>
          </rPr>
          <t>Patienten mit neuaufgetretenem Rezidiv und/ oder Fernmetastasen
Datenblatt Analkarzinom KN 1b</t>
        </r>
      </text>
    </comment>
    <comment ref="N22" authorId="3" shapeId="0" xr:uid="{00000000-0006-0000-0000-00000C000000}">
      <text>
        <r>
          <rPr>
            <sz val="9"/>
            <color indexed="81"/>
            <rFont val="Arial"/>
            <family val="2"/>
          </rPr>
          <t>Summe Primärfälle + Rezidive/ Fernmetastasen</t>
        </r>
      </text>
    </comment>
    <comment ref="L23" authorId="2" shapeId="0" xr:uid="{00000000-0006-0000-0000-00000D000000}">
      <text>
        <r>
          <rPr>
            <sz val="9"/>
            <color indexed="81"/>
            <rFont val="Arial"/>
            <family val="2"/>
          </rPr>
          <t>Primärfälle Gesamt Datenblatt Pankreas Basisdaten J37</t>
        </r>
      </text>
    </comment>
    <comment ref="M23" authorId="2" shapeId="0" xr:uid="{00000000-0006-0000-0000-00000E000000}">
      <text>
        <r>
          <rPr>
            <sz val="9"/>
            <color indexed="81"/>
            <rFont val="Arial"/>
            <family val="2"/>
          </rPr>
          <t>Patienten mit neuaufgetretenem Rezidiv und/ oder Fernmetastasen
Datenblatt Pankreas KN 1b</t>
        </r>
      </text>
    </comment>
    <comment ref="N23" authorId="2" shapeId="0" xr:uid="{00000000-0006-0000-0000-00000F000000}">
      <text>
        <r>
          <rPr>
            <sz val="9"/>
            <color indexed="81"/>
            <rFont val="Arial"/>
            <family val="2"/>
          </rPr>
          <t>Summe Primärfälle + Rezidive/ Fernmetastasen</t>
        </r>
      </text>
    </comment>
    <comment ref="L24" authorId="2" shapeId="0" xr:uid="{00000000-0006-0000-0000-000010000000}">
      <text>
        <r>
          <rPr>
            <sz val="9"/>
            <color indexed="81"/>
            <rFont val="Arial"/>
            <family val="2"/>
          </rPr>
          <t>Primärfälle Magen + Primärfälle Speiseröhre
Datenblatt Magen Basisdaten A31+A39</t>
        </r>
      </text>
    </comment>
    <comment ref="M24" authorId="2" shapeId="0" xr:uid="{00000000-0006-0000-0000-000011000000}">
      <text>
        <r>
          <rPr>
            <sz val="9"/>
            <color indexed="81"/>
            <rFont val="Arial"/>
            <family val="2"/>
          </rPr>
          <t>Patienten mit neuaufgetretenem Rezidiv und/ oder Fernmetastasen Datenblatt Magen KN 1b</t>
        </r>
      </text>
    </comment>
    <comment ref="N24" authorId="2" shapeId="0" xr:uid="{00000000-0006-0000-0000-000012000000}">
      <text>
        <r>
          <rPr>
            <sz val="9"/>
            <color indexed="81"/>
            <rFont val="Arial"/>
            <family val="2"/>
          </rPr>
          <t>Summe Primärfälle + Rezidive/ Fernmetastasen</t>
        </r>
      </text>
    </comment>
    <comment ref="L25" authorId="2" shapeId="0" xr:uid="{00000000-0006-0000-0000-000013000000}">
      <text>
        <r>
          <rPr>
            <sz val="9"/>
            <color indexed="81"/>
            <rFont val="Arial"/>
            <family val="2"/>
          </rPr>
          <t>Primärfälle HCC + Primärfälle biliäre Karzinome
Datenblatt Leber Basisdaten C30+C34</t>
        </r>
      </text>
    </comment>
    <comment ref="M25" authorId="2" shapeId="0" xr:uid="{00000000-0006-0000-0000-000014000000}">
      <text>
        <r>
          <rPr>
            <sz val="9"/>
            <color indexed="81"/>
            <rFont val="Arial"/>
            <family val="2"/>
          </rPr>
          <t>Patienten mit neuaufgetretenem Rezidiv und/ oder Fernmetastasen
Datenblatt Leber KN 1b</t>
        </r>
      </text>
    </comment>
    <comment ref="N25" authorId="2" shapeId="0" xr:uid="{00000000-0006-0000-0000-000015000000}">
      <text>
        <r>
          <rPr>
            <sz val="9"/>
            <color indexed="81"/>
            <rFont val="Arial"/>
            <family val="2"/>
          </rPr>
          <t>Summe Primärfälle + Rezidive/ Fernmetastasen</t>
        </r>
      </text>
    </comment>
    <comment ref="L26" authorId="2" shapeId="0" xr:uid="{00000000-0006-0000-0000-000016000000}">
      <text>
        <r>
          <rPr>
            <sz val="9"/>
            <color indexed="81"/>
            <rFont val="Arial"/>
            <family val="2"/>
          </rPr>
          <t>Primärfälle Datenblatt Speiseröhre Basisdaten K27</t>
        </r>
      </text>
    </comment>
    <comment ref="M26" authorId="2" shapeId="0" xr:uid="{00000000-0006-0000-0000-000017000000}">
      <text>
        <r>
          <rPr>
            <sz val="9"/>
            <color indexed="81"/>
            <rFont val="Arial"/>
            <family val="2"/>
          </rPr>
          <t>Rezidive/ Metastasen Datenblatt Speiseröhre Basisdaten K33</t>
        </r>
      </text>
    </comment>
    <comment ref="N26" authorId="2" shapeId="0" xr:uid="{00000000-0006-0000-0000-000018000000}">
      <text>
        <r>
          <rPr>
            <sz val="9"/>
            <color indexed="81"/>
            <rFont val="Arial"/>
            <family val="2"/>
          </rPr>
          <t>Summe Primärfälle + Rezidive/ Fernmetastasen</t>
        </r>
      </text>
    </comment>
    <comment ref="L29" authorId="2" shapeId="0" xr:uid="{00000000-0006-0000-0000-000019000000}">
      <text>
        <r>
          <rPr>
            <sz val="9"/>
            <color indexed="81"/>
            <rFont val="Arial"/>
            <family val="2"/>
          </rPr>
          <t>Primärfälle Datenblatt Hämatologische Neoplasien Basisdaten D41</t>
        </r>
      </text>
    </comment>
    <comment ref="N29" authorId="3" shapeId="0" xr:uid="{00000000-0006-0000-0000-00001A000000}">
      <text>
        <r>
          <rPr>
            <sz val="9"/>
            <color indexed="81"/>
            <rFont val="Arial"/>
            <family val="2"/>
          </rPr>
          <t>Patientenfälle Datenblatt Hämatologische Neoplasien Basisdaten F41</t>
        </r>
      </text>
    </comment>
    <comment ref="L30" authorId="2" shapeId="0" xr:uid="{00000000-0006-0000-0000-00001B000000}">
      <text>
        <r>
          <rPr>
            <sz val="9"/>
            <color indexed="81"/>
            <rFont val="Arial"/>
            <family val="2"/>
          </rPr>
          <t>Primärfälle Datenblatt Brust Basisdaten L30</t>
        </r>
      </text>
    </comment>
    <comment ref="M30" authorId="2" shapeId="0" xr:uid="{00000000-0006-0000-0000-00001C000000}">
      <text>
        <r>
          <rPr>
            <sz val="9"/>
            <color indexed="81"/>
            <rFont val="Arial"/>
            <family val="2"/>
          </rPr>
          <t>Patienten mit neuaufgetretenem (Lokal-) Rezidiv und/ oder Fernmetastasen (ohne primär M1 Pat.) Datenblatt Brust KN14b</t>
        </r>
      </text>
    </comment>
    <comment ref="N30" authorId="2" shapeId="0" xr:uid="{00000000-0006-0000-0000-00001D000000}">
      <text>
        <r>
          <rPr>
            <sz val="9"/>
            <color indexed="81"/>
            <rFont val="Arial"/>
            <family val="2"/>
          </rPr>
          <t>Summe Primärfälle + Rezidive/ Fernmetastasen</t>
        </r>
      </text>
    </comment>
    <comment ref="L31" authorId="2" shapeId="0" xr:uid="{00000000-0006-0000-0000-00001E000000}">
      <text>
        <r>
          <rPr>
            <sz val="9"/>
            <color indexed="81"/>
            <rFont val="Arial"/>
            <family val="2"/>
          </rPr>
          <t>Primärfälle Datenblatt Gynäkologie Basisdaten D55</t>
        </r>
      </text>
    </comment>
    <comment ref="M31" authorId="2" shapeId="0" xr:uid="{00000000-0006-0000-0000-00001F000000}">
      <text>
        <r>
          <rPr>
            <sz val="9"/>
            <color indexed="81"/>
            <rFont val="Arial"/>
            <family val="2"/>
          </rPr>
          <t>Nicht Primärfälle Datenblatt Gynäkologie Basisdaten K55</t>
        </r>
      </text>
    </comment>
    <comment ref="N31" authorId="2" shapeId="0" xr:uid="{00000000-0006-0000-0000-000020000000}">
      <text>
        <r>
          <rPr>
            <sz val="9"/>
            <color indexed="81"/>
            <rFont val="Arial"/>
            <family val="2"/>
          </rPr>
          <t>Summe Primärfälle + Nicht Primärfälle</t>
        </r>
      </text>
    </comment>
    <comment ref="L32" authorId="2" shapeId="0" xr:uid="{00000000-0006-0000-0000-000021000000}">
      <text>
        <r>
          <rPr>
            <sz val="9"/>
            <color indexed="81"/>
            <rFont val="Arial"/>
            <family val="2"/>
          </rPr>
          <t>Primärfallpatienten MM Datenblatt Haut Basisdaten R37</t>
        </r>
      </text>
    </comment>
    <comment ref="M32" authorId="2" shapeId="0" xr:uid="{00000000-0006-0000-0000-000022000000}">
      <text>
        <r>
          <rPr>
            <sz val="9"/>
            <color indexed="81"/>
            <rFont val="Arial"/>
            <family val="2"/>
          </rPr>
          <t xml:space="preserve">Patienten mit Stadienshift/ Rezidiv
Datenblatt Haut Basisdaten R34 </t>
        </r>
      </text>
    </comment>
    <comment ref="N32" authorId="2" shapeId="0" xr:uid="{00000000-0006-0000-0000-000023000000}">
      <text>
        <r>
          <rPr>
            <sz val="9"/>
            <color indexed="81"/>
            <rFont val="Arial"/>
            <family val="2"/>
          </rPr>
          <t>Summe Primärfälle + Stadienshift/ Rezidiv</t>
        </r>
      </text>
    </comment>
    <comment ref="L33" authorId="2" shapeId="0" xr:uid="{00000000-0006-0000-0000-000024000000}">
      <text>
        <r>
          <rPr>
            <sz val="9"/>
            <color indexed="81"/>
            <rFont val="Arial"/>
            <family val="2"/>
          </rPr>
          <t>Primärfallpatienten gesamt Datenblatt Prostata Basisdaten O40</t>
        </r>
      </text>
    </comment>
    <comment ref="M33" authorId="2" shapeId="0" xr:uid="{00000000-0006-0000-0000-000025000000}">
      <text>
        <r>
          <rPr>
            <sz val="9"/>
            <color indexed="81"/>
            <rFont val="Arial"/>
            <family val="2"/>
          </rPr>
          <t xml:space="preserve">Pat. mit neuaufgetretenem Rezidiv und/ oder Fernmetastasen Datenblatt Prostata
Basisdaten O45+O46 </t>
        </r>
      </text>
    </comment>
    <comment ref="N33" authorId="2" shapeId="0" xr:uid="{00000000-0006-0000-0000-000026000000}">
      <text>
        <r>
          <rPr>
            <sz val="9"/>
            <color indexed="81"/>
            <rFont val="Arial"/>
            <family val="2"/>
          </rPr>
          <t>Summe Primärfälle + Rezidive/ Fernmetastasen</t>
        </r>
      </text>
    </comment>
    <comment ref="L34" authorId="1" shapeId="0" xr:uid="{00000000-0006-0000-0000-000027000000}">
      <text>
        <r>
          <rPr>
            <sz val="9"/>
            <color indexed="81"/>
            <rFont val="Arial"/>
            <family val="2"/>
          </rPr>
          <t>Primärfall-Pat. Gesamt Datenblatt Penis Basisdaten K28</t>
        </r>
      </text>
    </comment>
    <comment ref="M34" authorId="1" shapeId="0" xr:uid="{00000000-0006-0000-0000-000028000000}">
      <text>
        <r>
          <rPr>
            <sz val="9"/>
            <color indexed="81"/>
            <rFont val="Arial"/>
            <family val="2"/>
          </rPr>
          <t>Pat. mit neuaufgetretenem Rezidiv und/ oder Fernmetastasen Datenblatt Penis
Basisdaten K29</t>
        </r>
      </text>
    </comment>
    <comment ref="N34" authorId="1" shapeId="0" xr:uid="{00000000-0006-0000-0000-000029000000}">
      <text>
        <r>
          <rPr>
            <sz val="9"/>
            <color indexed="81"/>
            <rFont val="Arial"/>
            <family val="2"/>
          </rPr>
          <t>Summe Primärfälle + Rezidive/ Fernmetastasen</t>
        </r>
      </text>
    </comment>
    <comment ref="L35" authorId="2" shapeId="0" xr:uid="{00000000-0006-0000-0000-00002A000000}">
      <text>
        <r>
          <rPr>
            <sz val="9"/>
            <color indexed="81"/>
            <rFont val="Arial"/>
            <family val="2"/>
          </rPr>
          <t>Primärfälle gesamt (Keimzelltumoren, Keimstrang-/ Stromatumoren) Datenblatt Hoden Basisdaten M46</t>
        </r>
      </text>
    </comment>
    <comment ref="M35" authorId="2" shapeId="0" xr:uid="{00000000-0006-0000-0000-00002B000000}">
      <text>
        <r>
          <rPr>
            <sz val="9"/>
            <color indexed="81"/>
            <rFont val="Arial"/>
            <family val="2"/>
          </rPr>
          <t xml:space="preserve">(Lokal-)Rezidiv u./o. sekund. Fernmetastasen von Keimzelltumoren Datenblatt Hoden
Basisdaten M48 </t>
        </r>
      </text>
    </comment>
    <comment ref="N35" authorId="3" shapeId="0" xr:uid="{00000000-0006-0000-0000-00002C000000}">
      <text>
        <r>
          <rPr>
            <sz val="9"/>
            <color indexed="81"/>
            <rFont val="Arial"/>
            <family val="2"/>
          </rPr>
          <t>Summe Primärfälle + Rezidive/ Fernmetastasen</t>
        </r>
      </text>
    </comment>
    <comment ref="L36" authorId="2" shapeId="0" xr:uid="{00000000-0006-0000-0000-00002D000000}">
      <text>
        <r>
          <rPr>
            <sz val="9"/>
            <color indexed="81"/>
            <rFont val="Arial"/>
            <family val="2"/>
          </rPr>
          <t>Primärfallpatienten gesamt Datenblatt Niere Basisdaten J35</t>
        </r>
      </text>
    </comment>
    <comment ref="M36" authorId="2" shapeId="0" xr:uid="{00000000-0006-0000-0000-00002E000000}">
      <text>
        <r>
          <rPr>
            <sz val="9"/>
            <color indexed="81"/>
            <rFont val="Arial"/>
            <family val="2"/>
          </rPr>
          <t>Patienten mit neuaufgetretenem Rezidiv und/ oder Fernmetastasen Datenblatt Niere Basisdaten J37</t>
        </r>
      </text>
    </comment>
    <comment ref="N36" authorId="2" shapeId="0" xr:uid="{00000000-0006-0000-0000-00002F000000}">
      <text>
        <r>
          <rPr>
            <sz val="9"/>
            <color indexed="81"/>
            <rFont val="Arial"/>
            <family val="2"/>
          </rPr>
          <t>Summe Primärfälle + Rezidive/ Fernmetastasen</t>
        </r>
      </text>
    </comment>
    <comment ref="L37" authorId="2" shapeId="0" xr:uid="{00000000-0006-0000-0000-000030000000}">
      <text>
        <r>
          <rPr>
            <sz val="9"/>
            <color indexed="81"/>
            <rFont val="Arial"/>
            <family val="2"/>
          </rPr>
          <t>Primärfallpatienten gesamt Datenblatt Harnblase Basisdaten I34</t>
        </r>
      </text>
    </comment>
    <comment ref="M37" authorId="2" shapeId="0" xr:uid="{00000000-0006-0000-0000-000031000000}">
      <text>
        <r>
          <rPr>
            <sz val="9"/>
            <color indexed="81"/>
            <rFont val="Arial"/>
            <family val="2"/>
          </rPr>
          <t>Patienten mit neuaufgetretenem Rezidiv und/ oder Fernmetastasen Datenblatt Harnblase Basisdaten I36</t>
        </r>
      </text>
    </comment>
    <comment ref="N37" authorId="2" shapeId="0" xr:uid="{00000000-0006-0000-0000-000032000000}">
      <text>
        <r>
          <rPr>
            <sz val="9"/>
            <color indexed="81"/>
            <rFont val="Arial"/>
            <family val="2"/>
          </rPr>
          <t>Summe Primärfälle + Rezidive/ Fernmetastasen</t>
        </r>
      </text>
    </comment>
    <comment ref="L38" authorId="2" shapeId="0" xr:uid="{00000000-0006-0000-0000-000033000000}">
      <text>
        <r>
          <rPr>
            <sz val="9"/>
            <color indexed="81"/>
            <rFont val="Arial"/>
            <family val="2"/>
          </rPr>
          <t>Gesamt Primärfälle WGT und GIST und Knochentumoren Datenblatt Sarkom
Basisdaten K43+K49</t>
        </r>
      </text>
    </comment>
    <comment ref="M38" authorId="2" shapeId="0" xr:uid="{00000000-0006-0000-0000-000034000000}">
      <text>
        <r>
          <rPr>
            <sz val="9"/>
            <color indexed="81"/>
            <rFont val="Arial"/>
            <family val="2"/>
          </rPr>
          <t>Zentrumspatienten mit neuaufgetretenem (Lokal-)Rezidiv und/ oder Fernmetastasen
Datenblatt Sarkom Basisdaten K53+K54+K55+K56+K57+K58</t>
        </r>
      </text>
    </comment>
    <comment ref="N38" authorId="2" shapeId="0" xr:uid="{00000000-0006-0000-0000-000035000000}">
      <text>
        <r>
          <rPr>
            <sz val="9"/>
            <color indexed="81"/>
            <rFont val="Arial"/>
            <family val="2"/>
          </rPr>
          <t>Summe Primärfälle + Rezidive/ Fernmetastasen</t>
        </r>
      </text>
    </comment>
    <comment ref="L39" authorId="2" shapeId="0" xr:uid="{00000000-0006-0000-0000-000036000000}">
      <text>
        <r>
          <rPr>
            <sz val="9"/>
            <color indexed="81"/>
            <rFont val="Arial"/>
            <family val="2"/>
          </rPr>
          <t>Primärfälle gesamt Datenblatt Kopf-Hals Basisdaten L43</t>
        </r>
      </text>
    </comment>
    <comment ref="M39" authorId="2" shapeId="0" xr:uid="{00000000-0006-0000-0000-000037000000}">
      <text>
        <r>
          <rPr>
            <sz val="9"/>
            <color indexed="81"/>
            <rFont val="Arial"/>
            <family val="2"/>
          </rPr>
          <t>Patienten mit neuaufgetretenem Rezidiv (Lokal, regionale LK-Metastasen) und/ oder  Fernmetastasen Datenblatt Kopf-Hals KN1b</t>
        </r>
      </text>
    </comment>
    <comment ref="N39" authorId="2" shapeId="0" xr:uid="{00000000-0006-0000-0000-000038000000}">
      <text>
        <r>
          <rPr>
            <sz val="9"/>
            <color indexed="81"/>
            <rFont val="Arial"/>
            <family val="2"/>
          </rPr>
          <t>Summe Primärfälle + Rezidive/ Fernmetastasen</t>
        </r>
      </text>
    </comment>
    <comment ref="L40" authorId="2" shapeId="0" xr:uid="{00000000-0006-0000-0000-000039000000}">
      <text>
        <r>
          <rPr>
            <sz val="9"/>
            <color indexed="81"/>
            <rFont val="Arial"/>
            <family val="2"/>
          </rPr>
          <t>Primärfälle Gesamt Datenblatt Neuro Basisdaten L32</t>
        </r>
      </text>
    </comment>
    <comment ref="M40" authorId="2" shapeId="0" xr:uid="{00000000-0006-0000-0000-00003A000000}">
      <text>
        <r>
          <rPr>
            <sz val="9"/>
            <color indexed="81"/>
            <rFont val="Arial"/>
            <family val="2"/>
          </rPr>
          <t>Patienten mit Rezidiv/ Progress
Datenblatt Neuro KN1b</t>
        </r>
      </text>
    </comment>
    <comment ref="N40" authorId="2" shapeId="0" xr:uid="{00000000-0006-0000-0000-00003B000000}">
      <text>
        <r>
          <rPr>
            <sz val="9"/>
            <color indexed="81"/>
            <rFont val="Arial"/>
            <family val="2"/>
          </rPr>
          <t>Summe Primärfälle + Rezidiv/ Progress</t>
        </r>
      </text>
    </comment>
    <comment ref="L43" authorId="2" shapeId="0" xr:uid="{00000000-0006-0000-0000-00003C000000}">
      <text>
        <r>
          <rPr>
            <sz val="9"/>
            <color indexed="81"/>
            <rFont val="Arial"/>
            <family val="2"/>
          </rPr>
          <t>Primärfälle Gesamt Datenblatt Lunge Basisdaten K33</t>
        </r>
      </text>
    </comment>
    <comment ref="M43" authorId="2" shapeId="0" xr:uid="{00000000-0006-0000-0000-00003D000000}">
      <text>
        <r>
          <rPr>
            <sz val="9"/>
            <color indexed="81"/>
            <rFont val="Arial"/>
            <family val="2"/>
          </rPr>
          <t>Patienten mit neuaufgetretenem Rezidiv und/ oder Fernmetastasen
Datenblatt Lunge KN1b</t>
        </r>
      </text>
    </comment>
    <comment ref="N43" authorId="2" shapeId="0" xr:uid="{00000000-0006-0000-0000-00003E000000}">
      <text>
        <r>
          <rPr>
            <sz val="9"/>
            <color indexed="81"/>
            <rFont val="Arial"/>
            <family val="2"/>
          </rPr>
          <t>Summe Primärfälle + Rezidive/ Fernmetastasen</t>
        </r>
      </text>
    </comment>
    <comment ref="L44" authorId="1" shapeId="0" xr:uid="{00000000-0006-0000-0000-00003F000000}">
      <text>
        <r>
          <rPr>
            <sz val="9"/>
            <color indexed="81"/>
            <rFont val="Arial"/>
            <family val="2"/>
          </rPr>
          <t>Primärfälle Kennzahlenbogen (KB)_Mesotheliom Anzahl KN 1c</t>
        </r>
      </text>
    </comment>
    <comment ref="L45" authorId="2" shapeId="0" xr:uid="{00000000-0006-0000-0000-000040000000}">
      <text>
        <r>
          <rPr>
            <sz val="9"/>
            <color indexed="81"/>
            <rFont val="Arial"/>
            <family val="2"/>
          </rPr>
          <t>Primärfälle Datenblatt Kinderonkologie
Basisdaten D34</t>
        </r>
      </text>
    </comment>
    <comment ref="N45" authorId="2" shapeId="0" xr:uid="{00000000-0006-0000-0000-000041000000}">
      <text>
        <r>
          <rPr>
            <sz val="9"/>
            <color indexed="81"/>
            <rFont val="Arial"/>
            <family val="2"/>
          </rPr>
          <t>Zentrumsfälle Datenblatt Kinderonkologie Basisdaten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F6" authorId="0" shapeId="0" xr:uid="{00000000-0006-0000-0500-000001000000}">
      <text>
        <r>
          <rPr>
            <sz val="9"/>
            <color indexed="81"/>
            <rFont val="Arial"/>
            <family val="2"/>
          </rPr>
          <t>Übertrag erfolgt aus Tabellenblatt Zertrechner</t>
        </r>
      </text>
    </comment>
    <comment ref="F8" authorId="0" shapeId="0" xr:uid="{00000000-0006-0000-0500-000002000000}">
      <text>
        <r>
          <rPr>
            <sz val="9"/>
            <color indexed="81"/>
            <rFont val="Arial"/>
            <family val="2"/>
          </rPr>
          <t>Übertrag erfolgt aus Tabellenblatt Zertrechner</t>
        </r>
      </text>
    </comment>
    <comment ref="L8" authorId="0" shapeId="0" xr:uid="{00000000-0006-0000-0500-000003000000}">
      <text>
        <r>
          <rPr>
            <sz val="9"/>
            <color indexed="81"/>
            <rFont val="Arial"/>
            <family val="2"/>
          </rPr>
          <t>Übertrag erfolgt aus Tabellenblatt Zertrechner</t>
        </r>
      </text>
    </comment>
    <comment ref="B14" authorId="0" shapeId="0" xr:uid="{00000000-0006-0000-0500-000004000000}">
      <text>
        <r>
          <rPr>
            <sz val="9"/>
            <color indexed="81"/>
            <rFont val="Arial"/>
            <family val="2"/>
          </rPr>
          <t>KN = Kennzahl</t>
        </r>
      </text>
    </comment>
    <comment ref="D14" authorId="0" shapeId="0" xr:uid="{00000000-0006-0000-0500-000005000000}">
      <text>
        <r>
          <rPr>
            <sz val="9"/>
            <color indexed="81"/>
            <rFont val="Arial"/>
            <family val="2"/>
          </rPr>
          <t>EB = Erhebungbogen
LL = Leitlinie (www.leitlinienprogramm-onkologie.de)</t>
        </r>
      </text>
    </comment>
    <comment ref="E14" authorId="1" shapeId="0" xr:uid="{00000000-0006-0000-0500-000006000000}">
      <text>
        <r>
          <rPr>
            <sz val="9"/>
            <color indexed="81"/>
            <rFont val="Arial"/>
            <family val="2"/>
          </rPr>
          <t>Weitere Erläuterungen siehe FAQ.</t>
        </r>
      </text>
    </comment>
    <comment ref="T15" authorId="0" shapeId="0" xr:uid="{00000000-0006-0000-0500-000007000000}">
      <text>
        <r>
          <rPr>
            <sz val="9"/>
            <color indexed="81"/>
            <rFont val="Arial"/>
            <family val="2"/>
          </rPr>
          <t>Wenn Zelle grau, bitte Begründung angeben.</t>
        </r>
      </text>
    </comment>
    <comment ref="B25" authorId="0" shapeId="0" xr:uid="{00000000-0006-0000-0500-000008000000}">
      <text>
        <r>
          <rPr>
            <sz val="9"/>
            <color indexed="81"/>
            <rFont val="Arial"/>
            <family val="2"/>
          </rPr>
          <t>KN = Kennzahl</t>
        </r>
      </text>
    </comment>
    <comment ref="D25" authorId="0" shapeId="0" xr:uid="{00000000-0006-0000-0500-000009000000}">
      <text>
        <r>
          <rPr>
            <sz val="9"/>
            <color indexed="81"/>
            <rFont val="Arial"/>
            <family val="2"/>
          </rPr>
          <t>EB = Erhebungbogen
LL = Leitlinie (www.leitlinienprogramm-onkologie.de)</t>
        </r>
      </text>
    </comment>
    <comment ref="E25" authorId="1" shapeId="0" xr:uid="{00000000-0006-0000-0500-00000A000000}">
      <text>
        <r>
          <rPr>
            <sz val="9"/>
            <color indexed="81"/>
            <rFont val="Arial"/>
            <family val="2"/>
          </rPr>
          <t>Weitere Erläuterungen siehe FAQ.</t>
        </r>
      </text>
    </comment>
    <comment ref="T26" authorId="0" shapeId="0" xr:uid="{00000000-0006-0000-0500-00000B000000}">
      <text>
        <r>
          <rPr>
            <sz val="9"/>
            <color indexed="81"/>
            <rFont val="Arial"/>
            <family val="2"/>
          </rPr>
          <t>Wenn Zelle grau, bitte Begründung angeben.</t>
        </r>
      </text>
    </comment>
    <comment ref="B36" authorId="0" shapeId="0" xr:uid="{00000000-0006-0000-0500-00000C000000}">
      <text>
        <r>
          <rPr>
            <sz val="9"/>
            <color indexed="81"/>
            <rFont val="Arial"/>
            <family val="2"/>
          </rPr>
          <t>KN = Kennzahl</t>
        </r>
      </text>
    </comment>
    <comment ref="D36" authorId="0" shapeId="0" xr:uid="{00000000-0006-0000-0500-00000D000000}">
      <text>
        <r>
          <rPr>
            <sz val="9"/>
            <color indexed="81"/>
            <rFont val="Arial"/>
            <family val="2"/>
          </rPr>
          <t>EB = Erhebungbogen
LL = Leitlinie (www.leitlinienprogramm-onkologie.de)</t>
        </r>
      </text>
    </comment>
    <comment ref="E36" authorId="1" shapeId="0" xr:uid="{00000000-0006-0000-0500-00000E000000}">
      <text>
        <r>
          <rPr>
            <sz val="9"/>
            <color indexed="81"/>
            <rFont val="Arial"/>
            <family val="2"/>
          </rPr>
          <t>Weitere Erläuterungen siehe FAQ.</t>
        </r>
      </text>
    </comment>
    <comment ref="T37" authorId="0" shapeId="0" xr:uid="{00000000-0006-0000-0500-00000F000000}">
      <text>
        <r>
          <rPr>
            <sz val="9"/>
            <color indexed="81"/>
            <rFont val="Arial"/>
            <family val="2"/>
          </rPr>
          <t>Wenn Zelle grau, bitte Begründung angeben.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<sst xmlns="http://schemas.openxmlformats.org/spreadsheetml/2006/main" count="1300" uniqueCount="731">
  <si>
    <t>Gesamt</t>
  </si>
  <si>
    <t>Reg.-Nr.</t>
  </si>
  <si>
    <t>Bundesland</t>
  </si>
  <si>
    <t>Thüringen</t>
  </si>
  <si>
    <t>Baden-Württemberg</t>
  </si>
  <si>
    <t>Bayern</t>
  </si>
  <si>
    <t>Berlin</t>
  </si>
  <si>
    <t>Hamburg</t>
  </si>
  <si>
    <t>Hessen</t>
  </si>
  <si>
    <t>Mecklenburg-Vorpommern</t>
  </si>
  <si>
    <t>Niedersachsen</t>
  </si>
  <si>
    <t>Nordrhein-Westfalen</t>
  </si>
  <si>
    <t>Rheinland-Pfalz</t>
  </si>
  <si>
    <t>Gesamtergebnis</t>
  </si>
  <si>
    <t>Erstzertifizierung</t>
  </si>
  <si>
    <t>Kennzahlenjahr</t>
  </si>
  <si>
    <t>Datum Erstzertifizierung</t>
  </si>
  <si>
    <t>Zentrum</t>
  </si>
  <si>
    <t>Standort</t>
  </si>
  <si>
    <t>Einrichtung 1</t>
  </si>
  <si>
    <t>Status</t>
  </si>
  <si>
    <t>Land</t>
  </si>
  <si>
    <t>Nebenstandort</t>
  </si>
  <si>
    <t>Ja</t>
  </si>
  <si>
    <t>Nein</t>
  </si>
  <si>
    <t>Deutschland</t>
  </si>
  <si>
    <t>Charité - Campus Virchow-Klinikum</t>
  </si>
  <si>
    <t>Charité - Campus Benjamin-Franklin</t>
  </si>
  <si>
    <t>Universitätsklinikum Regensburg</t>
  </si>
  <si>
    <t>Universitätsklinikum Würzburg</t>
  </si>
  <si>
    <t>-----</t>
  </si>
  <si>
    <t>RedZyk</t>
  </si>
  <si>
    <t>Charité Comprehensive Cancer Center</t>
  </si>
  <si>
    <t>Tumorentitäten</t>
  </si>
  <si>
    <t>Anteil</t>
  </si>
  <si>
    <t>in %</t>
  </si>
  <si>
    <t>Z</t>
  </si>
  <si>
    <t>M</t>
  </si>
  <si>
    <t>S</t>
  </si>
  <si>
    <t>T</t>
  </si>
  <si>
    <t>Geltungs-
bereich OZ
ohne V</t>
  </si>
  <si>
    <t>Darm</t>
  </si>
  <si>
    <t>X</t>
  </si>
  <si>
    <t>Pankreas</t>
  </si>
  <si>
    <t>Mamma</t>
  </si>
  <si>
    <t>Lunge</t>
  </si>
  <si>
    <t>Prostata</t>
  </si>
  <si>
    <t>V</t>
  </si>
  <si>
    <t>n</t>
  </si>
  <si>
    <t>Anzahl Organkrebszentren / Module (Summe Z+M)</t>
  </si>
  <si>
    <t>Nachweisstufe</t>
  </si>
  <si>
    <t>NachweisstufeZT</t>
  </si>
  <si>
    <t>NachweisstufeMT</t>
  </si>
  <si>
    <t>Charité - Campus Mitte</t>
  </si>
  <si>
    <t>Onkologisches Zentrum Klinikum Dritter Orden München-Nymphenburg</t>
  </si>
  <si>
    <t>Klinikum Dritter Orden München-Nymphenburg</t>
  </si>
  <si>
    <t>Onkologisches Zentrum Speyer</t>
  </si>
  <si>
    <t>Diakonissen-Stiftungs-Krankenhaus Speyer</t>
  </si>
  <si>
    <t>Klinikum Ludwigsburg</t>
  </si>
  <si>
    <t>Onkologisches Zentrum Ortenau</t>
  </si>
  <si>
    <t>Onkologisches Zentrum Universitätsklinikum Würzburg</t>
  </si>
  <si>
    <t>Evangelisches Waldkrankenhaus Spandau Krankenhausbetriebs gGmbH</t>
  </si>
  <si>
    <t>Onkologisches Zentrum RoMed Klinikum Rosenheim</t>
  </si>
  <si>
    <t>RoMed Klinikum Rosenheim</t>
  </si>
  <si>
    <t>Onkologisches Zentrum Bonn/Rhein-Sieg &amp; Partner</t>
  </si>
  <si>
    <t>Tumorzentrum Heilbronn-Franken</t>
  </si>
  <si>
    <t>Onkologisches Zentrum der Ruhr-Universität Bochum</t>
  </si>
  <si>
    <t>Onkologisches Zentrum St. Marien Amberg</t>
  </si>
  <si>
    <t>Klinikum St. Marien Amberg</t>
  </si>
  <si>
    <t>Onkologisches Zentrum Barmherzige Brüder Regensburg</t>
  </si>
  <si>
    <t>Krankenhaus Barmherzige Brüder Regensburg</t>
  </si>
  <si>
    <t>Kliniken Maria Hilf GmbH</t>
  </si>
  <si>
    <t>Onkologisches Zentrum der Oberschwabenklinik Standort Ravensburg</t>
  </si>
  <si>
    <t>Universitätsmedizin Mannheim (UMM)</t>
  </si>
  <si>
    <t>Onkologisches Zentrum Hubertus-Wald-Tumorzentrum Universitäres Cancer Center Hamburg / UCCH</t>
  </si>
  <si>
    <t>Universitätsklinikum Hamburg-Eppendorf</t>
  </si>
  <si>
    <t>Onkologisches Zentrum Sigmaringen</t>
  </si>
  <si>
    <t>Onkologisches Zentrum Bamberg</t>
  </si>
  <si>
    <t>Onkologisches Zentrum Hegau-Bodensee</t>
  </si>
  <si>
    <t>Hegau-Bodensee-Klinikum Singen</t>
  </si>
  <si>
    <t>Cancer Center Oldenburg, Pius-Hospital</t>
  </si>
  <si>
    <t>Pius Hospital Oldenburg</t>
  </si>
  <si>
    <t>Onkologisches Zentrum am Klinikum St. Elisabeth Straubing</t>
  </si>
  <si>
    <t>Klinikum St. Elisabeth Straubing</t>
  </si>
  <si>
    <t>UniversitätsTumorCentrum Jena</t>
  </si>
  <si>
    <t>Universitätsklinikum Jena</t>
  </si>
  <si>
    <t>Onkologisches Zentrum Vorpommern der Universitätsmedizin Greifswald</t>
  </si>
  <si>
    <t>Universitätsmedizin Greifswald</t>
  </si>
  <si>
    <t>Onkologisches Zentrum im Comprehensive Cancer Center Ulm</t>
  </si>
  <si>
    <t>Universitätsklinikum Ulm</t>
  </si>
  <si>
    <t>Nachweisstufe2</t>
  </si>
  <si>
    <t>Neuroonkologische Tumoren</t>
  </si>
  <si>
    <t>Zertrechner</t>
  </si>
  <si>
    <t>Es ist der Stand darzustellen, wie er zum Zeitpunkt der Erstzertifizierung des Onkologischen Zentrums in Planung ist.</t>
  </si>
  <si>
    <t>Geltungsbereich (mind. 50 %)</t>
  </si>
  <si>
    <t>Versorgungsumfang in % (keine Vorgabe)</t>
  </si>
  <si>
    <t>Anzahl Transitzentren (Summe T)</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</si>
  <si>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</si>
  <si>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</si>
  <si>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</si>
  <si>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</si>
  <si>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Gesamt 
(ohne "V")</t>
  </si>
  <si>
    <r>
      <t xml:space="preserve">Reg.-Nr. </t>
    </r>
    <r>
      <rPr>
        <vertAlign val="superscript"/>
        <sz val="9"/>
        <rFont val="Arial"/>
        <family val="2"/>
      </rPr>
      <t>1)</t>
    </r>
  </si>
  <si>
    <r>
      <t xml:space="preserve">Krebsneuer-krankungen </t>
    </r>
    <r>
      <rPr>
        <b/>
        <vertAlign val="superscript"/>
        <sz val="8"/>
        <rFont val="Arial"/>
        <family val="2"/>
      </rPr>
      <t>2)</t>
    </r>
  </si>
  <si>
    <t>Onkologisches Zentrum am Klinikum Kassel</t>
  </si>
  <si>
    <t>Klinikum Kassel</t>
  </si>
  <si>
    <t>Onkologisches Zentrum am Krankenhaus der Barmherzigen Brüder Trier</t>
  </si>
  <si>
    <t>Krankenhaus der Barmherzigen Brüder Trier</t>
  </si>
  <si>
    <t>UniversitätsSpital Zürich</t>
  </si>
  <si>
    <t>Schweiz</t>
  </si>
  <si>
    <t>Österreich</t>
  </si>
  <si>
    <t>Reg.-Nr. oder Erstelldatum oder Ansprechpartner ist leer</t>
  </si>
  <si>
    <t>Onkologisches Zentrum UCT Frankfurt</t>
  </si>
  <si>
    <t>Schleswig-Holstein</t>
  </si>
  <si>
    <t>Onkologisches Zentrum im Stuttgart Cancer Center (SCC) – Tumorzentrum Eva Mayr-Stihl</t>
  </si>
  <si>
    <t>Fachklinik Hornheide</t>
  </si>
  <si>
    <t>Tumorzentrum Luzerner Kantonsspital</t>
  </si>
  <si>
    <t>Luzerner Kantonsspital LUKS</t>
  </si>
  <si>
    <t>Onkologisches Zentrum am Klinikum Südstadt Rostock</t>
  </si>
  <si>
    <t>Klinikum Südstadt Rostock</t>
  </si>
  <si>
    <t>Sachsen</t>
  </si>
  <si>
    <t>Nicht gelistet</t>
  </si>
  <si>
    <t>Geltungsbereich im Versorgungsumfang (mind. 70 %)</t>
  </si>
  <si>
    <r>
      <t xml:space="preserve">Erstelldatum (tt.mm.jjjj) </t>
    </r>
    <r>
      <rPr>
        <vertAlign val="superscript"/>
        <sz val="9"/>
        <rFont val="Arial"/>
        <family val="2"/>
      </rPr>
      <t>1)</t>
    </r>
  </si>
  <si>
    <t>St. Anna Hospital Herne</t>
  </si>
  <si>
    <t>University Cancer Center-Regensburg (UCC-R)</t>
  </si>
  <si>
    <t>Onkologisches Zentrum Gütersloh</t>
  </si>
  <si>
    <t>Klinikum Gütersloh</t>
  </si>
  <si>
    <t>Cancer Center Dachau</t>
  </si>
  <si>
    <t>Onkologisches Zentrum am Klinikum Fulda (OZKF)</t>
  </si>
  <si>
    <t>Klinikum Fulda</t>
  </si>
  <si>
    <t>Universitätsklinikum Essen</t>
  </si>
  <si>
    <t>Onkologisches Centrum Chemnitz</t>
  </si>
  <si>
    <t>Onkologisches Zentrum im Tumorzentrum Freiburg - CCCF</t>
  </si>
  <si>
    <t>Universitätsklinikum Freiburg</t>
  </si>
  <si>
    <t>Universitätsklinikum Schleswig-Holstein, Campus Lübeck</t>
  </si>
  <si>
    <t>Onkologisches Zentrum im Evangelischen Waldkrankenhaus Spandau</t>
  </si>
  <si>
    <t>Onkologisches Zentrum der Kliniken Maria Hilf GmbH Mönchengladbach</t>
  </si>
  <si>
    <t>Onkologisches Zentrum im Comprehensive Cancer Center (CCC) Marburg</t>
  </si>
  <si>
    <t>Onkologisches Zentrum Traunstein</t>
  </si>
  <si>
    <t>Onkologisches Zentrum MAgKs (Münsteraner Allianz gegen Krebs)</t>
  </si>
  <si>
    <t>Marien Hospital Witten</t>
  </si>
  <si>
    <t>DONAUISAR Klinikum Deggendorf</t>
  </si>
  <si>
    <t>SRH Krankenhaus Sigmaringen</t>
  </si>
  <si>
    <t>Universitätsmedizin Rostock</t>
  </si>
  <si>
    <t>Klinikum Traunstein/Kliniken Südostbayern AG</t>
  </si>
  <si>
    <t>Klinikum Stuttgart, Katharinenhospital</t>
  </si>
  <si>
    <t>Alle Primärfallzahlen ausgefüllt: Darm - NOZ</t>
  </si>
  <si>
    <t>Nr</t>
  </si>
  <si>
    <t>ID</t>
  </si>
  <si>
    <t>FormularID</t>
  </si>
  <si>
    <t>Erstelldatum</t>
  </si>
  <si>
    <t>Zaehler</t>
  </si>
  <si>
    <t>Nenner</t>
  </si>
  <si>
    <t>Quote</t>
  </si>
  <si>
    <t>vID</t>
  </si>
  <si>
    <t>Ansprechpartner</t>
  </si>
  <si>
    <r>
      <t xml:space="preserve">--- </t>
    </r>
    <r>
      <rPr>
        <vertAlign val="superscript"/>
        <sz val="8"/>
        <rFont val="Arial"/>
        <family val="2"/>
      </rPr>
      <t>3)</t>
    </r>
  </si>
  <si>
    <t>Johanniter GmbH - Johanniter Krankenhaus Bonn</t>
  </si>
  <si>
    <t>Onkologisches Zentrum der Universitätsmedizin Rostock</t>
  </si>
  <si>
    <t>Onkologisches Zentrum Schwäbisch Gmünd</t>
  </si>
  <si>
    <t>Stauferklinikum Schwäbisch Gmünd</t>
  </si>
  <si>
    <t>Krebszentrum Reutlingen Klinikum am Steinenberg</t>
  </si>
  <si>
    <t>Universitäres Krebszentrum Leipzig (UCCL)</t>
  </si>
  <si>
    <t>Universitätsklinikum Leipzig</t>
  </si>
  <si>
    <t>Cancer Center Braunschweig</t>
  </si>
  <si>
    <t>Städtisches Klinikum Braunschweig</t>
  </si>
  <si>
    <t>Onkologisches Zentrum Westmünsterland am St. Agnes-Hospital Bocholt</t>
  </si>
  <si>
    <t>Klinikum rechts der Isar der Technischen Universität München</t>
  </si>
  <si>
    <t>Onkologisches Zentrum im Universitären Centrum für Tumorerkrankungen Mainz (UCT Mainz)</t>
  </si>
  <si>
    <t>Universitätsmedizin der Johannes Gutenberg - Universität Mainz</t>
  </si>
  <si>
    <t>Tumorzentrum Kantonsspital Baden</t>
  </si>
  <si>
    <t>Kantonsspital Baden</t>
  </si>
  <si>
    <t>Krankenhaus Martha-Maria Halle-Dölau</t>
  </si>
  <si>
    <t>Onkologisches Zentrum Gera</t>
  </si>
  <si>
    <t>SRH Wald-Klinikum Gera</t>
  </si>
  <si>
    <t>Brandenburg</t>
  </si>
  <si>
    <t>Bremen</t>
  </si>
  <si>
    <t>Sachsen-Anhalt</t>
  </si>
  <si>
    <t>Katholisches Klinikum Bochum, St. Josef-Hospital, Universitätsklinikum der RUB</t>
  </si>
  <si>
    <t>Sozialstiftung Bamberg Klinikum am Bruderwald</t>
  </si>
  <si>
    <t>Caritas-Krankenhaus St. Josef</t>
  </si>
  <si>
    <t>Universitätsklinikum Schleswig-Holstein Campus Kiel</t>
  </si>
  <si>
    <t>Onkologisches Zentrum am Westdeutschen Tumorzentrum - Universitätsmedizin Essen</t>
  </si>
  <si>
    <t>St. Agnes-Hospital Bocholt Klinikum Westmünsterland</t>
  </si>
  <si>
    <t>Onkologisches Zentrum Halle-Dölau</t>
  </si>
  <si>
    <t>Onkologiezentrum Mittelland am Kantonsspital Aarau</t>
  </si>
  <si>
    <t>Kantonsspital Aarau</t>
  </si>
  <si>
    <t>Onkologisches Zentrum Rems-Murr-Klinikum Winnenden</t>
  </si>
  <si>
    <t>Rems-Murr-Klinikum Winnenden</t>
  </si>
  <si>
    <t>Onkologisches Zentrum Ludwigshafen</t>
  </si>
  <si>
    <t>Klinikum der Stadt Ludwigshafen am Rhein gGmbH</t>
  </si>
  <si>
    <t>Onkologisches Zentrum Medizinische Hochschule Hannover</t>
  </si>
  <si>
    <t>Medizinische Hochschule Hannover</t>
  </si>
  <si>
    <t>Onkologisches Zentrum Inselspital Bern</t>
  </si>
  <si>
    <t>Inselspital Bern</t>
  </si>
  <si>
    <t>Tumorzentrum Universitätsspital Basel</t>
  </si>
  <si>
    <t>Universitätsspital Basel</t>
  </si>
  <si>
    <t>Klinikum Dortmund</t>
  </si>
  <si>
    <t>Onkologisches Zentrum am CaritasKlinikum Saarbrücken St. Theresia</t>
  </si>
  <si>
    <t>CaritasKlinikum Saarbrücken St. Theresia</t>
  </si>
  <si>
    <t>Saarland</t>
  </si>
  <si>
    <t>HELIOS Onkologisches Zentrum Krefeld</t>
  </si>
  <si>
    <t>HELIOS Klinikum Krefeld</t>
  </si>
  <si>
    <t>Onkologisches Zentrum des UniversitätsKrebszentrums Göttingen / Comprehensive Cancer Center (G-CCC)</t>
  </si>
  <si>
    <t>Universitätsmedizin Göttingen (UMG)</t>
  </si>
  <si>
    <r>
      <rPr>
        <b/>
        <sz val="8"/>
        <color indexed="8"/>
        <rFont val="Arial"/>
        <family val="2"/>
      </rPr>
      <t>Haut</t>
    </r>
    <r>
      <rPr>
        <sz val="8"/>
        <color indexed="8"/>
        <rFont val="Arial"/>
        <family val="2"/>
      </rPr>
      <t xml:space="preserve">
(Invasives malignes Melanom)</t>
    </r>
  </si>
  <si>
    <t xml:space="preserve">Reg.-Nr. </t>
  </si>
  <si>
    <t xml:space="preserve">             Erstelldatum</t>
  </si>
  <si>
    <t>KN</t>
  </si>
  <si>
    <t>Kennzahl-
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</si>
  <si>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</si>
  <si>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</si>
  <si>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</si>
  <si>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</si>
  <si>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</si>
  <si>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</si>
  <si>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</si>
  <si>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</si>
  <si>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</si>
  <si>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</si>
  <si>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t>
  </si>
  <si>
    <t>%</t>
  </si>
  <si>
    <r>
      <rPr>
        <b/>
        <u/>
        <sz val="8"/>
        <color indexed="8"/>
        <rFont val="Arial"/>
        <family val="2"/>
      </rPr>
      <t>Bearbeitungshinweise:</t>
    </r>
    <r>
      <rPr>
        <sz val="8"/>
        <color indexed="8"/>
        <rFont val="Arial"/>
        <family val="2"/>
      </rPr>
      <t xml:space="preserve">
Wenn die Datenqualität nicht "I.O." ist, ist in Spalte T ("Begründung / Ursache") der Kennzahlenwert zu begründen bzw. eine kurze Ursachenanalyse mit max. 500 Zeichen vorzunehmen. Ergeben sich aus der Ursachenanalyse konkrete Aktionen zur Verbesserung des Kennzahlenwertes, sind diese in Spalte U ("Eingeleitete / geplante Aktionen") zu beschreiben.</t>
    </r>
  </si>
  <si>
    <t xml:space="preserve">Anzahl von Tumorpatienten mit Reduktion des Schmerzes innerhalb von 48 h </t>
  </si>
  <si>
    <t xml:space="preserve">Möglichst häufig Schmerzreduktion auf der Palliativstation (Erfassung z.B. mittels MIDOS o. IPOS, weitere Instrumente siehe LL Palliativ) </t>
  </si>
  <si>
    <t xml:space="preserve">Schmerzreduktion auf der Palliativstation </t>
  </si>
  <si>
    <t>Kennzahlen Palliativ</t>
  </si>
  <si>
    <t>Magen</t>
  </si>
  <si>
    <t>Kinderonkologie</t>
  </si>
  <si>
    <r>
      <t xml:space="preserve">Ansprechpartner </t>
    </r>
    <r>
      <rPr>
        <vertAlign val="superscript"/>
        <sz val="9"/>
        <color indexed="8"/>
        <rFont val="Arial"/>
        <family val="2"/>
      </rPr>
      <t>1)</t>
    </r>
  </si>
  <si>
    <t>Alle Primärfallzahlen ausgefüllt: Lunge, KIO</t>
  </si>
  <si>
    <t>ErlaeuterungDatendefizit</t>
  </si>
  <si>
    <t>EingeleiteteAktionen</t>
  </si>
  <si>
    <t>KRH Klinikum Siloah</t>
  </si>
  <si>
    <t>Gesundheit Nord Standort Klinikum Bremen-Mitte</t>
  </si>
  <si>
    <t>Städtisches Klinikum Dresden, Standort Friedrichstadt</t>
  </si>
  <si>
    <t>Onkologisches Zentrum Sindelfingen-Böblingen</t>
  </si>
  <si>
    <t>Klinikverbund Südwest - Klinikum Sindelfingen-Böblingen, Kliniken Böblingen</t>
  </si>
  <si>
    <t>Klinikverbund Südwest - Klinikum Sindelfingen-Böblingen, Kliniken Sindelfingen</t>
  </si>
  <si>
    <t>Universitätsmedizinisches Centrum für Tumorerkrankungen Gießen - UCTG</t>
  </si>
  <si>
    <t>Universitätsklinikum Gießen und Marburg, Standort Gießen</t>
  </si>
  <si>
    <t>Onkologisches Zentrum Klinikum Landshut</t>
  </si>
  <si>
    <t>Klinikum Landshut</t>
  </si>
  <si>
    <t>Universitätsklinikum Halle (Saale)</t>
  </si>
  <si>
    <t>Nationales Centrum für Tumorerkrankungen (NCT) Universitätsklinikum Heidelberg</t>
  </si>
  <si>
    <t>Universitätsklinikum Heidelberg</t>
  </si>
  <si>
    <t>Derzeit keine Vorgaben</t>
  </si>
  <si>
    <t>Onkologisches Zentrum am DONAUISAR Klinikum Deggendorf</t>
  </si>
  <si>
    <t>Helios Amper–Klinikum Dachau</t>
  </si>
  <si>
    <t>Onkologisches Zentrum am Städtischen Krankenhaus Kiel</t>
  </si>
  <si>
    <t>Städtisches Krankenhaus Kiel</t>
  </si>
  <si>
    <t>Kantonsspital Winterthur</t>
  </si>
  <si>
    <t>Voraussetzungen erfüllt, Bearbeitung vollständig</t>
  </si>
  <si>
    <t>Comprehensive Cancer Center Tübingen-Stuttgart (Standort Tübingen)</t>
  </si>
  <si>
    <t>Universitätsklinikum Tübingen</t>
  </si>
  <si>
    <t>Klinikum Aschaffenburg - Alzenau gemeinnützige GmbH Standort AB</t>
  </si>
  <si>
    <t>Universitätsklinikum Giessen und Marburg GmbH</t>
  </si>
  <si>
    <t>Onkologisches Zentrum Helios Kliniken Schwerin</t>
  </si>
  <si>
    <t>Helios Kliniken Schwerin</t>
  </si>
  <si>
    <t>Krukenberg-Krebszentrum Halle Onkologisches Zentrum am Universitätsklinikum Halle (Saale)</t>
  </si>
  <si>
    <t>Tumorzentrum Winterthur</t>
  </si>
  <si>
    <t>Onkologisches Zentrum Nordoberpfalz</t>
  </si>
  <si>
    <t>Klinikum Weiden</t>
  </si>
  <si>
    <t>Onkologisches Zentrum Schwarzwald Baar Heuberg</t>
  </si>
  <si>
    <t>Schwarzwald-Baar Klinikum Villingen-Schwenningen</t>
  </si>
  <si>
    <t>Klinik Hirslanden Zürich</t>
  </si>
  <si>
    <t>Onkologisches Zentrum Klinikum Ernst von Bergmann Potsdam</t>
  </si>
  <si>
    <t>Klinikum Ernst von Bergmann</t>
  </si>
  <si>
    <t>Onkologisches Zentrum Leipziger Land</t>
  </si>
  <si>
    <t>Sana Kliniken Leipziger Land</t>
  </si>
  <si>
    <t>Onkologisches Zentrum Stendal</t>
  </si>
  <si>
    <t>Onkologisches Zentrum Klinikum Frankfurt Höchst</t>
  </si>
  <si>
    <t>Klinikum Frankfurt Höchst</t>
  </si>
  <si>
    <t>Onkologisches Zentrum Brandenburg an der Havel</t>
  </si>
  <si>
    <t>Name Palliativeinheit 1</t>
  </si>
  <si>
    <t xml:space="preserve">   Leiter Palliativeinheit 1</t>
  </si>
  <si>
    <t>Name Palliativeinheit 2</t>
  </si>
  <si>
    <t xml:space="preserve">   Leiter Palliativeinheit 2</t>
  </si>
  <si>
    <t>Name Palliativeinheit 3</t>
  </si>
  <si>
    <t xml:space="preserve">   Leiter Palliativeinheit 3</t>
  </si>
  <si>
    <t>Aktionen</t>
  </si>
  <si>
    <t>Feststellung</t>
  </si>
  <si>
    <t>Hinweis</t>
  </si>
  <si>
    <t>Abweichung</t>
  </si>
  <si>
    <t>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</si>
  <si>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x</t>
  </si>
  <si>
    <t>Nachweisstufe/ 
Mindestprimärfälle /
Mindestzentrumsfälle /
Mindestpatientenfälle</t>
  </si>
  <si>
    <t>Speiseröhre</t>
  </si>
  <si>
    <r>
      <rPr>
        <b/>
        <sz val="8"/>
        <color indexed="8"/>
        <rFont val="Arial"/>
        <family val="2"/>
      </rPr>
      <t>Endokrine Malignome (S4)</t>
    </r>
    <r>
      <rPr>
        <sz val="8"/>
        <color indexed="8"/>
        <rFont val="Arial"/>
        <family val="2"/>
      </rPr>
      <t xml:space="preserve">
(inkl. Schilddrüse, Nebenniere, Paraganglien, Hypophyse, Neben-schilddrüse, Neuroendokrine Tumoren)</t>
    </r>
  </si>
  <si>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</si>
  <si>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</si>
  <si>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</si>
  <si>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</si>
  <si>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</si>
  <si>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</si>
  <si>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r>
      <t>Sarkome</t>
    </r>
    <r>
      <rPr>
        <sz val="8"/>
        <color indexed="8"/>
        <rFont val="Arial"/>
        <family val="2"/>
      </rPr>
      <t xml:space="preserve"> (inkl. GIST)</t>
    </r>
  </si>
  <si>
    <r>
      <rPr>
        <b/>
        <sz val="8"/>
        <color indexed="8"/>
        <rFont val="Arial"/>
        <family val="2"/>
      </rPr>
      <t>Kopf-Hals-Tumoren</t>
    </r>
    <r>
      <rPr>
        <sz val="8"/>
        <color indexed="8"/>
        <rFont val="Arial"/>
        <family val="2"/>
      </rPr>
      <t xml:space="preserve">
(Nasenhaupt- und Nasennebenhöhlen, Mundhöhle, Rachen und Kehlkopf, Speicheldrüsen)</t>
    </r>
  </si>
  <si>
    <t>EMAC Filter: Liste Reg.Nr DS; Achtung Datum bei Gültigkeit!</t>
  </si>
  <si>
    <t>UKM - Westdeutsches Tumorzentrum (WTZ) Netzwerkpartner Münster</t>
  </si>
  <si>
    <t>Universitätsklinikum Münster (UKM)</t>
  </si>
  <si>
    <t>Onkologisches Zentrum im CIO Köln</t>
  </si>
  <si>
    <t>Centrum für Integrierte Onkologie Aachen Bonn Köln Düsseldorf im Universitätsklinikum Köln</t>
  </si>
  <si>
    <t xml:space="preserve">Onkologisches Zentrum München Klinik Bogenhausen </t>
  </si>
  <si>
    <t xml:space="preserve">München Klinik Bogenhausen </t>
  </si>
  <si>
    <t>Onkologisches Zentrum im CIO Aachen</t>
  </si>
  <si>
    <t>Centrum für Integrierte Onkologie Aachen Bonn Köln Düsseldorf in der Uniklinik RWTH Aachen</t>
  </si>
  <si>
    <t xml:space="preserve">Klinikum am Steinenberg, Kreiskliniken Reutlingen </t>
  </si>
  <si>
    <t xml:space="preserve">Onkologisches Zentrum im CIO Düsseldorf </t>
  </si>
  <si>
    <t>Centrum für Integrierte Onkologie Aachen Bonn Köln Düsseldorf im Universitätsklinikum Düsseldorf</t>
  </si>
  <si>
    <t>Onkologisches Zentrum im CIO Bonn</t>
  </si>
  <si>
    <t>Centrum für Integrierte Onkologie Aachen Bonn Köln Düsseldorf im Universitätsklinikum Bonn</t>
  </si>
  <si>
    <t>Onkologisches Zentrum im CCCM TUM</t>
  </si>
  <si>
    <t>Onkologisches Zentrum am Städtischen Klinikum Dresden</t>
  </si>
  <si>
    <t>Tumorzentrum Hirslanden Klinik Hirslanden Zürich</t>
  </si>
  <si>
    <t>Onkologisches Zentrum/ Cancer Center Kempten/Allgäu</t>
  </si>
  <si>
    <t>Onkologisches Zentrum Klinikum Klagenfurt</t>
  </si>
  <si>
    <t>Klinikum Klagenfurt am Wörthersee</t>
  </si>
  <si>
    <t>Tumorzentrum Klinikum Hanau</t>
  </si>
  <si>
    <t xml:space="preserve">Klinikum Hanau </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</si>
  <si>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</si>
  <si>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</si>
  <si>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</si>
  <si>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</si>
  <si>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</si>
  <si>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</si>
  <si>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</si>
  <si>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Angabe Zentrum
(letztes Kalenderjahr)</t>
  </si>
  <si>
    <t>Primärfälle</t>
  </si>
  <si>
    <t>Zentrumsfälle/ Patientenfälle/ Gesamtfälle</t>
  </si>
  <si>
    <t>Rezidive/ Fernmetastasen/ Nicht Primärfälle</t>
  </si>
  <si>
    <t>Rez/Met ausgefüllt</t>
  </si>
  <si>
    <t>AlleRez/Met und zentrumsfälle ausgefüllt: Darm - KIO</t>
  </si>
  <si>
    <t>Gesamt (ohne "V")</t>
  </si>
  <si>
    <t>Weitere Informationen/ Auslegungen zu den Kennzahlen sind im FAQ-Dokument der Onkologischen Zentren zu finden.</t>
  </si>
  <si>
    <t>Straße</t>
  </si>
  <si>
    <t xml:space="preserve">        PLZ/Ort</t>
  </si>
  <si>
    <t>&lt; 60%</t>
  </si>
  <si>
    <t>I.O.</t>
  </si>
  <si>
    <t>I.O. (Plausibilität unklar)</t>
  </si>
  <si>
    <t>Sollvorgabe nicht erfüllt</t>
  </si>
  <si>
    <t>Unvollständig</t>
  </si>
  <si>
    <t>Inkorrekt</t>
  </si>
  <si>
    <t>Ausnahme (Plausibilität unklar)</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</si>
  <si>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</si>
  <si>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</si>
  <si>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</si>
  <si>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</si>
  <si>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</si>
  <si>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</si>
  <si>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</si>
  <si>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</si>
  <si>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</si>
  <si>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</si>
  <si>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</si>
  <si>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</si>
  <si>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</si>
  <si>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t>Alle Tumorpatienten mit mittlerem oder starkem Schmerz (Erfassung z.B. mittels MIDOS o. IPOS) bei Aufnahme auf die Palliativstation</t>
  </si>
  <si>
    <t>Onkologisches Zentrum Ludwigsburg</t>
  </si>
  <si>
    <t>Marien Hospital Herne, Klinikum der Ruhr-Universität Bochum</t>
  </si>
  <si>
    <t>Helios Onkologisches Zentrum Erfurt</t>
  </si>
  <si>
    <t>Helios Klinikum Erfurt</t>
  </si>
  <si>
    <t>Oberschwabenklinik, St. Elisabethen-Klinikum, Ravensburg</t>
  </si>
  <si>
    <t>Onkologisches Zentrum Aschaffenburg</t>
  </si>
  <si>
    <t>Onkologisches Zentrum im Comprehensive Cancer Center UniversitätsSpital Zürich</t>
  </si>
  <si>
    <t>Ordensklinikum Linz</t>
  </si>
  <si>
    <t>Ludgerus-Kliniken Münster, Standort Clemenshospital</t>
  </si>
  <si>
    <t>Klinikum Chemnitz, Standort Küchwald</t>
  </si>
  <si>
    <t>Onkologisches Zentrum Städtisches Klinikum Karlsruhe</t>
  </si>
  <si>
    <t>Städtisches Klinikum Karlsruhe</t>
  </si>
  <si>
    <t>Onkologisches Zentrum Klinikum Darmstadt</t>
  </si>
  <si>
    <t>Klinikum Darmstadt</t>
  </si>
  <si>
    <t>Onkologisches Zentrum Berlin an den DRK Kliniken Berlin Köpenick</t>
  </si>
  <si>
    <t>DRK Kliniken Berlin Köpenick</t>
  </si>
  <si>
    <t>Onkologisches Zentrum am Klinikum Mutterhaus Trier</t>
  </si>
  <si>
    <t>Klinikum Mutterhaus der Borromäerinnen Trier</t>
  </si>
  <si>
    <t>Interdisziplinäres Onkologisches Zentrum Klinikum Nürnberg</t>
  </si>
  <si>
    <t>Klinikum Nürnberg</t>
  </si>
  <si>
    <t>Universitätsklinikum Augsburg - Medizincampus</t>
  </si>
  <si>
    <t>Universitätsklinikum Magdeburg</t>
  </si>
  <si>
    <t>EB/ LL</t>
  </si>
  <si>
    <t>QI der LL</t>
  </si>
  <si>
    <t>Onkologisches Zentrum Westerstede</t>
  </si>
  <si>
    <t>Ammerland-Klinik Westerstede</t>
  </si>
  <si>
    <t>Onkologisches Zentrum Passau</t>
  </si>
  <si>
    <t>Klinikum Passau</t>
  </si>
  <si>
    <t>Onkologisches Zentrum Köln-Hohenlind</t>
  </si>
  <si>
    <t>St. Elisabeth-Krankenhaus Köln-Hohenlind</t>
  </si>
  <si>
    <t>Vivantes Klinikum Neukölln</t>
  </si>
  <si>
    <t>Niere</t>
  </si>
  <si>
    <t>Harnblase</t>
  </si>
  <si>
    <t>Mesotheliom</t>
  </si>
  <si>
    <t>Gesamt mit Lunge / Mesotheliom / Kinderonkologie</t>
  </si>
  <si>
    <t>Onkologisches Zentrum REGIOMED Coburg</t>
  </si>
  <si>
    <t>Cancer Center Esslingen (CCE)</t>
  </si>
  <si>
    <t>Klinikum Esslingen</t>
  </si>
  <si>
    <t>Mannheim Cancer Center (MCC)</t>
  </si>
  <si>
    <t>Onkologisches Zentrum Krankenhaus Nordwest</t>
  </si>
  <si>
    <t>Krankenhaus Nordwest, Frankfurt am Main</t>
  </si>
  <si>
    <t>Zentrum für Tumorerkrankungen im Ordensklinikum Linz</t>
  </si>
  <si>
    <t>Universitätsklinikum Frankfurt</t>
  </si>
  <si>
    <t>Onkologisches Zentrum UKSH Campus Kiel</t>
  </si>
  <si>
    <t>Onkologisches Zentrum des Nationalen Centrums für Tumorerkrankungen Dresden (NCT/UCC)</t>
  </si>
  <si>
    <t>Universitätsklinikum „Carl Gustav Carus“ Dresden</t>
  </si>
  <si>
    <t>Onkologisches Zentrum UKSH Campus Lübeck</t>
  </si>
  <si>
    <t>Onkologisches Zentrum Gesundheit Nord - Bremen-Mitte</t>
  </si>
  <si>
    <t>Onkologisches Zentrum Fürth</t>
  </si>
  <si>
    <t xml:space="preserve">Klinikum Fürth </t>
  </si>
  <si>
    <t>Onkologisches Zentrum im Comprehensive Cancer Center Augsburg - CCCA</t>
  </si>
  <si>
    <t>Cancer Center Berlin-Neukölln</t>
  </si>
  <si>
    <t>Nordwestdeutsches Tumorzentrum Klinikum Oldenburg</t>
  </si>
  <si>
    <t>Klinikum Oldenburg</t>
  </si>
  <si>
    <t>Onkologisches Zentrum am Helios Universitätsklinikum Wuppertal</t>
  </si>
  <si>
    <t>Helios Universitätsklinikum Wuppertal</t>
  </si>
  <si>
    <t xml:space="preserve">Onkologiezentrum Lindenhof Bern </t>
  </si>
  <si>
    <t xml:space="preserve">Lindenhofspital Bern </t>
  </si>
  <si>
    <t>Helios Centrum für Tumorerkrankungen Wiesbaden (HCTW)</t>
  </si>
  <si>
    <t>Helios Dr. Horst Schmidt Kliniken Wiesbaden</t>
  </si>
  <si>
    <t>Onkologisches Zentrum Paderborn</t>
  </si>
  <si>
    <t>Brüderkrankenhaus St. Josef Paderborn</t>
  </si>
  <si>
    <t>Onkologisches Zentrum St. Georg Leipzig</t>
  </si>
  <si>
    <t>Klinikum St. Georg Leipzig</t>
  </si>
  <si>
    <t>Tumorzentrum St. Anna Luzern</t>
  </si>
  <si>
    <t>Hirslanden Klinik St. Anna Luzern</t>
  </si>
  <si>
    <r>
      <rPr>
        <b/>
        <sz val="8"/>
        <color indexed="8"/>
        <rFont val="Arial"/>
        <family val="2"/>
      </rPr>
      <t>Gynäkologische Tumoren</t>
    </r>
    <r>
      <rPr>
        <sz val="8"/>
        <color indexed="8"/>
        <rFont val="Arial"/>
        <family val="2"/>
      </rPr>
      <t xml:space="preserve">
(Cervix, Uterus, Ovar inkl. BOT, Vulva, Vaginal Tumoren, STIC)</t>
    </r>
  </si>
  <si>
    <t>Anzahl Organkrebszentren (Z) und/oder Module (M): Erstzertifizierung =2; Rezertifizierung (nach 3 Jahren) =3</t>
  </si>
  <si>
    <t>EZ</t>
  </si>
  <si>
    <t>1-ÜA1</t>
  </si>
  <si>
    <t>1-ÜA2</t>
  </si>
  <si>
    <t>1-WA</t>
  </si>
  <si>
    <t>2-ÜA1</t>
  </si>
  <si>
    <t>2-ÜA2</t>
  </si>
  <si>
    <t>2-WA</t>
  </si>
  <si>
    <t>3-ÜA1</t>
  </si>
  <si>
    <t>3-ÜA2</t>
  </si>
  <si>
    <t>Hämatologische Neoplasien</t>
  </si>
  <si>
    <r>
      <t xml:space="preserve">12 </t>
    </r>
    <r>
      <rPr>
        <vertAlign val="superscript"/>
        <sz val="8"/>
        <rFont val="Arial"/>
        <family val="2"/>
      </rPr>
      <t>6)</t>
    </r>
  </si>
  <si>
    <t>NachweisstufeA</t>
  </si>
  <si>
    <t>A</t>
  </si>
  <si>
    <t>Gesamt mit Lunge / Mesotheliom / KIO (ohne "V")</t>
  </si>
  <si>
    <t>Nachweisstufe
 Z, M, S, T, A, V, n</t>
  </si>
  <si>
    <r>
      <t xml:space="preserve">--- </t>
    </r>
    <r>
      <rPr>
        <vertAlign val="superscript"/>
        <sz val="8"/>
        <rFont val="Arial"/>
        <family val="2"/>
      </rPr>
      <t>7)</t>
    </r>
  </si>
  <si>
    <t>4</t>
  </si>
  <si>
    <t>5</t>
  </si>
  <si>
    <t>Hoden</t>
  </si>
  <si>
    <t>NachweisstufeM(ohne T)</t>
  </si>
  <si>
    <t>Ausnahme</t>
  </si>
  <si>
    <t>Regiomed Klinikum Coburg GmbH</t>
  </si>
  <si>
    <t>Ortenau-Klinikum Offenburg-Kehl, Standort Offenburg St. Josefsklinik</t>
  </si>
  <si>
    <t>Klinikum am Gesundbrunnen / SLK-Kliniken Heilbronn</t>
  </si>
  <si>
    <t>Onkologisches Zentrum Bad Saarow</t>
  </si>
  <si>
    <t>HELIOS-Klinikum Bad Saarow</t>
  </si>
  <si>
    <t>Onkologisches Zentrum, CCC MünchenLMU</t>
  </si>
  <si>
    <t>LMU Klinikum</t>
  </si>
  <si>
    <t>Klinikverbund Allgäu - c/o Klinikum Kempten</t>
  </si>
  <si>
    <t>Universitätsklinikum Brandenburg an der Havel</t>
  </si>
  <si>
    <t>Onkologisches Zentrum der Universitätsmedizin Magdeburg</t>
  </si>
  <si>
    <t xml:space="preserve">Onkologisches Zentrum St. Bernward Krankenhaus Hildesheim </t>
  </si>
  <si>
    <t xml:space="preserve">St. Bernward Krankenhaus Hildesheim </t>
  </si>
  <si>
    <t>Onkologisches Zentrum Klinikum Bielefeld Mitte</t>
  </si>
  <si>
    <t>Klinikum Bielefeld</t>
  </si>
  <si>
    <t>Onkologisches Zentrum am Klinikum Magdeburg</t>
  </si>
  <si>
    <t>Klinikum Magdeburg</t>
  </si>
  <si>
    <t>Tumorzentrum am Johanna-Etienne-Krankenhaus Neuss</t>
  </si>
  <si>
    <t>Universitätsklinikum des Saarlandes</t>
  </si>
  <si>
    <t>Onkologisches Zentrum Hof</t>
  </si>
  <si>
    <t>Sana Klinikum Hof</t>
  </si>
  <si>
    <t>Onkologisches Zentrum Dietrich-Bonhoeffer-Klinikum Neubrandenburg</t>
  </si>
  <si>
    <t>Dietrich-Bonhoeffer-Klinikum Neubrandenburg</t>
  </si>
  <si>
    <t>Allgemeine Feststellungen</t>
  </si>
  <si>
    <t>Allgemeine Hinweise</t>
  </si>
  <si>
    <t>Allgemeine Abweichungen</t>
  </si>
  <si>
    <t>Bewertung Ausschuss</t>
  </si>
  <si>
    <t>Anmerkung OnkoZert</t>
  </si>
  <si>
    <r>
      <t xml:space="preserve">Analkarzinom </t>
    </r>
    <r>
      <rPr>
        <b/>
        <vertAlign val="superscript"/>
        <sz val="8"/>
        <color theme="1"/>
        <rFont val="Arial"/>
        <family val="2"/>
      </rPr>
      <t>7)</t>
    </r>
  </si>
  <si>
    <r>
      <rPr>
        <vertAlign val="superscript"/>
        <sz val="9"/>
        <color indexed="8"/>
        <rFont val="Arial"/>
        <family val="2"/>
      </rPr>
      <t>1)</t>
    </r>
    <r>
      <rPr>
        <sz val="8"/>
        <color indexed="8"/>
        <rFont val="Arial"/>
        <family val="2"/>
      </rPr>
      <t xml:space="preserve"> Reg.-Nr., Erstelldatum und Ansprechpartner müssen verbindlich angegeben werden.
</t>
    </r>
    <r>
      <rPr>
        <vertAlign val="superscript"/>
        <sz val="9"/>
        <color indexed="8"/>
        <rFont val="Arial"/>
        <family val="2"/>
      </rPr>
      <t>2)</t>
    </r>
    <r>
      <rPr>
        <sz val="8"/>
        <color indexed="8"/>
        <rFont val="Arial"/>
        <family val="2"/>
      </rPr>
      <t xml:space="preserve"> Modifizierte RKI-Liste 2008
</t>
    </r>
    <r>
      <rPr>
        <vertAlign val="superscript"/>
        <sz val="9"/>
        <color indexed="8"/>
        <rFont val="Arial"/>
        <family val="2"/>
      </rPr>
      <t>3)</t>
    </r>
    <r>
      <rPr>
        <sz val="8"/>
        <color indexed="8"/>
        <rFont val="Arial"/>
        <family val="2"/>
      </rPr>
      <t xml:space="preserve"> Momentan keine Mindestanforderungen an Primärfälle für Nachweisstufe "S" definiert.
</t>
    </r>
    <r>
      <rPr>
        <vertAlign val="superscript"/>
        <sz val="9"/>
        <color indexed="8"/>
        <rFont val="Arial"/>
        <family val="2"/>
      </rPr>
      <t>4)</t>
    </r>
    <r>
      <rPr>
        <sz val="8"/>
        <color indexed="8"/>
        <rFont val="Arial"/>
        <family val="2"/>
      </rPr>
      <t xml:space="preserve"> Zentrumsfälle (der Anteil in % wird nur dem Geltungsbereich angerechnet, wenn die 
   Mindestvorgabe der Zentrumsfälle erreicht bzw. überschritten wird).
</t>
    </r>
    <r>
      <rPr>
        <vertAlign val="superscript"/>
        <sz val="9"/>
        <color indexed="8"/>
        <rFont val="Arial"/>
        <family val="2"/>
      </rPr>
      <t>5)</t>
    </r>
    <r>
      <rPr>
        <sz val="8"/>
        <color indexed="8"/>
        <rFont val="Arial"/>
        <family val="2"/>
      </rPr>
      <t xml:space="preserve"> Patientenfälle (der Anteil in % wird nur dem Geltungsbereich angerechnet, wenn die 
   Mindestvorgabe der Patientenfälle erreicht bzw. überschritten wird).
</t>
    </r>
    <r>
      <rPr>
        <vertAlign val="superscript"/>
        <sz val="8"/>
        <color indexed="8"/>
        <rFont val="Arial"/>
        <family val="2"/>
      </rPr>
      <t>6)</t>
    </r>
    <r>
      <rPr>
        <sz val="8"/>
        <color indexed="8"/>
        <rFont val="Arial"/>
        <family val="2"/>
      </rPr>
      <t xml:space="preserve"> Bei der Mesotheliomeinheit handelt es sich um ein Addendum (A) zum Lungenkrebs-
   zentrum (kein Modul - M). Die Entität Mesotheliom kann nur in Verbindung mit einem 
   zertifizierten Lungenkrebszentrum gewählt werden. Eine eigenständige Zertifizierung der 
   Mesotheliomeinheit ohne Lunge oder in Verbindung mit einem Onkologischen Zentrum 
   ohne Lunge ist nicht möglich. Die Mesotheliomeinheit wird in Zelle O53 nicht 
   berücksichtigt, da sich weder um ein Zentrum (Z), noch einem Modul (M) handelt.
</t>
    </r>
    <r>
      <rPr>
        <vertAlign val="superscript"/>
        <sz val="8"/>
        <color indexed="8"/>
        <rFont val="Arial"/>
        <family val="2"/>
      </rPr>
      <t xml:space="preserve">7) </t>
    </r>
    <r>
      <rPr>
        <sz val="8"/>
        <color indexed="8"/>
        <rFont val="Arial"/>
        <family val="2"/>
      </rPr>
      <t xml:space="preserve">Um das Modul Analkarzinome zertifizieren zu können muss zwingend ein 
   Darmkrebszentrum zertifiziert sein bzw. parallel erstzertifiziert werden. Der Transitstatus 
   ist für Analkarzinome nicht möglich.
</t>
    </r>
    <r>
      <rPr>
        <vertAlign val="superscript"/>
        <sz val="8"/>
        <color rgb="FF000000"/>
        <rFont val="Arial"/>
        <family val="2"/>
      </rPr>
      <t>8)</t>
    </r>
    <r>
      <rPr>
        <sz val="8"/>
        <color indexed="8"/>
        <rFont val="Arial"/>
        <family val="2"/>
      </rPr>
      <t xml:space="preserve"> Um das Modul Peniskarzinome zertifizieren zu können muss zwingend ein  
   Prostatakrebszentrum zertifiziert sein bzw. parallel erstzertifiziert werden. Der 
   Transitstatus ist für Peniskarzinome nicht möglich.</t>
    </r>
  </si>
  <si>
    <r>
      <t xml:space="preserve">Penis (S6) </t>
    </r>
    <r>
      <rPr>
        <b/>
        <vertAlign val="superscript"/>
        <sz val="8"/>
        <color theme="1"/>
        <rFont val="Arial"/>
        <family val="2"/>
      </rPr>
      <t>8)</t>
    </r>
  </si>
  <si>
    <t>Leiter Palliativeinheit 1</t>
  </si>
  <si>
    <t>Straße 1</t>
  </si>
  <si>
    <t>PLZ/Ort 1</t>
  </si>
  <si>
    <t>Leiter Palliativeinheit 2</t>
  </si>
  <si>
    <t>Straße 2</t>
  </si>
  <si>
    <t>PLZ/Ort 2</t>
  </si>
  <si>
    <t>Leiter Palliativeinheit 3</t>
  </si>
  <si>
    <t>Straße 3</t>
  </si>
  <si>
    <t>PLZ/Ort 3</t>
  </si>
  <si>
    <t>P1_1</t>
  </si>
  <si>
    <t>P2_1</t>
  </si>
  <si>
    <t>P3_1</t>
  </si>
  <si>
    <t>Onkologisches Zentrum Göppingen</t>
  </si>
  <si>
    <t>medius Tumorzentrum Ostfildern-Ruit</t>
  </si>
  <si>
    <t>medius KLINIK OSTFILDERN-RUIT</t>
  </si>
  <si>
    <t>Uniklinikum Erlangen</t>
  </si>
  <si>
    <t>KRH Krebszentrum am KRH Klinikum Siloah</t>
  </si>
  <si>
    <t>Johanniter GmbH - Johanniter Krankenhaus Stendal</t>
  </si>
  <si>
    <t>Johanna-Etienne-Krankenhaus Neuss</t>
  </si>
  <si>
    <t>Onkologisches Zentrum Wesel am Ev. Krankenhaus</t>
  </si>
  <si>
    <t>Evangelisches Krankenhaus Wesel</t>
  </si>
  <si>
    <t>Onkologisches Zentrum am Diakonie-Klinikum Stuttgart</t>
  </si>
  <si>
    <t>Diakonie-Klinikum Stuttgart</t>
  </si>
  <si>
    <t>Onkologisches Zentrum Siloah St. Trudpert Klinikum Pforzheim</t>
  </si>
  <si>
    <t>Siloah St. Trudpert-Klinikum</t>
  </si>
  <si>
    <t>Onkologisches Zentrum Augusta-Kranken-Anstalt Bochum / Ev. Krankenhausgemeinschaft Herne</t>
  </si>
  <si>
    <t>Augusta-Kranken-Anstalt Bochum</t>
  </si>
  <si>
    <t>Onkologisches Zentrum Augusta-Kranken-Anstalt Bochum / Ev. Krankenhaus Herne</t>
  </si>
  <si>
    <t>Evangelisches Krankenhaus Herne</t>
  </si>
  <si>
    <t>Onkologisches Centrum Offenbach</t>
  </si>
  <si>
    <t>Sana Klinikum Offenbach</t>
  </si>
  <si>
    <t>Tumorzentrum Stadtspital Zürich Triemli</t>
  </si>
  <si>
    <t>Stadtspital Zürich Triemli</t>
  </si>
  <si>
    <t>Onkologisches Zentrum am Evangelischen Klinikum Bethel (EvKB)</t>
  </si>
  <si>
    <t>Evangelisches Klinikum Bethel Bielefeld</t>
  </si>
  <si>
    <t>Onkologisches Zentrum Stuttgart am Marienhospital</t>
  </si>
  <si>
    <t>Marienhospital Stuttgart</t>
  </si>
  <si>
    <t>Onkologisches Zentrum Leverkusen</t>
  </si>
  <si>
    <t>Klinikum Leverkusen</t>
  </si>
  <si>
    <t>Onkologisches Zentrum Westpfalz-Klinikum Kaiserslautern</t>
  </si>
  <si>
    <t>Westpfalz Klinikum Kaiserlautern</t>
  </si>
  <si>
    <t>Onkologisches Zentrum Lippe</t>
  </si>
  <si>
    <t>Klinikum Lippe, Standort Detmold</t>
  </si>
  <si>
    <t>Klinikum Lippe, Standort Lemgo</t>
  </si>
  <si>
    <t>Onkologisches Zentrum Bethanien Moers</t>
  </si>
  <si>
    <t>Stiftung Krankenhaus Bethanien für die Grafschaft Moers</t>
  </si>
  <si>
    <t>NachweisstufeMS</t>
  </si>
  <si>
    <r>
      <rPr>
        <b/>
        <sz val="8"/>
        <color indexed="8"/>
        <rFont val="Arial"/>
        <family val="2"/>
      </rPr>
      <t>Sonst. Gastrointestinale Tumoren (S1) (</t>
    </r>
    <r>
      <rPr>
        <sz val="8"/>
        <color indexed="8"/>
        <rFont val="Arial"/>
        <family val="2"/>
      </rPr>
      <t>Neuroendokrine Tumoren des Verdauungstraktes, Dünndarm-Tumoren)</t>
    </r>
  </si>
  <si>
    <t>14 Penis (S6)</t>
  </si>
  <si>
    <t>2 Analkarzinom</t>
  </si>
  <si>
    <t>Leber/ Galle</t>
  </si>
  <si>
    <t>5 Leber/Galle</t>
  </si>
  <si>
    <t>Anlage EB Version M1.1 (Auditjahr 2025 / Kennzahlenjahr 2024)</t>
  </si>
  <si>
    <t>IK-Nummer</t>
  </si>
  <si>
    <t>Standort-Nummer</t>
  </si>
  <si>
    <t>Dif. EZ und 31.12.2024 (Jahre)</t>
  </si>
  <si>
    <t>FAO-Z-001-1</t>
  </si>
  <si>
    <t>FAO-Z-001-2</t>
  </si>
  <si>
    <t>FAO-Z-001-3</t>
  </si>
  <si>
    <t>FAO-Z-003</t>
  </si>
  <si>
    <t>FAO-Z-004</t>
  </si>
  <si>
    <t>FAO-Z-005</t>
  </si>
  <si>
    <t>FAO-Z-007</t>
  </si>
  <si>
    <t>FAO-Z-008</t>
  </si>
  <si>
    <t>ALB FILS KLINIKUM Göppingen</t>
  </si>
  <si>
    <t>FAO-Z-009</t>
  </si>
  <si>
    <t>FAO-Z-012</t>
  </si>
  <si>
    <t>Onkologisches Zentrum Robert Bosch Krankenhaus</t>
  </si>
  <si>
    <t>Robert Bosch Krankenhaus Stuttgart</t>
  </si>
  <si>
    <t>FAO-Z-013</t>
  </si>
  <si>
    <t>FAO-Z-014</t>
  </si>
  <si>
    <t>FAO-Z-015</t>
  </si>
  <si>
    <t>FAO-Z-016</t>
  </si>
  <si>
    <t>FAO-Z-017</t>
  </si>
  <si>
    <t>FAO-Z-018</t>
  </si>
  <si>
    <t>FAO-Z-019</t>
  </si>
  <si>
    <t>FAO-Z-020-2</t>
  </si>
  <si>
    <t>FAO-Z-020-3</t>
  </si>
  <si>
    <t>FAO-Z-020-6</t>
  </si>
  <si>
    <t>FAO-Z-020-7</t>
  </si>
  <si>
    <t>FAO-Z-021</t>
  </si>
  <si>
    <t>FAO-Z-022</t>
  </si>
  <si>
    <t>FAO-Z-023</t>
  </si>
  <si>
    <t>FAO-Z-024</t>
  </si>
  <si>
    <t>FAO-Z-025</t>
  </si>
  <si>
    <t>FAO-Z-027</t>
  </si>
  <si>
    <t>FAO-Z-028</t>
  </si>
  <si>
    <t>FAO-Z-029</t>
  </si>
  <si>
    <t>FAO-Z-031</t>
  </si>
  <si>
    <t>FAO-Z-032</t>
  </si>
  <si>
    <t>FAO-Z-033</t>
  </si>
  <si>
    <t>FAO-Z-034</t>
  </si>
  <si>
    <t>FAO-Z-035</t>
  </si>
  <si>
    <t>FAO-Z-036</t>
  </si>
  <si>
    <t>FAO-Z-037</t>
  </si>
  <si>
    <t>Onkologisches Zentrum des Universitätsklinikums Erlangen</t>
  </si>
  <si>
    <t>FAO-Z-038</t>
  </si>
  <si>
    <t>FAO-Z-039</t>
  </si>
  <si>
    <t>FAO-Z-040</t>
  </si>
  <si>
    <t>FAO-Z-041</t>
  </si>
  <si>
    <t>FAO-Z-043</t>
  </si>
  <si>
    <t>FAO-Z-044</t>
  </si>
  <si>
    <t>FAO-Z-045-1</t>
  </si>
  <si>
    <t>FAO-Z-045-2</t>
  </si>
  <si>
    <t>FAO-Z-046</t>
  </si>
  <si>
    <t>FAO-Z-047</t>
  </si>
  <si>
    <t>FAO-Z-048</t>
  </si>
  <si>
    <t>FAO-Z-049</t>
  </si>
  <si>
    <t>FAO-Z-050</t>
  </si>
  <si>
    <t>FAO-Z-051</t>
  </si>
  <si>
    <t>FAO-Z-054</t>
  </si>
  <si>
    <t>FAO-Z-055</t>
  </si>
  <si>
    <t>FAO-Z-056</t>
  </si>
  <si>
    <t>FAO-Z-057</t>
  </si>
  <si>
    <t>FAO-Z-059</t>
  </si>
  <si>
    <t>FAO-Z-060</t>
  </si>
  <si>
    <t>FAO-Z-061</t>
  </si>
  <si>
    <t>FAO-Z-062</t>
  </si>
  <si>
    <t>FAO-Z-063</t>
  </si>
  <si>
    <t>FAO-Z-064</t>
  </si>
  <si>
    <t>FAO-Z-065</t>
  </si>
  <si>
    <t>FAO-Z-066-1</t>
  </si>
  <si>
    <t>FAO-Z-066-3</t>
  </si>
  <si>
    <t>FAO-Z-068</t>
  </si>
  <si>
    <t>FAO-Z-069</t>
  </si>
  <si>
    <t>FAO-Z-070</t>
  </si>
  <si>
    <t>FAO-Z-071</t>
  </si>
  <si>
    <t>FAO-Z-072</t>
  </si>
  <si>
    <t>FAO-Z-073</t>
  </si>
  <si>
    <t>FAO-Z-074</t>
  </si>
  <si>
    <t>FAO-Z-076</t>
  </si>
  <si>
    <t>FAO-Z-077</t>
  </si>
  <si>
    <t>FAO-Z-078</t>
  </si>
  <si>
    <t>FAO-Z-079</t>
  </si>
  <si>
    <t>FAO-Z-080</t>
  </si>
  <si>
    <t>FAO-Z-081</t>
  </si>
  <si>
    <t>FAO-Z-082</t>
  </si>
  <si>
    <t>FAO-Z-084</t>
  </si>
  <si>
    <t>FAO-Z-085</t>
  </si>
  <si>
    <t>FAO-Z-087</t>
  </si>
  <si>
    <t>FAO-Z-088</t>
  </si>
  <si>
    <t>FAO-Z-089</t>
  </si>
  <si>
    <t>FAO-Z-092</t>
  </si>
  <si>
    <t>FAO-Z-093</t>
  </si>
  <si>
    <t>FAO-Z-094</t>
  </si>
  <si>
    <t>FAO-Z-095</t>
  </si>
  <si>
    <t>FAO-Z-096</t>
  </si>
  <si>
    <t>FAO-Z-097</t>
  </si>
  <si>
    <t>FAO-Z-098</t>
  </si>
  <si>
    <t>FAO-Z-100</t>
  </si>
  <si>
    <t>FAO-Z-101</t>
  </si>
  <si>
    <t>FAO-Z-102</t>
  </si>
  <si>
    <t>FAO-Z-103</t>
  </si>
  <si>
    <t>FAO-Z-104</t>
  </si>
  <si>
    <t>Westfälisches Krebszentrum Klinikum Dortmund</t>
  </si>
  <si>
    <t>FAO-Z-106</t>
  </si>
  <si>
    <t>FAO-Z-107</t>
  </si>
  <si>
    <t>Onkologisches Zentrum Asklepios Klinik Barmbek</t>
  </si>
  <si>
    <t>Asklepios Klinik Barmbek</t>
  </si>
  <si>
    <t>FAO-Z-108</t>
  </si>
  <si>
    <t>FAO-Z-109</t>
  </si>
  <si>
    <t>FAO-Z-110</t>
  </si>
  <si>
    <t>Onkologisches Zentrum Tauberfranken</t>
  </si>
  <si>
    <t>Caritas-Krankenhaus Bad Mergentheim</t>
  </si>
  <si>
    <t>FAO-Z-112-1</t>
  </si>
  <si>
    <t>FAO-Z-112-2</t>
  </si>
  <si>
    <t>FAO-Z-114</t>
  </si>
  <si>
    <t xml:space="preserve">Onkologisches Zentrum der ViDia Christliche Kliniken Karlsruhe </t>
  </si>
  <si>
    <t>ViDia Christliche Kliniken Karlsruhe</t>
  </si>
  <si>
    <t>FAO-Z-115</t>
  </si>
  <si>
    <t>FAO-Z-116</t>
  </si>
  <si>
    <t>FAO-Z-117</t>
  </si>
  <si>
    <t>FAO-Z-118</t>
  </si>
  <si>
    <t>FAO-Z-119</t>
  </si>
  <si>
    <t>FAO-Z-120</t>
  </si>
  <si>
    <t>FAO-Z-121</t>
  </si>
  <si>
    <t>FAO-Z-122</t>
  </si>
  <si>
    <t>FAO-Z-123</t>
  </si>
  <si>
    <t>FAO-Z-124</t>
  </si>
  <si>
    <t>FAO-Z-125</t>
  </si>
  <si>
    <t>FAO-Z-127</t>
  </si>
  <si>
    <t>FAO-Z-128</t>
  </si>
  <si>
    <t>FAO-Z-129</t>
  </si>
  <si>
    <t>FAO-Z-130</t>
  </si>
  <si>
    <t>FAO-Z-131</t>
  </si>
  <si>
    <t>FAO-Z-133</t>
  </si>
  <si>
    <t>FAO-Z-134</t>
  </si>
  <si>
    <t>FAO-Z-135</t>
  </si>
  <si>
    <t>FAO-Z-136</t>
  </si>
  <si>
    <t>FAO-Z-137</t>
  </si>
  <si>
    <t>FAO-Z-138</t>
  </si>
  <si>
    <t>FAO-Z-139</t>
  </si>
  <si>
    <t>FAO-Z-140</t>
  </si>
  <si>
    <t>FAO-Z-141</t>
  </si>
  <si>
    <t>FAO-Z-142</t>
  </si>
  <si>
    <t>FAO-Z-143</t>
  </si>
  <si>
    <t>FAO-Z-144</t>
  </si>
  <si>
    <t>FAO-Z-145</t>
  </si>
  <si>
    <t>FAO-Z-146</t>
  </si>
  <si>
    <t>FAO-Z-147</t>
  </si>
  <si>
    <t>FAO-Z-149</t>
  </si>
  <si>
    <t>FAO-Z-150</t>
  </si>
  <si>
    <t>FAO-Z-153</t>
  </si>
  <si>
    <t>FAO-Z-154</t>
  </si>
  <si>
    <t>FAO-Z-155</t>
  </si>
  <si>
    <t>FAO-Z-156</t>
  </si>
  <si>
    <t>FAO-Z-157</t>
  </si>
  <si>
    <t>FAO-Z-158</t>
  </si>
  <si>
    <t>FAO-Z-159</t>
  </si>
  <si>
    <t>FAO-Z-160</t>
  </si>
  <si>
    <t>Universitätsmedizinisches Zentrum für Tumorerkrankungen des Saarlandes</t>
  </si>
  <si>
    <t>FAO-Z-161</t>
  </si>
  <si>
    <t>FAO-Z-164</t>
  </si>
  <si>
    <t>FAO-Z-165</t>
  </si>
  <si>
    <t>FAO-Z-166</t>
  </si>
  <si>
    <t>FAO-Z-167</t>
  </si>
  <si>
    <t>FAO-Z-168-1</t>
  </si>
  <si>
    <t>FAO-Z-168-2</t>
  </si>
  <si>
    <t>FAO-Z-169</t>
  </si>
  <si>
    <t>FAO-Z-170</t>
  </si>
  <si>
    <t>FAO-Z-171</t>
  </si>
  <si>
    <t>FAO-Z-172</t>
  </si>
  <si>
    <t>FAO-Z-173</t>
  </si>
  <si>
    <t>FAO-Z-174</t>
  </si>
  <si>
    <t>FAO-Z-175-1</t>
  </si>
  <si>
    <t>FAO-Z-175-2</t>
  </si>
  <si>
    <t>FAO-Z-176</t>
  </si>
  <si>
    <t>FAO-Z-180</t>
  </si>
  <si>
    <t>Onkologisches Zentrum Rotkreuzklinikum München</t>
  </si>
  <si>
    <t>Rotkreuzklinikum München</t>
  </si>
  <si>
    <t>FAO-Z-182</t>
  </si>
  <si>
    <t>Onkologische Zentrum BETHESDA Duisburg - Klinikum Niederrhein Standort Bethesda Duisburg</t>
  </si>
  <si>
    <t>Evangelisches Krankenhaus BETHESDA zu Duisburg</t>
  </si>
  <si>
    <t>FAO-Z-183</t>
  </si>
  <si>
    <t>Onkologisches Zentrum des Städtischen Klinikum Dessau</t>
  </si>
  <si>
    <t>Städtisches Klinikum Dessau</t>
  </si>
  <si>
    <t>FAO-Z-184</t>
  </si>
  <si>
    <t>Onkologisches Zentrum am St. Johannes Hospital Dortmund</t>
  </si>
  <si>
    <t>St. Johannes Hospital Dortmund</t>
  </si>
  <si>
    <t>FAO-Z-186</t>
  </si>
  <si>
    <t>Onkologisches Zentrum Marien-Hospital Wesel</t>
  </si>
  <si>
    <t>Marien-Hospital Wesel</t>
  </si>
  <si>
    <t>FAO-Z-188</t>
  </si>
  <si>
    <t>Interdisziplinäres Onkologisches Zentrum Diakonie Klinikum Siegen</t>
  </si>
  <si>
    <t>Diakonie Klinikum Siegen</t>
  </si>
  <si>
    <t>FAO-Z-189</t>
  </si>
  <si>
    <t>Onkologisches Zentrum St. Josefs-Hospital Wiesbaden</t>
  </si>
  <si>
    <t>St. Josefs-Hospital Wiesbaden</t>
  </si>
  <si>
    <t>FAO-Z-190</t>
  </si>
  <si>
    <t>Onkologisches Zentrum Oberland Garmisch-Partenkirchen</t>
  </si>
  <si>
    <t>Klinikum Garmisch-Partenkirchen</t>
  </si>
  <si>
    <t>FAO-Z-191</t>
  </si>
  <si>
    <t>Onkologisches Zentrum Koblenz Mittelrhein</t>
  </si>
  <si>
    <t>Gemeinschaftsklinikum Mittelrhein Kemperhof/ Ev. Stift St. Martin Koblenz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</si>
</sst>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2"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vertAlign val="superscript"/>
      <sz val="8"/>
      <color indexed="8"/>
      <name val="Arial"/>
      <family val="2"/>
    </font>
    <font>
      <b/>
      <vertAlign val="superscript"/>
      <sz val="8"/>
      <color theme="1"/>
      <name val="Arial"/>
      <family val="2"/>
    </font>
    <font>
      <vertAlign val="superscript"/>
      <sz val="8"/>
      <color rgb="FF000000"/>
      <name val="Arial"/>
      <family val="2"/>
    </font>
    <font>
      <sz val="9"/>
      <color theme="1"/>
      <name val="Arial"/>
      <family val="2"/>
    </font>
  </fonts>
  <fills count="7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
      <patternFill patternType="solid">
        <fgColor theme="6" tint="0.79998168889431442"/>
        <bgColor indexed="64"/>
      </patternFill>
    </fill>
    <fill>
      <patternFill patternType="solid">
        <fgColor theme="6" tint="0.39997558519241921"/>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s>
  <cellStyleXfs count="1195">
    <xf numFmtId="0" fontId="0" fillId="0" borderId="0"/>
    <xf numFmtId="0" fontId="45" fillId="26" borderId="0" applyNumberFormat="0" applyBorder="0" applyAlignment="0" applyProtection="0"/>
    <xf numFmtId="0" fontId="45" fillId="2" borderId="0" applyNumberFormat="0" applyBorder="0" applyAlignment="0" applyProtection="0"/>
    <xf numFmtId="0" fontId="45"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4" borderId="0" applyNumberFormat="0" applyBorder="0" applyAlignment="0" applyProtection="0"/>
    <xf numFmtId="0" fontId="45"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6" borderId="0" applyNumberFormat="0" applyBorder="0" applyAlignment="0" applyProtection="0"/>
    <xf numFmtId="0" fontId="45"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 borderId="0" applyNumberFormat="0" applyBorder="0" applyAlignment="0" applyProtection="0"/>
    <xf numFmtId="0" fontId="45"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2" borderId="0" applyNumberFormat="0" applyBorder="0" applyAlignment="0" applyProtection="0"/>
    <xf numFmtId="0" fontId="45"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16" borderId="0" applyNumberFormat="0" applyBorder="0" applyAlignment="0" applyProtection="0"/>
    <xf numFmtId="0" fontId="46"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18" borderId="0" applyNumberFormat="0" applyBorder="0" applyAlignment="0" applyProtection="0"/>
    <xf numFmtId="0" fontId="46"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18"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18"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18" fillId="21"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18"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18" fillId="1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18" fillId="22" borderId="0" applyNumberFormat="0" applyBorder="0" applyAlignment="0" applyProtection="0"/>
    <xf numFmtId="0" fontId="46" fillId="4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16"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0"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19" fillId="13" borderId="1" applyNumberFormat="0" applyAlignment="0" applyProtection="0"/>
    <xf numFmtId="0" fontId="48" fillId="51" borderId="0" applyNumberFormat="0" applyBorder="0" applyAlignment="0" applyProtection="0"/>
    <xf numFmtId="0" fontId="30" fillId="4" borderId="0" applyNumberFormat="0" applyBorder="0" applyAlignment="0" applyProtection="0"/>
    <xf numFmtId="0" fontId="48" fillId="51" borderId="0" applyNumberFormat="0" applyBorder="0" applyAlignment="0" applyProtection="0"/>
    <xf numFmtId="0" fontId="49" fillId="50" borderId="19" applyNumberFormat="0" applyAlignment="0" applyProtection="0"/>
    <xf numFmtId="0" fontId="49" fillId="13" borderId="19" applyNumberFormat="0" applyAlignment="0" applyProtection="0"/>
    <xf numFmtId="0" fontId="49"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49" fillId="13" borderId="19" applyNumberFormat="0" applyAlignment="0" applyProtection="0"/>
    <xf numFmtId="0" fontId="49" fillId="13" borderId="19" applyNumberFormat="0" applyAlignment="0" applyProtection="0"/>
    <xf numFmtId="0" fontId="49" fillId="13" borderId="19" applyNumberFormat="0" applyAlignment="0" applyProtection="0"/>
    <xf numFmtId="0" fontId="50" fillId="52" borderId="20" applyNumberFormat="0" applyAlignment="0" applyProtection="0"/>
    <xf numFmtId="0" fontId="32" fillId="23" borderId="3" applyNumberFormat="0" applyAlignment="0" applyProtection="0"/>
    <xf numFmtId="0" fontId="50" fillId="52" borderId="20" applyNumberFormat="0" applyAlignment="0" applyProtection="0"/>
    <xf numFmtId="0" fontId="51" fillId="53" borderId="19"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3" fillId="0" borderId="0" applyNumberFormat="0" applyFill="0" applyBorder="0" applyAlignment="0" applyProtection="0"/>
    <xf numFmtId="0" fontId="22" fillId="0" borderId="0" applyNumberFormat="0" applyFill="0" applyBorder="0" applyAlignment="0" applyProtection="0"/>
    <xf numFmtId="0" fontId="54" fillId="54" borderId="0" applyNumberFormat="0" applyBorder="0" applyAlignment="0" applyProtection="0"/>
    <xf numFmtId="0" fontId="29" fillId="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5"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5" fillId="0" borderId="22" applyNumberFormat="0" applyFill="0" applyAlignment="0" applyProtection="0"/>
    <xf numFmtId="0" fontId="56"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6" fillId="0" borderId="23" applyNumberFormat="0" applyFill="0" applyAlignment="0" applyProtection="0"/>
    <xf numFmtId="0" fontId="57"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7" fillId="0" borderId="24" applyNumberFormat="0" applyFill="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21" fillId="3" borderId="2" applyNumberFormat="0" applyAlignment="0" applyProtection="0"/>
    <xf numFmtId="0" fontId="58" fillId="0" borderId="25" applyNumberFormat="0" applyFill="0" applyAlignment="0" applyProtection="0"/>
    <xf numFmtId="0" fontId="31" fillId="0" borderId="8" applyNumberFormat="0" applyFill="0" applyAlignment="0" applyProtection="0"/>
    <xf numFmtId="0" fontId="58" fillId="0" borderId="25" applyNumberFormat="0" applyFill="0" applyAlignment="0" applyProtection="0"/>
    <xf numFmtId="0" fontId="59" fillId="55" borderId="0" applyNumberFormat="0" applyBorder="0" applyAlignment="0" applyProtection="0"/>
    <xf numFmtId="0" fontId="41" fillId="11" borderId="0" applyNumberFormat="0" applyBorder="0" applyAlignment="0" applyProtection="0"/>
    <xf numFmtId="0" fontId="45" fillId="0" borderId="0"/>
    <xf numFmtId="0" fontId="45" fillId="0" borderId="0"/>
    <xf numFmtId="0" fontId="3" fillId="0" borderId="0"/>
    <xf numFmtId="0" fontId="3" fillId="0" borderId="0"/>
    <xf numFmtId="0" fontId="45" fillId="0" borderId="0"/>
    <xf numFmtId="0" fontId="45"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45"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 fillId="0" borderId="0"/>
    <xf numFmtId="0" fontId="45" fillId="0" borderId="0"/>
    <xf numFmtId="0" fontId="45" fillId="0" borderId="0"/>
    <xf numFmtId="0" fontId="3" fillId="0" borderId="0"/>
    <xf numFmtId="0" fontId="45" fillId="0" borderId="0"/>
    <xf numFmtId="0" fontId="45" fillId="0" borderId="0"/>
    <xf numFmtId="0" fontId="3" fillId="0" borderId="0"/>
    <xf numFmtId="0" fontId="42"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3" fillId="0" borderId="0"/>
    <xf numFmtId="0" fontId="3" fillId="0" borderId="0"/>
    <xf numFmtId="0" fontId="33" fillId="0" borderId="0"/>
    <xf numFmtId="0" fontId="3" fillId="0" borderId="0"/>
    <xf numFmtId="0" fontId="3" fillId="0" borderId="0"/>
    <xf numFmtId="0" fontId="3" fillId="0" borderId="0"/>
    <xf numFmtId="0" fontId="6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applyNumberFormat="0" applyFill="0" applyBorder="0" applyAlignment="0" applyProtection="0"/>
    <xf numFmtId="0" fontId="8"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8" fillId="0" borderId="25" applyNumberFormat="0" applyFill="0" applyAlignment="0" applyProtection="0"/>
    <xf numFmtId="0" fontId="58" fillId="0" borderId="25" applyNumberFormat="0" applyFill="0" applyAlignment="0" applyProtection="0"/>
    <xf numFmtId="0" fontId="6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20" applyNumberFormat="0" applyAlignment="0" applyProtection="0"/>
    <xf numFmtId="0" fontId="50" fillId="52" borderId="20"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8" fillId="0" borderId="25" applyNumberFormat="0" applyFill="0" applyAlignment="0" applyProtection="0"/>
    <xf numFmtId="0" fontId="50" fillId="52" borderId="20"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45" fillId="26"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45" fillId="71" borderId="0" applyNumberFormat="0" applyBorder="0" applyAlignment="0" applyProtection="0"/>
    <xf numFmtId="0" fontId="1" fillId="2" borderId="0" applyNumberFormat="0" applyBorder="0" applyAlignment="0" applyProtection="0"/>
    <xf numFmtId="0" fontId="45" fillId="27"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4" borderId="0" applyNumberFormat="0" applyBorder="0" applyAlignment="0" applyProtection="0"/>
    <xf numFmtId="0" fontId="45" fillId="28"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 fillId="6" borderId="0" applyNumberFormat="0" applyBorder="0" applyAlignment="0" applyProtection="0"/>
    <xf numFmtId="0" fontId="45" fillId="29"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45" fillId="72" borderId="0" applyNumberFormat="0" applyBorder="0" applyAlignment="0" applyProtection="0"/>
    <xf numFmtId="0" fontId="1" fillId="7" borderId="0" applyNumberFormat="0" applyBorder="0" applyAlignment="0" applyProtection="0"/>
    <xf numFmtId="0" fontId="45" fillId="9" borderId="0" applyNumberFormat="0" applyBorder="0" applyAlignment="0" applyProtection="0"/>
    <xf numFmtId="0" fontId="45"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7" borderId="0" applyNumberFormat="0" applyBorder="0" applyAlignment="0" applyProtection="0"/>
    <xf numFmtId="0" fontId="45" fillId="71" borderId="0" applyNumberFormat="0" applyBorder="0" applyAlignment="0" applyProtection="0"/>
    <xf numFmtId="0" fontId="1"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 fillId="14"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6" fillId="41"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4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4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2" borderId="0" applyNumberFormat="0" applyBorder="0" applyAlignment="0" applyProtection="0"/>
    <xf numFmtId="0" fontId="46" fillId="47"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3" borderId="18" applyNumberFormat="0" applyAlignment="0" applyProtection="0"/>
    <xf numFmtId="0" fontId="8" fillId="13" borderId="41" applyNumberFormat="0" applyAlignment="0" applyProtection="0"/>
    <xf numFmtId="0" fontId="47" fillId="50" borderId="18" applyNumberFormat="0" applyAlignment="0" applyProtection="0"/>
    <xf numFmtId="0" fontId="47" fillId="50" borderId="18" applyNumberFormat="0" applyAlignment="0" applyProtection="0"/>
    <xf numFmtId="0" fontId="47" fillId="72" borderId="18" applyNumberFormat="0" applyAlignment="0" applyProtection="0"/>
    <xf numFmtId="0" fontId="8" fillId="72" borderId="41" applyNumberFormat="0" applyAlignment="0" applyProtection="0"/>
    <xf numFmtId="0" fontId="47" fillId="13" borderId="18" applyNumberFormat="0" applyAlignment="0" applyProtection="0"/>
    <xf numFmtId="0" fontId="8" fillId="72" borderId="41" applyNumberFormat="0" applyAlignment="0" applyProtection="0"/>
    <xf numFmtId="0" fontId="47" fillId="13" borderId="18" applyNumberFormat="0" applyAlignment="0" applyProtection="0"/>
    <xf numFmtId="0" fontId="8" fillId="13" borderId="41" applyNumberFormat="0" applyAlignment="0" applyProtection="0"/>
    <xf numFmtId="0" fontId="19" fillId="13" borderId="1" applyNumberFormat="0" applyAlignment="0" applyProtection="0"/>
    <xf numFmtId="0" fontId="47" fillId="13" borderId="18" applyNumberFormat="0" applyAlignment="0" applyProtection="0"/>
    <xf numFmtId="0" fontId="19" fillId="13" borderId="1" applyNumberFormat="0" applyAlignment="0" applyProtection="0"/>
    <xf numFmtId="0" fontId="8" fillId="13" borderId="41" applyNumberFormat="0" applyAlignment="0" applyProtection="0"/>
    <xf numFmtId="0" fontId="47" fillId="13" borderId="18" applyNumberFormat="0" applyAlignment="0" applyProtection="0"/>
    <xf numFmtId="0" fontId="47" fillId="13" borderId="18" applyNumberFormat="0" applyAlignment="0" applyProtection="0"/>
    <xf numFmtId="0" fontId="47" fillId="13" borderId="18" applyNumberFormat="0" applyAlignment="0" applyProtection="0"/>
    <xf numFmtId="0" fontId="19" fillId="13" borderId="1" applyNumberFormat="0" applyAlignment="0" applyProtection="0"/>
    <xf numFmtId="0" fontId="49" fillId="50" borderId="19" applyNumberFormat="0" applyAlignment="0" applyProtection="0"/>
    <xf numFmtId="0" fontId="49" fillId="50" borderId="19" applyNumberFormat="0" applyAlignment="0" applyProtection="0"/>
    <xf numFmtId="0" fontId="49" fillId="72" borderId="19" applyNumberFormat="0" applyAlignment="0" applyProtection="0"/>
    <xf numFmtId="0" fontId="49" fillId="72" borderId="19" applyNumberFormat="0" applyAlignment="0" applyProtection="0"/>
    <xf numFmtId="0" fontId="49" fillId="72"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49" fillId="13" borderId="19" applyNumberFormat="0" applyAlignment="0" applyProtection="0"/>
    <xf numFmtId="0" fontId="20" fillId="13" borderId="2" applyNumberFormat="0" applyAlignment="0" applyProtection="0"/>
    <xf numFmtId="0" fontId="50"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52"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5" fillId="0" borderId="22"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56" fillId="0" borderId="23" applyNumberFormat="0" applyFill="0" applyAlignment="0" applyProtection="0"/>
    <xf numFmtId="0" fontId="79" fillId="0" borderId="45" applyNumberFormat="0" applyFill="0" applyAlignment="0" applyProtection="0"/>
    <xf numFmtId="0" fontId="79" fillId="0" borderId="46" applyNumberFormat="0" applyFill="0" applyAlignment="0" applyProtection="0"/>
    <xf numFmtId="0" fontId="57" fillId="0" borderId="24" applyNumberFormat="0" applyFill="0" applyAlignment="0" applyProtection="0"/>
    <xf numFmtId="0" fontId="80" fillId="0" borderId="47" applyNumberFormat="0" applyFill="0" applyAlignment="0" applyProtection="0"/>
    <xf numFmtId="0" fontId="80" fillId="0" borderId="48" applyNumberFormat="0" applyFill="0" applyAlignment="0" applyProtection="0"/>
    <xf numFmtId="0" fontId="5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7" fillId="0" borderId="0"/>
    <xf numFmtId="0" fontId="67" fillId="0" borderId="0"/>
    <xf numFmtId="0" fontId="3" fillId="0" borderId="0"/>
    <xf numFmtId="0" fontId="3" fillId="0" borderId="0"/>
    <xf numFmtId="0" fontId="67" fillId="0" borderId="0"/>
    <xf numFmtId="0" fontId="67" fillId="0" borderId="0"/>
    <xf numFmtId="0" fontId="6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52" borderId="42" applyNumberFormat="0" applyAlignment="0" applyProtection="0"/>
    <xf numFmtId="0" fontId="50" fillId="52" borderId="20" applyNumberFormat="0" applyAlignment="0" applyProtection="0"/>
    <xf numFmtId="0" fontId="50" fillId="52" borderId="42" applyNumberFormat="0" applyAlignment="0" applyProtection="0"/>
    <xf numFmtId="0" fontId="87"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7" fillId="0" borderId="0"/>
    <xf numFmtId="0" fontId="87"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6" fillId="16" borderId="0" applyNumberFormat="0" applyBorder="0" applyAlignment="0" applyProtection="0"/>
    <xf numFmtId="0" fontId="46"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2"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6" fillId="46"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54" fillId="54" borderId="0" applyNumberFormat="0" applyBorder="0" applyAlignment="0" applyProtection="0"/>
    <xf numFmtId="0" fontId="48" fillId="51" borderId="0" applyNumberFormat="0" applyBorder="0" applyAlignment="0" applyProtection="0"/>
    <xf numFmtId="0" fontId="52" fillId="0" borderId="53" applyNumberFormat="0" applyFill="0" applyAlignment="0" applyProtection="0"/>
    <xf numFmtId="0" fontId="52" fillId="0" borderId="53" applyNumberFormat="0" applyFill="0" applyAlignment="0" applyProtection="0"/>
    <xf numFmtId="0" fontId="52" fillId="0" borderId="53" applyNumberFormat="0" applyFill="0" applyAlignment="0" applyProtection="0"/>
    <xf numFmtId="0" fontId="58" fillId="0" borderId="25" applyNumberFormat="0" applyFill="0" applyAlignment="0" applyProtection="0"/>
    <xf numFmtId="0" fontId="50"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60">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2" fillId="0" borderId="0" xfId="0" applyFont="1"/>
    <xf numFmtId="14" fontId="62" fillId="0" borderId="0" xfId="0" applyNumberFormat="1" applyFont="1" applyAlignment="1">
      <alignment horizontal="center"/>
    </xf>
    <xf numFmtId="0" fontId="4" fillId="0" borderId="0" xfId="892" applyFont="1" applyAlignment="1">
      <alignment horizontal="center" vertical="center"/>
    </xf>
    <xf numFmtId="0" fontId="62"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62"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5" fillId="0" borderId="11" xfId="815" applyFont="1" applyBorder="1" applyAlignment="1">
      <alignment horizontal="center" vertical="center" wrapText="1"/>
    </xf>
    <xf numFmtId="0" fontId="62"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3" fillId="61" borderId="11" xfId="815" applyFont="1" applyFill="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2"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5"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8"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5"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2" fillId="0" borderId="0" xfId="0" applyFont="1" applyAlignment="1">
      <alignment horizontal="center"/>
    </xf>
    <xf numFmtId="10" fontId="11" fillId="0" borderId="0" xfId="0" applyNumberFormat="1" applyFont="1" applyAlignment="1">
      <alignment vertical="center"/>
    </xf>
    <xf numFmtId="0" fontId="62"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49" fontId="9" fillId="0" borderId="11" xfId="0" applyNumberFormat="1" applyFont="1" applyBorder="1" applyAlignment="1">
      <alignment horizontal="center" vertical="center" wrapText="1"/>
    </xf>
    <xf numFmtId="0" fontId="62"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6" fillId="0" borderId="11" xfId="0" applyFont="1" applyBorder="1" applyAlignment="1">
      <alignment horizontal="left" vertical="center" wrapText="1"/>
    </xf>
    <xf numFmtId="0" fontId="66" fillId="0" borderId="11" xfId="0" applyFont="1" applyBorder="1" applyAlignment="1">
      <alignment vertical="center" wrapText="1"/>
    </xf>
    <xf numFmtId="0" fontId="66" fillId="0" borderId="11" xfId="0" applyFont="1" applyBorder="1" applyAlignment="1">
      <alignment horizontal="center" vertical="center" wrapText="1"/>
    </xf>
    <xf numFmtId="0" fontId="66" fillId="0" borderId="0" xfId="0" applyFont="1" applyAlignment="1">
      <alignment vertical="center" wrapText="1"/>
    </xf>
    <xf numFmtId="0" fontId="66" fillId="0" borderId="0" xfId="0" applyFont="1" applyAlignment="1">
      <alignment horizontal="left" vertical="center" wrapText="1"/>
    </xf>
    <xf numFmtId="1" fontId="66" fillId="0" borderId="11" xfId="0" applyNumberFormat="1" applyFont="1" applyBorder="1" applyAlignment="1">
      <alignment horizontal="center" vertical="center" wrapText="1"/>
    </xf>
    <xf numFmtId="0" fontId="66" fillId="0" borderId="0" xfId="0" quotePrefix="1" applyFont="1" applyAlignment="1">
      <alignment vertical="center" wrapText="1"/>
    </xf>
    <xf numFmtId="2" fontId="66" fillId="0" borderId="11" xfId="0" applyNumberFormat="1" applyFont="1" applyBorder="1" applyAlignment="1">
      <alignment horizontal="center" vertical="center" wrapText="1"/>
    </xf>
    <xf numFmtId="0" fontId="0" fillId="0" borderId="11" xfId="0" applyBorder="1"/>
    <xf numFmtId="0" fontId="44" fillId="0" borderId="0" xfId="0" applyFont="1" applyAlignment="1">
      <alignment vertical="center"/>
    </xf>
    <xf numFmtId="0" fontId="43" fillId="0" borderId="11" xfId="0" applyFont="1" applyBorder="1" applyAlignment="1">
      <alignment horizontal="left" vertical="center"/>
    </xf>
    <xf numFmtId="14" fontId="43" fillId="0" borderId="11" xfId="0" applyNumberFormat="1" applyFont="1" applyBorder="1" applyAlignment="1">
      <alignment horizontal="left" vertical="center"/>
    </xf>
    <xf numFmtId="14" fontId="43" fillId="0" borderId="0" xfId="0" applyNumberFormat="1" applyFont="1" applyAlignment="1">
      <alignment horizontal="left" vertical="center"/>
    </xf>
    <xf numFmtId="0" fontId="44"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4" fillId="0" borderId="0" xfId="0" applyFont="1"/>
    <xf numFmtId="0" fontId="43" fillId="0" borderId="0" xfId="0" applyFont="1"/>
    <xf numFmtId="0" fontId="0" fillId="0" borderId="0" xfId="0" applyAlignment="1">
      <alignment horizontal="center"/>
    </xf>
    <xf numFmtId="0" fontId="3" fillId="0" borderId="0" xfId="815"/>
    <xf numFmtId="0" fontId="70" fillId="0" borderId="0" xfId="815" applyFont="1"/>
    <xf numFmtId="0" fontId="70" fillId="0" borderId="0" xfId="815" applyFont="1" applyAlignment="1">
      <alignment horizontal="center" vertical="center"/>
    </xf>
    <xf numFmtId="0" fontId="3" fillId="0" borderId="0" xfId="815" applyAlignment="1">
      <alignment horizontal="left"/>
    </xf>
    <xf numFmtId="0" fontId="70" fillId="0" borderId="0" xfId="815" applyFont="1" applyAlignment="1">
      <alignment horizontal="left"/>
    </xf>
    <xf numFmtId="14" fontId="69" fillId="0" borderId="0" xfId="0" applyNumberFormat="1" applyFont="1" applyAlignment="1">
      <alignment horizontal="center" vertical="center"/>
    </xf>
    <xf numFmtId="0" fontId="15" fillId="0" borderId="10" xfId="0" applyFont="1" applyBorder="1" applyAlignment="1">
      <alignment horizontal="center" vertical="center" wrapText="1"/>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2" fillId="0" borderId="11" xfId="0" applyNumberFormat="1" applyFont="1" applyBorder="1" applyAlignment="1">
      <alignment horizontal="left" vertical="center"/>
    </xf>
    <xf numFmtId="0" fontId="43"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4" fillId="0" borderId="11" xfId="815" applyFont="1" applyBorder="1" applyAlignment="1">
      <alignment horizontal="center" vertical="center" wrapText="1"/>
    </xf>
    <xf numFmtId="0" fontId="77"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6" fillId="69" borderId="11" xfId="0" applyFont="1" applyFill="1" applyBorder="1" applyAlignment="1">
      <alignment horizontal="center" vertical="center" wrapText="1"/>
    </xf>
    <xf numFmtId="0" fontId="69" fillId="0" borderId="0" xfId="0" applyFont="1"/>
    <xf numFmtId="0" fontId="10" fillId="0" borderId="0" xfId="815" applyFont="1"/>
    <xf numFmtId="1" fontId="43" fillId="0" borderId="11" xfId="0" applyNumberFormat="1" applyFont="1" applyBorder="1" applyAlignment="1">
      <alignment horizontal="center" vertical="center"/>
    </xf>
    <xf numFmtId="0" fontId="44" fillId="0" borderId="11" xfId="0" applyFont="1" applyBorder="1" applyAlignment="1">
      <alignment horizontal="center" vertical="center"/>
    </xf>
    <xf numFmtId="0" fontId="11" fillId="0" borderId="0" xfId="0" quotePrefix="1" applyFont="1" applyAlignment="1">
      <alignment vertical="center"/>
    </xf>
    <xf numFmtId="0" fontId="64" fillId="0" borderId="0" xfId="0" applyFont="1" applyAlignment="1">
      <alignment vertical="center" wrapText="1"/>
    </xf>
    <xf numFmtId="0" fontId="64" fillId="0" borderId="0" xfId="0" applyFont="1" applyAlignment="1">
      <alignment vertical="center"/>
    </xf>
    <xf numFmtId="14" fontId="62" fillId="0" borderId="0" xfId="0" applyNumberFormat="1" applyFont="1" applyAlignment="1">
      <alignment horizontal="center" vertical="center"/>
    </xf>
    <xf numFmtId="14" fontId="9" fillId="0" borderId="0" xfId="0" applyNumberFormat="1" applyFont="1" applyAlignment="1">
      <alignment horizontal="center" vertical="center"/>
    </xf>
    <xf numFmtId="0" fontId="83" fillId="0" borderId="11" xfId="0" applyFont="1" applyBorder="1" applyAlignment="1">
      <alignment vertical="center" wrapText="1"/>
    </xf>
    <xf numFmtId="0" fontId="84" fillId="0" borderId="11" xfId="0" applyFont="1" applyBorder="1" applyAlignment="1">
      <alignment vertical="center" wrapText="1"/>
    </xf>
    <xf numFmtId="0" fontId="84" fillId="0" borderId="11" xfId="0" quotePrefix="1" applyFont="1" applyBorder="1" applyAlignment="1">
      <alignment vertical="center"/>
    </xf>
    <xf numFmtId="0" fontId="84" fillId="0" borderId="0" xfId="0" applyFont="1" applyAlignment="1">
      <alignment vertical="center"/>
    </xf>
    <xf numFmtId="0" fontId="84" fillId="69" borderId="11" xfId="0" quotePrefix="1" applyFont="1" applyFill="1" applyBorder="1" applyAlignment="1">
      <alignment vertical="center"/>
    </xf>
    <xf numFmtId="0" fontId="84" fillId="69" borderId="11" xfId="0" applyFont="1" applyFill="1" applyBorder="1" applyAlignment="1">
      <alignment vertical="center" wrapText="1"/>
    </xf>
    <xf numFmtId="0" fontId="85" fillId="0" borderId="11" xfId="0" applyFont="1" applyBorder="1" applyAlignment="1">
      <alignment horizontal="left" vertical="center" wrapText="1"/>
    </xf>
    <xf numFmtId="0" fontId="9" fillId="0" borderId="0" xfId="0" applyFont="1" applyAlignment="1">
      <alignment vertical="top" wrapText="1"/>
    </xf>
    <xf numFmtId="0" fontId="44"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0" fontId="15" fillId="0" borderId="0" xfId="0" applyFont="1"/>
    <xf numFmtId="0" fontId="86" fillId="0" borderId="0" xfId="0" applyFont="1"/>
    <xf numFmtId="0" fontId="4" fillId="0" borderId="0" xfId="0" applyFont="1" applyAlignment="1">
      <alignment wrapText="1"/>
    </xf>
    <xf numFmtId="0" fontId="15" fillId="0" borderId="11" xfId="0" applyFont="1" applyBorder="1" applyAlignment="1">
      <alignment horizontal="center"/>
    </xf>
    <xf numFmtId="1" fontId="15" fillId="0" borderId="11" xfId="0" applyNumberFormat="1"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6" fillId="0" borderId="0" xfId="0" applyFont="1"/>
    <xf numFmtId="0" fontId="66" fillId="0" borderId="11" xfId="0" applyFont="1" applyBorder="1" applyAlignment="1">
      <alignment horizontal="center"/>
    </xf>
    <xf numFmtId="0" fontId="66"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4" fillId="75" borderId="11" xfId="0" applyFont="1" applyFill="1" applyBorder="1" applyAlignment="1">
      <alignment vertical="center" wrapText="1"/>
    </xf>
    <xf numFmtId="0" fontId="62" fillId="0" borderId="11" xfId="0" applyFont="1" applyBorder="1" applyAlignment="1">
      <alignment horizontal="center" vertical="center" wrapText="1"/>
    </xf>
    <xf numFmtId="0" fontId="62" fillId="0" borderId="11" xfId="0" applyFont="1" applyBorder="1" applyAlignment="1">
      <alignment horizontal="center" vertical="center"/>
    </xf>
    <xf numFmtId="0" fontId="65" fillId="0" borderId="11" xfId="0" applyFont="1" applyBorder="1" applyAlignment="1">
      <alignment horizontal="center" vertical="center"/>
    </xf>
    <xf numFmtId="0" fontId="4" fillId="0" borderId="11" xfId="815" applyFont="1" applyBorder="1"/>
    <xf numFmtId="0" fontId="4" fillId="0" borderId="12" xfId="815" applyFont="1" applyBorder="1"/>
    <xf numFmtId="0" fontId="62" fillId="0" borderId="13" xfId="0" applyFont="1" applyBorder="1" applyAlignment="1">
      <alignment vertical="center"/>
    </xf>
    <xf numFmtId="0" fontId="9" fillId="0" borderId="0" xfId="0" applyFont="1" applyAlignment="1">
      <alignment horizontal="left" vertical="center"/>
    </xf>
    <xf numFmtId="0" fontId="65"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2" fillId="58" borderId="10" xfId="0" applyFont="1" applyFill="1" applyBorder="1" applyAlignment="1">
      <alignment horizontal="center" vertical="center"/>
    </xf>
    <xf numFmtId="0" fontId="15" fillId="57" borderId="10" xfId="0" applyFont="1" applyFill="1" applyBorder="1" applyAlignment="1">
      <alignment horizontal="center"/>
    </xf>
    <xf numFmtId="0" fontId="62" fillId="58" borderId="10" xfId="0" applyFont="1" applyFill="1" applyBorder="1" applyAlignment="1">
      <alignment horizontal="center"/>
    </xf>
    <xf numFmtId="14" fontId="62" fillId="58" borderId="10" xfId="0" applyNumberFormat="1" applyFont="1" applyFill="1" applyBorder="1" applyAlignment="1">
      <alignment horizontal="center"/>
    </xf>
    <xf numFmtId="14" fontId="62" fillId="70" borderId="0" xfId="0" applyNumberFormat="1" applyFont="1" applyFill="1" applyAlignment="1">
      <alignment horizontal="left"/>
    </xf>
    <xf numFmtId="0" fontId="62" fillId="70" borderId="0" xfId="0" applyFont="1" applyFill="1" applyAlignment="1">
      <alignment horizontal="right"/>
    </xf>
    <xf numFmtId="0" fontId="62" fillId="0" borderId="11" xfId="0" applyFont="1" applyBorder="1"/>
    <xf numFmtId="0" fontId="0" fillId="0" borderId="11" xfId="0" applyBorder="1" applyAlignment="1">
      <alignment vertical="center" wrapText="1"/>
    </xf>
    <xf numFmtId="0" fontId="66" fillId="61" borderId="11" xfId="0" applyFont="1" applyFill="1" applyBorder="1" applyAlignment="1">
      <alignment horizontal="center" vertical="center" wrapText="1"/>
    </xf>
    <xf numFmtId="0" fontId="38" fillId="0" borderId="0" xfId="815" applyFont="1" applyAlignment="1">
      <alignment vertical="center"/>
    </xf>
    <xf numFmtId="0" fontId="9" fillId="0" borderId="0" xfId="0" applyFont="1" applyAlignment="1">
      <alignment horizontal="left" vertical="top" wrapText="1"/>
    </xf>
    <xf numFmtId="3" fontId="4" fillId="0" borderId="11" xfId="815" quotePrefix="1" applyNumberFormat="1" applyFont="1" applyBorder="1" applyAlignment="1">
      <alignment horizontal="center" vertical="center" wrapText="1"/>
    </xf>
    <xf numFmtId="0" fontId="12" fillId="0" borderId="0" xfId="0" quotePrefix="1" applyFont="1" applyAlignment="1">
      <alignment vertical="center"/>
    </xf>
    <xf numFmtId="0" fontId="65" fillId="0" borderId="13" xfId="0" applyFont="1" applyBorder="1" applyAlignment="1">
      <alignment horizontal="center" vertical="center"/>
    </xf>
    <xf numFmtId="2" fontId="43"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4" fillId="0" borderId="11" xfId="0" applyFont="1" applyBorder="1" applyAlignment="1">
      <alignment horizontal="center" vertical="center" wrapText="1"/>
    </xf>
    <xf numFmtId="0" fontId="12" fillId="0" borderId="11" xfId="0" applyFont="1" applyBorder="1" applyAlignment="1">
      <alignment horizontal="left" vertical="center"/>
    </xf>
    <xf numFmtId="0" fontId="11" fillId="0" borderId="11" xfId="0" applyFont="1" applyBorder="1"/>
    <xf numFmtId="0" fontId="9" fillId="0" borderId="0" xfId="0" applyFont="1" applyAlignment="1">
      <alignment vertical="top"/>
    </xf>
    <xf numFmtId="0" fontId="66" fillId="76" borderId="11" xfId="0" applyFont="1" applyFill="1" applyBorder="1" applyAlignment="1">
      <alignment vertical="center" wrapText="1"/>
    </xf>
    <xf numFmtId="0" fontId="66" fillId="77" borderId="11" xfId="0" applyFont="1" applyFill="1" applyBorder="1" applyAlignment="1">
      <alignment vertical="center" wrapText="1"/>
    </xf>
    <xf numFmtId="0" fontId="15" fillId="0" borderId="11" xfId="0" applyFont="1" applyBorder="1" applyAlignment="1">
      <alignment horizontal="left" vertical="center"/>
    </xf>
    <xf numFmtId="0" fontId="65" fillId="0" borderId="11" xfId="0" applyFont="1" applyBorder="1" applyAlignment="1">
      <alignment horizontal="left" vertical="center"/>
    </xf>
    <xf numFmtId="0" fontId="62" fillId="0" borderId="11" xfId="0" applyFont="1" applyBorder="1" applyAlignment="1">
      <alignment horizontal="center"/>
    </xf>
    <xf numFmtId="3" fontId="62" fillId="0" borderId="11" xfId="0" applyNumberFormat="1" applyFont="1" applyBorder="1" applyAlignment="1">
      <alignment horizontal="center" vertical="center"/>
    </xf>
    <xf numFmtId="0" fontId="43" fillId="70" borderId="11" xfId="0" applyFont="1" applyFill="1" applyBorder="1" applyAlignment="1">
      <alignment horizontal="left" vertical="center"/>
    </xf>
    <xf numFmtId="0" fontId="91" fillId="0" borderId="11" xfId="0" applyFont="1" applyBorder="1" applyAlignment="1">
      <alignment vertical="center"/>
    </xf>
    <xf numFmtId="49" fontId="0" fillId="0" borderId="11" xfId="0" applyNumberFormat="1" applyBorder="1"/>
    <xf numFmtId="14" fontId="62" fillId="0" borderId="11" xfId="0" applyNumberFormat="1" applyFont="1" applyBorder="1" applyAlignment="1">
      <alignment vertical="center"/>
    </xf>
    <xf numFmtId="0" fontId="0" fillId="0" borderId="11" xfId="0" applyBorder="1" applyAlignment="1">
      <alignment horizontal="left"/>
    </xf>
    <xf numFmtId="14" fontId="0" fillId="0" borderId="11" xfId="0" applyNumberFormat="1" applyBorder="1" applyAlignment="1">
      <alignment horizontal="left"/>
    </xf>
    <xf numFmtId="14" fontId="0" fillId="0" borderId="0" xfId="0" applyNumberFormat="1" applyAlignment="1">
      <alignment horizontal="left"/>
    </xf>
    <xf numFmtId="49" fontId="0" fillId="0" borderId="13" xfId="0" applyNumberFormat="1" applyBorder="1"/>
    <xf numFmtId="14" fontId="62" fillId="0" borderId="14" xfId="0" applyNumberFormat="1" applyFont="1" applyBorder="1" applyAlignment="1">
      <alignment vertical="center"/>
    </xf>
    <xf numFmtId="0" fontId="9" fillId="0" borderId="0" xfId="0" applyFont="1" applyAlignment="1">
      <alignment horizontal="left" vertical="top" wrapText="1"/>
    </xf>
    <xf numFmtId="0" fontId="65" fillId="0" borderId="11" xfId="0" applyFont="1" applyBorder="1" applyAlignment="1">
      <alignment horizontal="left" vertical="center" wrapText="1"/>
    </xf>
    <xf numFmtId="0" fontId="68" fillId="0" borderId="11" xfId="0" applyFont="1" applyBorder="1" applyAlignment="1">
      <alignment horizontal="left" vertical="center" wrapText="1"/>
    </xf>
    <xf numFmtId="0" fontId="15" fillId="0" borderId="11" xfId="0" applyFont="1" applyBorder="1" applyAlignment="1">
      <alignment horizontal="left" vertical="center" wrapText="1"/>
    </xf>
    <xf numFmtId="0" fontId="67" fillId="0" borderId="11" xfId="0" applyFont="1" applyBorder="1" applyAlignment="1">
      <alignment horizontal="left" vertical="center"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5" fillId="0" borderId="13" xfId="0" applyFont="1" applyBorder="1" applyAlignment="1">
      <alignment horizontal="left" vertical="center" wrapText="1"/>
    </xf>
    <xf numFmtId="0" fontId="65" fillId="0" borderId="14" xfId="0" applyFont="1" applyBorder="1" applyAlignment="1">
      <alignment horizontal="left" vertical="center" wrapText="1"/>
    </xf>
    <xf numFmtId="0" fontId="9"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5" fillId="0" borderId="11" xfId="815" applyFont="1" applyBorder="1" applyAlignment="1">
      <alignment horizontal="center" vertical="center" wrapText="1"/>
    </xf>
    <xf numFmtId="0" fontId="12" fillId="0" borderId="0" xfId="0" applyFont="1" applyAlignment="1">
      <alignment horizontal="left" vertical="center"/>
    </xf>
    <xf numFmtId="0" fontId="0" fillId="0" borderId="16" xfId="0" applyBorder="1" applyAlignment="1">
      <alignment horizontal="left" vertical="center"/>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0" fillId="25" borderId="13" xfId="815" applyFont="1" applyFill="1" applyBorder="1" applyAlignment="1">
      <alignment horizontal="left" vertical="center"/>
    </xf>
    <xf numFmtId="0" fontId="10" fillId="25" borderId="15" xfId="815" applyFont="1" applyFill="1" applyBorder="1" applyAlignment="1">
      <alignment horizontal="left" vertical="center"/>
    </xf>
    <xf numFmtId="0" fontId="10" fillId="25" borderId="14" xfId="815" applyFont="1" applyFill="1" applyBorder="1" applyAlignment="1">
      <alignment horizontal="left" vertical="center"/>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justify" wrapText="1"/>
    </xf>
    <xf numFmtId="0" fontId="9" fillId="0" borderId="0" xfId="0" applyFont="1" applyAlignment="1">
      <alignment horizontal="justify"/>
    </xf>
    <xf numFmtId="49" fontId="10" fillId="65" borderId="13" xfId="815" applyNumberFormat="1" applyFont="1" applyFill="1" applyBorder="1" applyAlignment="1" applyProtection="1">
      <alignment horizontal="left" vertical="center"/>
      <protection locked="0"/>
    </xf>
    <xf numFmtId="49" fontId="10" fillId="65" borderId="15" xfId="815" applyNumberFormat="1" applyFont="1" applyFill="1" applyBorder="1" applyAlignment="1" applyProtection="1">
      <alignment horizontal="left" vertical="center"/>
      <protection locked="0"/>
    </xf>
    <xf numFmtId="49" fontId="10" fillId="65" borderId="14" xfId="815" applyNumberFormat="1" applyFont="1" applyFill="1" applyBorder="1" applyAlignment="1" applyProtection="1">
      <alignment horizontal="left" vertical="center"/>
      <protection locked="0"/>
    </xf>
    <xf numFmtId="0" fontId="9" fillId="0" borderId="0" xfId="0" applyFont="1" applyAlignment="1">
      <alignment horizontal="left" vertical="justify"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0" fontId="6" fillId="0" borderId="0" xfId="815" applyFont="1" applyAlignment="1">
      <alignment horizontal="left" vertical="center"/>
    </xf>
    <xf numFmtId="0" fontId="6" fillId="0" borderId="16" xfId="815" applyFont="1" applyBorder="1" applyAlignment="1">
      <alignment horizontal="left" vertical="center"/>
    </xf>
    <xf numFmtId="0" fontId="69" fillId="0" borderId="40" xfId="0" applyFont="1" applyBorder="1" applyAlignment="1">
      <alignment horizontal="center" vertical="center"/>
    </xf>
    <xf numFmtId="0" fontId="69" fillId="0" borderId="16" xfId="0" applyFont="1" applyBorder="1" applyAlignment="1">
      <alignment horizontal="center" vertical="center"/>
    </xf>
    <xf numFmtId="0" fontId="9" fillId="0" borderId="36" xfId="0" applyFont="1" applyBorder="1" applyAlignment="1">
      <alignment vertical="top" wrapText="1"/>
    </xf>
    <xf numFmtId="0" fontId="69" fillId="0" borderId="28"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37" xfId="0" applyFont="1" applyBorder="1" applyAlignment="1">
      <alignment horizontal="center" vertical="center" wrapText="1"/>
    </xf>
    <xf numFmtId="0" fontId="69" fillId="0" borderId="3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49" fontId="73" fillId="0" borderId="27" xfId="0" applyNumberFormat="1" applyFont="1" applyBorder="1" applyAlignment="1">
      <alignment horizontal="center" vertical="center" wrapText="1" readingOrder="1"/>
    </xf>
    <xf numFmtId="49" fontId="73" fillId="0" borderId="30" xfId="0" applyNumberFormat="1" applyFont="1" applyBorder="1" applyAlignment="1">
      <alignment horizontal="center" vertical="center" wrapText="1" readingOrder="1"/>
    </xf>
    <xf numFmtId="49" fontId="73"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72" fillId="0" borderId="10" xfId="0" applyFont="1" applyBorder="1" applyAlignment="1">
      <alignment horizontal="center" vertical="center" wrapText="1"/>
    </xf>
    <xf numFmtId="0" fontId="71" fillId="0" borderId="10" xfId="0" applyFont="1" applyBorder="1" applyAlignment="1">
      <alignment horizontal="center" vertical="center" wrapText="1"/>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4" fillId="0" borderId="27" xfId="0" quotePrefix="1" applyFont="1" applyBorder="1" applyAlignment="1">
      <alignment horizontal="center" vertical="center" wrapText="1" readingOrder="1"/>
    </xf>
    <xf numFmtId="0" fontId="74" fillId="0" borderId="30" xfId="0" quotePrefix="1" applyFont="1" applyBorder="1" applyAlignment="1">
      <alignment horizontal="center" vertical="center" wrapText="1" readingOrder="1"/>
    </xf>
    <xf numFmtId="0" fontId="74" fillId="0" borderId="31" xfId="0" quotePrefix="1" applyFont="1" applyBorder="1" applyAlignment="1">
      <alignment horizontal="center" vertical="center" wrapText="1" readingOrder="1"/>
    </xf>
    <xf numFmtId="0" fontId="74" fillId="0" borderId="28" xfId="0" applyFont="1" applyBorder="1" applyAlignment="1">
      <alignment horizontal="center" vertical="center" wrapText="1" readingOrder="1"/>
    </xf>
    <xf numFmtId="0" fontId="74" fillId="0" borderId="29" xfId="0" applyFont="1" applyBorder="1" applyAlignment="1">
      <alignment horizontal="center" vertical="center" wrapText="1" readingOrder="1"/>
    </xf>
    <xf numFmtId="0" fontId="74" fillId="0" borderId="32" xfId="0" applyFont="1" applyBorder="1" applyAlignment="1">
      <alignment horizontal="center" vertical="center" wrapText="1" readingOrder="1"/>
    </xf>
    <xf numFmtId="0" fontId="74" fillId="0" borderId="33" xfId="0" applyFont="1" applyBorder="1" applyAlignment="1">
      <alignment horizontal="center" vertical="center" wrapText="1" readingOrder="1"/>
    </xf>
    <xf numFmtId="0" fontId="74" fillId="0" borderId="34" xfId="0" applyFont="1" applyBorder="1" applyAlignment="1">
      <alignment horizontal="center" vertical="center" wrapText="1" readingOrder="1"/>
    </xf>
    <xf numFmtId="0" fontId="74" fillId="0" borderId="35" xfId="0" applyFont="1" applyBorder="1" applyAlignment="1">
      <alignment horizontal="center" vertical="center" wrapText="1" readingOrder="1"/>
    </xf>
    <xf numFmtId="0" fontId="75" fillId="0" borderId="27" xfId="0" applyFont="1" applyBorder="1" applyAlignment="1">
      <alignment horizontal="center" vertical="center" wrapText="1" readingOrder="1"/>
    </xf>
    <xf numFmtId="0" fontId="75" fillId="0" borderId="30" xfId="0" applyFont="1" applyBorder="1" applyAlignment="1">
      <alignment horizontal="center" vertical="center" wrapText="1" readingOrder="1"/>
    </xf>
    <xf numFmtId="0" fontId="75" fillId="0" borderId="31" xfId="0" applyFont="1" applyBorder="1" applyAlignment="1">
      <alignment horizontal="center" vertical="center" wrapText="1" readingOrder="1"/>
    </xf>
    <xf numFmtId="0" fontId="73" fillId="67" borderId="27" xfId="0" applyFont="1" applyFill="1" applyBorder="1" applyAlignment="1">
      <alignment horizontal="center" vertical="center" wrapText="1"/>
    </xf>
    <xf numFmtId="0" fontId="73" fillId="67" borderId="30" xfId="0" applyFont="1" applyFill="1" applyBorder="1" applyAlignment="1">
      <alignment horizontal="center" vertical="center" wrapText="1"/>
    </xf>
    <xf numFmtId="0" fontId="73" fillId="67" borderId="31" xfId="0" applyFont="1" applyFill="1" applyBorder="1" applyAlignment="1">
      <alignment horizontal="center" vertical="center" wrapText="1"/>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69"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69" fillId="66" borderId="13" xfId="0" applyNumberFormat="1" applyFont="1" applyFill="1" applyBorder="1" applyAlignment="1">
      <alignment horizontal="center" vertical="center"/>
    </xf>
    <xf numFmtId="14" fontId="69" fillId="66" borderId="15" xfId="0" applyNumberFormat="1" applyFont="1" applyFill="1" applyBorder="1" applyAlignment="1">
      <alignment horizontal="center" vertical="center"/>
    </xf>
    <xf numFmtId="14" fontId="69" fillId="66" borderId="14" xfId="0" applyNumberFormat="1" applyFont="1" applyFill="1" applyBorder="1" applyAlignment="1">
      <alignment horizontal="center" vertical="center"/>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99">
    <dxf>
      <fill>
        <patternFill>
          <bgColor rgb="FFC1C1C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0" tint="-0.499984740745262"/>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patternType="gray0625">
          <fgColor rgb="FF808080"/>
          <bgColor theme="0"/>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BFBFBF"/>
        </patternFill>
      </fill>
    </dxf>
    <dxf>
      <fill>
        <patternFill>
          <bgColor rgb="FF808080"/>
        </patternFill>
      </fill>
    </dxf>
    <dxf>
      <fill>
        <patternFill>
          <bgColor rgb="FFBFBFBF"/>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rgb="FF8080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7C80"/>
      <color rgb="FFFF5050"/>
      <color rgb="FFFF9080"/>
      <color rgb="FF808080"/>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0</xdr:row>
      <xdr:rowOff>28575</xdr:rowOff>
    </xdr:from>
    <xdr:to>
      <xdr:col>15</xdr:col>
      <xdr:colOff>66676</xdr:colOff>
      <xdr:row>3</xdr:row>
      <xdr:rowOff>66675</xdr:rowOff>
    </xdr:to>
    <xdr:pic>
      <xdr:nvPicPr>
        <xdr:cNvPr id="118194" name="Grafik 1">
          <a:extLst>
            <a:ext uri="{FF2B5EF4-FFF2-40B4-BE49-F238E27FC236}">
              <a16:creationId xmlns:a16="http://schemas.microsoft.com/office/drawing/2014/main" id="{00000000-0008-0000-0000-0000B2C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28575"/>
          <a:ext cx="10858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923925</xdr:colOff>
      <xdr:row>19</xdr:row>
      <xdr:rowOff>9525</xdr:rowOff>
    </xdr:from>
    <xdr:to>
      <xdr:col>11</xdr:col>
      <xdr:colOff>1058</xdr:colOff>
      <xdr:row>19</xdr:row>
      <xdr:rowOff>95250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0</xdr:colOff>
      <xdr:row>13</xdr:row>
      <xdr:rowOff>95250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15</xdr:row>
      <xdr:rowOff>9525</xdr:rowOff>
    </xdr:from>
    <xdr:to>
      <xdr:col>8</xdr:col>
      <xdr:colOff>0</xdr:colOff>
      <xdr:row>15</xdr:row>
      <xdr:rowOff>95250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753208</xdr:colOff>
      <xdr:row>28</xdr:row>
      <xdr:rowOff>8792</xdr:rowOff>
    </xdr:from>
    <xdr:to>
      <xdr:col>14</xdr:col>
      <xdr:colOff>733</xdr:colOff>
      <xdr:row>28</xdr:row>
      <xdr:rowOff>94517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4381" y="52841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95250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93784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92320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92323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851384</xdr:colOff>
      <xdr:row>36</xdr:row>
      <xdr:rowOff>5865</xdr:rowOff>
    </xdr:from>
    <xdr:to>
      <xdr:col>12</xdr:col>
      <xdr:colOff>951030</xdr:colOff>
      <xdr:row>36</xdr:row>
      <xdr:rowOff>91590</xdr:rowOff>
    </xdr:to>
    <xdr:pic>
      <xdr:nvPicPr>
        <xdr:cNvPr id="15" name="Grafik 1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0057" y="6841884"/>
          <a:ext cx="99646"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9528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5" y="7182586"/>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93788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645292</xdr:colOff>
      <xdr:row>20</xdr:row>
      <xdr:rowOff>12979</xdr:rowOff>
    </xdr:from>
    <xdr:to>
      <xdr:col>11</xdr:col>
      <xdr:colOff>739181</xdr:colOff>
      <xdr:row>20</xdr:row>
      <xdr:rowOff>98704</xdr:rowOff>
    </xdr:to>
    <xdr:pic>
      <xdr:nvPicPr>
        <xdr:cNvPr id="18" name="Grafik 15">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9267" y="3461029"/>
          <a:ext cx="9388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860391</xdr:colOff>
      <xdr:row>20</xdr:row>
      <xdr:rowOff>8793</xdr:rowOff>
    </xdr:from>
    <xdr:to>
      <xdr:col>13</xdr:col>
      <xdr:colOff>3141</xdr:colOff>
      <xdr:row>20</xdr:row>
      <xdr:rowOff>94518</xdr:rowOff>
    </xdr:to>
    <xdr:pic>
      <xdr:nvPicPr>
        <xdr:cNvPr id="19" name="Grafik 1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9087" y="34377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756872</xdr:colOff>
      <xdr:row>20</xdr:row>
      <xdr:rowOff>7327</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8045" y="3429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94518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859447</xdr:colOff>
      <xdr:row>22</xdr:row>
      <xdr:rowOff>7328</xdr:rowOff>
    </xdr:from>
    <xdr:to>
      <xdr:col>13</xdr:col>
      <xdr:colOff>2197</xdr:colOff>
      <xdr:row>22</xdr:row>
      <xdr:rowOff>93053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93052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857980</xdr:colOff>
      <xdr:row>23</xdr:row>
      <xdr:rowOff>5862</xdr:rowOff>
    </xdr:from>
    <xdr:to>
      <xdr:col>13</xdr:col>
      <xdr:colOff>730</xdr:colOff>
      <xdr:row>23</xdr:row>
      <xdr:rowOff>91587</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3" y="3764574"/>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91587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856513</xdr:colOff>
      <xdr:row>24</xdr:row>
      <xdr:rowOff>13922</xdr:rowOff>
    </xdr:from>
    <xdr:to>
      <xdr:col>12</xdr:col>
      <xdr:colOff>951763</xdr:colOff>
      <xdr:row>24</xdr:row>
      <xdr:rowOff>99647</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3438" y="397632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644032</xdr:colOff>
      <xdr:row>25</xdr:row>
      <xdr:rowOff>13921</xdr:rowOff>
    </xdr:from>
    <xdr:to>
      <xdr:col>11</xdr:col>
      <xdr:colOff>739282</xdr:colOff>
      <xdr:row>25</xdr:row>
      <xdr:rowOff>99646</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8007" y="414777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855048</xdr:colOff>
      <xdr:row>25</xdr:row>
      <xdr:rowOff>10258</xdr:rowOff>
    </xdr:from>
    <xdr:to>
      <xdr:col>12</xdr:col>
      <xdr:colOff>950298</xdr:colOff>
      <xdr:row>25</xdr:row>
      <xdr:rowOff>95983</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1" y="410600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359752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93052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29</xdr:row>
      <xdr:rowOff>7328</xdr:rowOff>
    </xdr:from>
    <xdr:ext cx="95250" cy="85725"/>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41030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645501</xdr:colOff>
      <xdr:row>29</xdr:row>
      <xdr:rowOff>5862</xdr:rowOff>
    </xdr:from>
    <xdr:ext cx="95250" cy="85725"/>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4155" y="544976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857984</xdr:colOff>
      <xdr:row>30</xdr:row>
      <xdr:rowOff>8059</xdr:rowOff>
    </xdr:from>
    <xdr:to>
      <xdr:col>13</xdr:col>
      <xdr:colOff>2932</xdr:colOff>
      <xdr:row>30</xdr:row>
      <xdr:rowOff>93784</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30</xdr:row>
      <xdr:rowOff>7328</xdr:rowOff>
    </xdr:from>
    <xdr:ext cx="95250" cy="85725"/>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45123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31</xdr:row>
      <xdr:rowOff>8059</xdr:rowOff>
    </xdr:from>
    <xdr:ext cx="97448" cy="85725"/>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56204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5619751"/>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32</xdr:row>
      <xdr:rowOff>8059</xdr:rowOff>
    </xdr:from>
    <xdr:ext cx="97448" cy="85725"/>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05204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855049</xdr:colOff>
      <xdr:row>35</xdr:row>
      <xdr:rowOff>5133</xdr:rowOff>
    </xdr:from>
    <xdr:to>
      <xdr:col>12</xdr:col>
      <xdr:colOff>952497</xdr:colOff>
      <xdr:row>35</xdr:row>
      <xdr:rowOff>90858</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2" y="6672633"/>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35</xdr:row>
      <xdr:rowOff>8059</xdr:rowOff>
    </xdr:from>
    <xdr:ext cx="97448" cy="85725"/>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43" name="Grafik 1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644763</xdr:colOff>
      <xdr:row>37</xdr:row>
      <xdr:rowOff>9529</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7" y="701406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644762</xdr:colOff>
      <xdr:row>36</xdr:row>
      <xdr:rowOff>9529</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3416" y="684554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33852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47" name="Grafik 15">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33779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48" name="Grafik 15">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01259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646967</xdr:colOff>
      <xdr:row>39</xdr:row>
      <xdr:rowOff>7327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621" y="77518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50" name="Grafik 15">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684407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51" name="Grafik 15">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684334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52" name="Grafik 15">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1811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53" name="Grafik 1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1803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54" name="Grafik 15">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6657" y="775261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55" name="Grafik 15">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120" y="7751886"/>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641832</xdr:colOff>
      <xdr:row>44</xdr:row>
      <xdr:rowOff>6597</xdr:rowOff>
    </xdr:from>
    <xdr:to>
      <xdr:col>11</xdr:col>
      <xdr:colOff>739280</xdr:colOff>
      <xdr:row>44</xdr:row>
      <xdr:rowOff>92322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0486" y="848384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750271</xdr:colOff>
      <xdr:row>44</xdr:row>
      <xdr:rowOff>5132</xdr:rowOff>
    </xdr:from>
    <xdr:to>
      <xdr:col>14</xdr:col>
      <xdr:colOff>1052</xdr:colOff>
      <xdr:row>44</xdr:row>
      <xdr:rowOff>90857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44" y="8482382"/>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58" name="Grafik 15">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60" name="Grafik 15">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1" name="Grafik 15">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62" name="Grafik 15">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41411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3" name="Grafik 15">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4" name="Grafik 15">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65" name="Grafik 15">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6" name="Grafik 1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7" name="Grafik 15">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68" name="Grafik 15">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69" name="Grafik 15">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0" name="Grafik 15">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71" name="Grafik 15">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54937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35</xdr:row>
      <xdr:rowOff>8059</xdr:rowOff>
    </xdr:from>
    <xdr:ext cx="97448" cy="85725"/>
    <xdr:pic>
      <xdr:nvPicPr>
        <xdr:cNvPr id="72" name="Grafik 15">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3802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3" name="Grafik 15">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4" name="Grafik 15">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5" name="Grafik 15">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76" name="Grafik 1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379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7" name="Grafik 15">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78" name="Grafik 15">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36</xdr:row>
      <xdr:rowOff>8059</xdr:rowOff>
    </xdr:from>
    <xdr:ext cx="97448" cy="85725"/>
    <xdr:pic>
      <xdr:nvPicPr>
        <xdr:cNvPr id="79" name="Grafik 15">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0" name="Grafik 15">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1" name="Grafik 15">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2" name="Grafik 1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83" name="Grafik 15">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4" name="Grafik 15">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5" name="Grafik 15">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37</xdr:row>
      <xdr:rowOff>8059</xdr:rowOff>
    </xdr:from>
    <xdr:ext cx="97448" cy="85725"/>
    <xdr:pic>
      <xdr:nvPicPr>
        <xdr:cNvPr id="86" name="Grafik 1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7" name="Grafik 15">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8" name="Grafik 15">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89" name="Grafik 15">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90" name="Grafik 15">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1" name="Grafik 15">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2" name="Grafik 1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38</xdr:row>
      <xdr:rowOff>8059</xdr:rowOff>
    </xdr:from>
    <xdr:ext cx="97448" cy="85725"/>
    <xdr:pic>
      <xdr:nvPicPr>
        <xdr:cNvPr id="93" name="Grafik 15">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4" name="Grafik 15">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5" name="Grafik 15">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6" name="Grafik 1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97" name="Grafik 15">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98" name="Grafik 15">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99" name="Grafik 15">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39</xdr:row>
      <xdr:rowOff>8059</xdr:rowOff>
    </xdr:from>
    <xdr:ext cx="97448" cy="85725"/>
    <xdr:pic>
      <xdr:nvPicPr>
        <xdr:cNvPr id="100" name="Grafik 15">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67231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1" name="Grafik 1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2" name="Grafik 1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3" name="Grafik 15">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04" name="Grafik 15">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6722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5" name="Grafik 15">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6" name="Grafik 1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7" name="Grafik 15">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08" name="Grafik 1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42</xdr:row>
      <xdr:rowOff>8059</xdr:rowOff>
    </xdr:from>
    <xdr:ext cx="97448" cy="85725"/>
    <xdr:pic>
      <xdr:nvPicPr>
        <xdr:cNvPr id="109" name="Grafik 15">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909" y="780903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0" name="Grafik 15">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1" name="Grafik 15">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2" name="Grafik 15">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13" name="Grafik 15">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78083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23</xdr:row>
      <xdr:rowOff>7328</xdr:rowOff>
    </xdr:from>
    <xdr:ext cx="95250" cy="85725"/>
    <xdr:pic>
      <xdr:nvPicPr>
        <xdr:cNvPr id="114" name="Grafik 15">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16" name="Grafik 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17" name="Grafik 15">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18" name="Grafik 15">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19" name="Grafik 15">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20" name="Grafik 15">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21" name="Grafik 1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6372" y="362682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760431</xdr:colOff>
      <xdr:row>22</xdr:row>
      <xdr:rowOff>8165</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859447</xdr:colOff>
      <xdr:row>23</xdr:row>
      <xdr:rowOff>7328</xdr:rowOff>
    </xdr:from>
    <xdr:ext cx="95250" cy="85725"/>
    <xdr:pic>
      <xdr:nvPicPr>
        <xdr:cNvPr id="123" name="Grafik 15">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23</xdr:row>
      <xdr:rowOff>8165</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24</xdr:row>
      <xdr:rowOff>8165</xdr:rowOff>
    </xdr:from>
    <xdr:ext cx="93052" cy="85725"/>
    <xdr:pic>
      <xdr:nvPicPr>
        <xdr:cNvPr id="126" name="Grafik 1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25</xdr:row>
      <xdr:rowOff>7328</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25</xdr:row>
      <xdr:rowOff>8165</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29</xdr:row>
      <xdr:rowOff>8165</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30</xdr:row>
      <xdr:rowOff>7328</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31</xdr:row>
      <xdr:rowOff>7328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31</xdr:row>
      <xdr:rowOff>8165</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32</xdr:row>
      <xdr:rowOff>8165</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35</xdr:row>
      <xdr:rowOff>8165</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36</xdr:row>
      <xdr:rowOff>7328</xdr:rowOff>
    </xdr:from>
    <xdr:ext cx="95250" cy="85725"/>
    <xdr:pic>
      <xdr:nvPicPr>
        <xdr:cNvPr id="139" name="Grafik 15">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750906</xdr:colOff>
      <xdr:row>36</xdr:row>
      <xdr:rowOff>8165</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331" y="723764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37</xdr:row>
      <xdr:rowOff>7328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38</xdr:row>
      <xdr:rowOff>7328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38</xdr:row>
      <xdr:rowOff>8165</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8143" y="360641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42</xdr:row>
      <xdr:rowOff>8165</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1627" y="3607254"/>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323850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0</xdr:rowOff>
    </xdr:from>
    <xdr:to>
      <xdr:col>12</xdr:col>
      <xdr:colOff>2198</xdr:colOff>
      <xdr:row>43</xdr:row>
      <xdr:rowOff>85725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8534400"/>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753627</xdr:colOff>
      <xdr:row>21</xdr:row>
      <xdr:rowOff>6804</xdr:rowOff>
    </xdr:from>
    <xdr:to>
      <xdr:col>13</xdr:col>
      <xdr:colOff>843957</xdr:colOff>
      <xdr:row>21</xdr:row>
      <xdr:rowOff>92529</xdr:rowOff>
    </xdr:to>
    <xdr:pic>
      <xdr:nvPicPr>
        <xdr:cNvPr id="2" name="Grafik 1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4052" y="3626304"/>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756872</xdr:colOff>
      <xdr:row>21</xdr:row>
      <xdr:rowOff>7327</xdr:rowOff>
    </xdr:from>
    <xdr:ext cx="93052" cy="85725"/>
    <xdr:pic>
      <xdr:nvPicPr>
        <xdr:cNvPr id="3" name="Grafik 1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7297" y="345537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644035</xdr:colOff>
      <xdr:row>21</xdr:row>
      <xdr:rowOff>8060</xdr:rowOff>
    </xdr:from>
    <xdr:to>
      <xdr:col>12</xdr:col>
      <xdr:colOff>1383</xdr:colOff>
      <xdr:row>21</xdr:row>
      <xdr:rowOff>93785</xdr:rowOff>
    </xdr:to>
    <xdr:pic>
      <xdr:nvPicPr>
        <xdr:cNvPr id="4" name="Grafik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10" y="3627560"/>
          <a:ext cx="9818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861645</xdr:colOff>
      <xdr:row>21</xdr:row>
      <xdr:rowOff>6595</xdr:rowOff>
    </xdr:from>
    <xdr:to>
      <xdr:col>13</xdr:col>
      <xdr:colOff>4395</xdr:colOff>
      <xdr:row>21</xdr:row>
      <xdr:rowOff>92320</xdr:rowOff>
    </xdr:to>
    <xdr:pic>
      <xdr:nvPicPr>
        <xdr:cNvPr id="5" name="Grafik 1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9570" y="362609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857984</xdr:colOff>
      <xdr:row>34</xdr:row>
      <xdr:rowOff>8059</xdr:rowOff>
    </xdr:from>
    <xdr:ext cx="97448" cy="85725"/>
    <xdr:pic>
      <xdr:nvPicPr>
        <xdr:cNvPr id="150" name="Grafik 15">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2" name="Grafik 15">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857984</xdr:colOff>
      <xdr:row>34</xdr:row>
      <xdr:rowOff>8059</xdr:rowOff>
    </xdr:from>
    <xdr:ext cx="97448" cy="85725"/>
    <xdr:pic>
      <xdr:nvPicPr>
        <xdr:cNvPr id="153" name="Grafik 15">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909" y="706608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4" name="Grafik 15">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5" name="Grafik 15">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6" name="Grafik 1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7" name="Grafik 15">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8" name="Grafik 15">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859447</xdr:colOff>
      <xdr:row>34</xdr:row>
      <xdr:rowOff>7328</xdr:rowOff>
    </xdr:from>
    <xdr:ext cx="95250" cy="85725"/>
    <xdr:pic>
      <xdr:nvPicPr>
        <xdr:cNvPr id="159" name="Grafik 15">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7372" y="70653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3052" cy="85725"/>
    <xdr:pic>
      <xdr:nvPicPr>
        <xdr:cNvPr id="160" name="Grafik 15">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7066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34</xdr:row>
      <xdr:rowOff>8165</xdr:rowOff>
    </xdr:from>
    <xdr:ext cx="90330" cy="85725"/>
    <xdr:pic>
      <xdr:nvPicPr>
        <xdr:cNvPr id="161" name="Grafik 15">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70856" y="3799115"/>
          <a:ext cx="9033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639637</xdr:colOff>
      <xdr:row>34</xdr:row>
      <xdr:rowOff>6598</xdr:rowOff>
    </xdr:from>
    <xdr:to>
      <xdr:col>11</xdr:col>
      <xdr:colOff>740016</xdr:colOff>
      <xdr:row>34</xdr:row>
      <xdr:rowOff>92323</xdr:rowOff>
    </xdr:to>
    <xdr:pic>
      <xdr:nvPicPr>
        <xdr:cNvPr id="162" name="Grafik 15">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4612" y="6893173"/>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760431</xdr:colOff>
      <xdr:row>30</xdr:row>
      <xdr:rowOff>8165</xdr:rowOff>
    </xdr:from>
    <xdr:ext cx="93052" cy="85725"/>
    <xdr:pic>
      <xdr:nvPicPr>
        <xdr:cNvPr id="6" name="Grafik 15">
          <a:extLst>
            <a:ext uri="{FF2B5EF4-FFF2-40B4-BE49-F238E27FC236}">
              <a16:creationId xmlns:a16="http://schemas.microsoft.com/office/drawing/2014/main" id="{C29809B8-B0C3-4963-8A7B-3A1F93524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760431</xdr:colOff>
      <xdr:row>30</xdr:row>
      <xdr:rowOff>8165</xdr:rowOff>
    </xdr:from>
    <xdr:ext cx="93052" cy="85725"/>
    <xdr:pic>
      <xdr:nvPicPr>
        <xdr:cNvPr id="7" name="Grafik 15">
          <a:extLst>
            <a:ext uri="{FF2B5EF4-FFF2-40B4-BE49-F238E27FC236}">
              <a16:creationId xmlns:a16="http://schemas.microsoft.com/office/drawing/2014/main" id="{21016CA8-08A8-48E1-B5DC-011A5117C0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0856" y="56660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638175</xdr:colOff>
      <xdr:row>33</xdr:row>
      <xdr:rowOff>9525</xdr:rowOff>
    </xdr:from>
    <xdr:to>
      <xdr:col>11</xdr:col>
      <xdr:colOff>738554</xdr:colOff>
      <xdr:row>33</xdr:row>
      <xdr:rowOff>95250</xdr:rowOff>
    </xdr:to>
    <xdr:pic>
      <xdr:nvPicPr>
        <xdr:cNvPr id="8" name="Grafik 15">
          <a:extLst>
            <a:ext uri="{FF2B5EF4-FFF2-40B4-BE49-F238E27FC236}">
              <a16:creationId xmlns:a16="http://schemas.microsoft.com/office/drawing/2014/main" id="{617C1AB8-36A6-4627-9186-6650B3E893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6724650"/>
          <a:ext cx="100379"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857250</xdr:colOff>
      <xdr:row>33</xdr:row>
      <xdr:rowOff>9525</xdr:rowOff>
    </xdr:from>
    <xdr:ext cx="95250" cy="85725"/>
    <xdr:pic>
      <xdr:nvPicPr>
        <xdr:cNvPr id="9" name="Grafik 15">
          <a:extLst>
            <a:ext uri="{FF2B5EF4-FFF2-40B4-BE49-F238E27FC236}">
              <a16:creationId xmlns:a16="http://schemas.microsoft.com/office/drawing/2014/main" id="{EF20EDD8-BD16-4FCA-98D3-55C2E1F13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5175" y="672465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752475</xdr:colOff>
      <xdr:row>33</xdr:row>
      <xdr:rowOff>9525</xdr:rowOff>
    </xdr:from>
    <xdr:ext cx="93052" cy="85725"/>
    <xdr:pic>
      <xdr:nvPicPr>
        <xdr:cNvPr id="30" name="Grafik 15">
          <a:extLst>
            <a:ext uri="{FF2B5EF4-FFF2-40B4-BE49-F238E27FC236}">
              <a16:creationId xmlns:a16="http://schemas.microsoft.com/office/drawing/2014/main" id="{CA574AE0-898C-4DA5-A7D9-AD0DA2CE1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672465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13</xdr:row>
      <xdr:rowOff>9525</xdr:rowOff>
    </xdr:from>
    <xdr:ext cx="95250" cy="85725"/>
    <xdr:pic>
      <xdr:nvPicPr>
        <xdr:cNvPr id="115" name="Grafik 15">
          <a:extLst>
            <a:ext uri="{FF2B5EF4-FFF2-40B4-BE49-F238E27FC236}">
              <a16:creationId xmlns:a16="http://schemas.microsoft.com/office/drawing/2014/main" id="{AC27C43E-7C5D-4957-B685-38F3B1E650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11</xdr:row>
      <xdr:rowOff>9525</xdr:rowOff>
    </xdr:from>
    <xdr:ext cx="95250" cy="85725"/>
    <xdr:pic>
      <xdr:nvPicPr>
        <xdr:cNvPr id="59" name="Grafik 15">
          <a:extLst>
            <a:ext uri="{FF2B5EF4-FFF2-40B4-BE49-F238E27FC236}">
              <a16:creationId xmlns:a16="http://schemas.microsoft.com/office/drawing/2014/main" id="{E865AE2A-D59C-4C42-9274-D9FFCD76B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247650</xdr:colOff>
      <xdr:row>0</xdr:row>
      <xdr:rowOff>28575</xdr:rowOff>
    </xdr:from>
    <xdr:to>
      <xdr:col>18</xdr:col>
      <xdr:colOff>552450</xdr:colOff>
      <xdr:row>3</xdr:row>
      <xdr:rowOff>133350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1975" y="2857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14</xdr:row>
      <xdr:rowOff>9525</xdr:rowOff>
    </xdr:from>
    <xdr:to>
      <xdr:col>19</xdr:col>
      <xdr:colOff>4733925</xdr:colOff>
      <xdr:row>14</xdr:row>
      <xdr:rowOff>104775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13</xdr:row>
      <xdr:rowOff>9525</xdr:rowOff>
    </xdr:from>
    <xdr:to>
      <xdr:col>3</xdr:col>
      <xdr:colOff>285750</xdr:colOff>
      <xdr:row>13</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9525</xdr:rowOff>
    </xdr:from>
    <xdr:to>
      <xdr:col>2</xdr:col>
      <xdr:colOff>171450</xdr:colOff>
      <xdr:row>13</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25</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24</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171450</xdr:colOff>
      <xdr:row>35</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942975</xdr:colOff>
      <xdr:row>13</xdr:row>
      <xdr:rowOff>9525</xdr:rowOff>
    </xdr:from>
    <xdr:to>
      <xdr:col>4</xdr:col>
      <xdr:colOff>1057275</xdr:colOff>
      <xdr:row>13</xdr:row>
      <xdr:rowOff>114300</xdr:rowOff>
    </xdr:to>
    <xdr:pic>
      <xdr:nvPicPr>
        <xdr:cNvPr id="7" name="Grafik 5">
          <a:extLst>
            <a:ext uri="{FF2B5EF4-FFF2-40B4-BE49-F238E27FC236}">
              <a16:creationId xmlns:a16="http://schemas.microsoft.com/office/drawing/2014/main" id="{1A5C4F63-A51E-4EB5-BA60-2787F316B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942975</xdr:colOff>
      <xdr:row>24</xdr:row>
      <xdr:rowOff>9525</xdr:rowOff>
    </xdr:from>
    <xdr:ext cx="114300" cy="104775"/>
    <xdr:pic>
      <xdr:nvPicPr>
        <xdr:cNvPr id="8" name="Grafik 5">
          <a:extLst>
            <a:ext uri="{FF2B5EF4-FFF2-40B4-BE49-F238E27FC236}">
              <a16:creationId xmlns:a16="http://schemas.microsoft.com/office/drawing/2014/main" id="{3A9D1D54-1DC7-4152-B182-0E73DB2FD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942975</xdr:colOff>
      <xdr:row>35</xdr:row>
      <xdr:rowOff>9525</xdr:rowOff>
    </xdr:from>
    <xdr:ext cx="114300" cy="104775"/>
    <xdr:pic>
      <xdr:nvPicPr>
        <xdr:cNvPr id="17" name="Grafik 5">
          <a:extLst>
            <a:ext uri="{FF2B5EF4-FFF2-40B4-BE49-F238E27FC236}">
              <a16:creationId xmlns:a16="http://schemas.microsoft.com/office/drawing/2014/main" id="{27ECC458-4A50-4D79-B760-0F70CE6CF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133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80"/>
  <sheetViews>
    <sheetView showGridLines="0" tabSelected="1" zoomScaleNormal="100" zoomScaleSheetLayoutView="90" zoomScalePageLayoutView="69" workbookViewId="0">
      <selection activeCell="D12" sqref="D12:H12"/>
    </sheetView>
  </sheetViews>
  <sheetFormatPr defaultColWidth="9.140625" defaultRowHeight="14.25" x14ac:dyDescent="0.25"/>
  <cols>
    <col min="1" max="1" width="0.5703125" style="21" customWidth="1"/>
    <col min="2" max="2" width="3.42578125" style="21" customWidth="1"/>
    <col min="3" max="3" width="14.85546875" style="21" customWidth="1"/>
    <col min="4" max="4" width="16" style="21" customWidth="1"/>
    <col min="5" max="5" width="6.28515625" style="21" customWidth="1"/>
    <col min="6" max="6" width="6.85546875" style="21" customWidth="1"/>
    <col min="7" max="10" width="4.85546875" style="21" customWidth="1"/>
    <col min="11" max="11" width="15.28515625" style="21" customWidth="1"/>
    <col min="12" max="12" width="11.140625" style="21" customWidth="1"/>
    <col min="13" max="13" width="14.28515625" style="21" customWidth="1"/>
    <col min="14" max="14" width="12.7109375" style="21" customWidth="1"/>
    <col min="15" max="15" width="10.28515625" style="19" customWidth="1"/>
    <col min="16" max="16" width="1.140625" style="19" customWidth="1"/>
    <col min="17" max="26" width="9" style="21" hidden="1" customWidth="1"/>
    <col min="27" max="28" width="9" style="62" hidden="1" customWidth="1"/>
    <col min="29" max="29" width="9" style="21" hidden="1" customWidth="1"/>
    <col min="30" max="33" width="9.140625" style="21" hidden="1" customWidth="1"/>
    <col min="34" max="16384" width="9.140625" style="21"/>
  </cols>
  <sheetData>
    <row r="1" spans="1:28" ht="6" customHeight="1" x14ac:dyDescent="0.25">
      <c r="A1" s="25"/>
      <c r="B1" s="253" t="s">
        <v>529</v>
      </c>
      <c r="C1" s="253"/>
      <c r="D1" s="253"/>
      <c r="E1" s="253"/>
      <c r="F1" s="253"/>
    </row>
    <row r="2" spans="1:28" ht="12" customHeight="1" x14ac:dyDescent="0.25">
      <c r="A2" s="3"/>
      <c r="B2" s="253"/>
      <c r="C2" s="253"/>
      <c r="D2" s="253"/>
      <c r="E2" s="253"/>
      <c r="F2" s="253"/>
      <c r="G2" s="48"/>
      <c r="H2" s="48"/>
      <c r="I2" s="48"/>
    </row>
    <row r="3" spans="1:28" ht="16.5" x14ac:dyDescent="0.25">
      <c r="A3" s="5"/>
      <c r="B3" s="254" t="s">
        <v>92</v>
      </c>
      <c r="C3" s="255"/>
    </row>
    <row r="4" spans="1:28" ht="9.75" customHeight="1" x14ac:dyDescent="0.2">
      <c r="A4" s="22"/>
      <c r="B4" s="7" t="s">
        <v>93</v>
      </c>
    </row>
    <row r="5" spans="1:28" ht="16.5" customHeight="1" x14ac:dyDescent="0.25">
      <c r="E5" s="9"/>
      <c r="F5" s="9"/>
      <c r="G5" s="9"/>
      <c r="H5" s="9"/>
      <c r="I5" s="9"/>
      <c r="J5" s="9"/>
    </row>
    <row r="6" spans="1:28" ht="14.1" customHeight="1" x14ac:dyDescent="0.25">
      <c r="A6" s="3"/>
      <c r="B6" s="261" t="s">
        <v>102</v>
      </c>
      <c r="C6" s="262"/>
      <c r="D6" s="259"/>
      <c r="E6" s="260"/>
      <c r="F6" s="85"/>
      <c r="G6" s="71"/>
      <c r="M6" s="139"/>
      <c r="N6" s="140"/>
      <c r="O6" s="140"/>
    </row>
    <row r="7" spans="1:28" ht="6" customHeight="1" x14ac:dyDescent="0.25">
      <c r="A7" s="3"/>
      <c r="B7" s="3"/>
      <c r="C7" s="3"/>
      <c r="D7" s="3"/>
      <c r="E7" s="4"/>
      <c r="F7" s="4"/>
      <c r="G7" s="4"/>
      <c r="H7" s="4"/>
      <c r="I7" s="4"/>
      <c r="J7" s="4"/>
    </row>
    <row r="8" spans="1:28" s="3" customFormat="1" ht="14.1" customHeight="1" x14ac:dyDescent="0.25">
      <c r="B8" s="261" t="s">
        <v>17</v>
      </c>
      <c r="C8" s="237"/>
      <c r="D8" s="256" t="str">
        <f>IF($D$6="","",Datenquelle!B37)</f>
        <v/>
      </c>
      <c r="E8" s="257"/>
      <c r="F8" s="257"/>
      <c r="G8" s="257"/>
      <c r="H8" s="257"/>
      <c r="I8" s="257"/>
      <c r="J8" s="257"/>
      <c r="K8" s="257"/>
      <c r="L8" s="257"/>
      <c r="M8" s="257"/>
      <c r="N8" s="257"/>
      <c r="O8" s="258"/>
      <c r="P8" s="33"/>
      <c r="AA8" s="62"/>
      <c r="AB8" s="62"/>
    </row>
    <row r="9" spans="1:28" s="3" customFormat="1" ht="6" customHeight="1" x14ac:dyDescent="0.25">
      <c r="C9" s="4"/>
      <c r="D9" s="17"/>
      <c r="E9" s="17"/>
      <c r="F9" s="17"/>
      <c r="G9" s="17"/>
      <c r="H9" s="34"/>
      <c r="I9" s="34"/>
      <c r="J9" s="34"/>
      <c r="K9" s="34"/>
      <c r="L9" s="34"/>
      <c r="M9" s="34"/>
      <c r="N9" s="34"/>
      <c r="O9" s="47"/>
      <c r="P9" s="47"/>
      <c r="AA9" s="62"/>
      <c r="AB9" s="62"/>
    </row>
    <row r="10" spans="1:28" s="3" customFormat="1" ht="14.1" customHeight="1" x14ac:dyDescent="0.25">
      <c r="B10" s="261" t="s">
        <v>18</v>
      </c>
      <c r="C10" s="237"/>
      <c r="D10" s="256" t="str">
        <f>IF($D$6="","",Datenquelle!C37)</f>
        <v/>
      </c>
      <c r="E10" s="257"/>
      <c r="F10" s="257"/>
      <c r="G10" s="257"/>
      <c r="H10" s="257"/>
      <c r="I10" s="257"/>
      <c r="J10" s="257"/>
      <c r="K10" s="257"/>
      <c r="L10" s="257"/>
      <c r="M10" s="257"/>
      <c r="N10" s="257"/>
      <c r="O10" s="258"/>
      <c r="P10" s="33"/>
      <c r="S10" s="199"/>
      <c r="AA10" s="62"/>
      <c r="AB10" s="62"/>
    </row>
    <row r="11" spans="1:28" s="3" customFormat="1" ht="6" customHeight="1" x14ac:dyDescent="0.25">
      <c r="C11" s="4"/>
      <c r="D11" s="4"/>
      <c r="E11" s="4"/>
      <c r="F11" s="4"/>
      <c r="G11" s="4"/>
      <c r="O11" s="19"/>
      <c r="P11" s="19"/>
      <c r="AA11" s="62"/>
      <c r="AB11" s="62"/>
    </row>
    <row r="12" spans="1:28" s="3" customFormat="1" ht="14.1" customHeight="1" x14ac:dyDescent="0.25">
      <c r="B12" s="236" t="s">
        <v>530</v>
      </c>
      <c r="C12" s="237"/>
      <c r="D12" s="241"/>
      <c r="E12" s="242"/>
      <c r="F12" s="242"/>
      <c r="G12" s="242"/>
      <c r="H12" s="243"/>
      <c r="K12" s="33" t="s">
        <v>123</v>
      </c>
      <c r="M12" s="238"/>
      <c r="N12" s="239"/>
      <c r="O12" s="240"/>
      <c r="P12" s="86"/>
      <c r="S12" s="199"/>
      <c r="AA12" s="62"/>
      <c r="AB12" s="62"/>
    </row>
    <row r="13" spans="1:28" s="3" customFormat="1" ht="6" customHeight="1" x14ac:dyDescent="0.25">
      <c r="E13" s="4"/>
      <c r="F13" s="4"/>
      <c r="H13" s="17"/>
      <c r="J13" s="34"/>
      <c r="K13" s="34"/>
      <c r="L13" s="4"/>
      <c r="M13" s="4"/>
      <c r="N13" s="4"/>
      <c r="AA13" s="62"/>
      <c r="AB13" s="62"/>
    </row>
    <row r="14" spans="1:28" s="3" customFormat="1" ht="14.1" customHeight="1" x14ac:dyDescent="0.25">
      <c r="B14" s="236" t="s">
        <v>531</v>
      </c>
      <c r="C14" s="237"/>
      <c r="D14" s="241"/>
      <c r="E14" s="242"/>
      <c r="F14" s="242"/>
      <c r="G14" s="242"/>
      <c r="H14" s="243"/>
      <c r="K14" s="17" t="s">
        <v>16</v>
      </c>
      <c r="M14" s="247" t="str">
        <f>IF($D$6="","",Datenquelle!G37)</f>
        <v/>
      </c>
      <c r="N14" s="248"/>
      <c r="O14" s="249"/>
      <c r="P14" s="84"/>
      <c r="T14" s="199"/>
      <c r="U14" s="21"/>
      <c r="AA14" s="62"/>
      <c r="AB14" s="62"/>
    </row>
    <row r="15" spans="1:28" ht="6" customHeight="1" x14ac:dyDescent="0.25">
      <c r="D15" s="24"/>
      <c r="E15" s="24"/>
      <c r="H15" s="26"/>
      <c r="J15" s="26"/>
      <c r="K15" s="26"/>
      <c r="L15" s="3"/>
      <c r="M15" s="3"/>
      <c r="N15" s="3"/>
    </row>
    <row r="16" spans="1:28" s="3" customFormat="1" ht="14.1" customHeight="1" x14ac:dyDescent="0.25">
      <c r="B16" s="236" t="s">
        <v>230</v>
      </c>
      <c r="C16" s="237"/>
      <c r="D16" s="241"/>
      <c r="E16" s="242"/>
      <c r="F16" s="242"/>
      <c r="G16" s="242"/>
      <c r="H16" s="243"/>
      <c r="J16" s="45"/>
      <c r="K16" s="34" t="s">
        <v>15</v>
      </c>
      <c r="M16" s="250">
        <v>2024</v>
      </c>
      <c r="N16" s="251"/>
      <c r="O16" s="252"/>
      <c r="P16" s="71"/>
      <c r="R16" s="199"/>
      <c r="S16" s="199"/>
      <c r="T16" s="199"/>
      <c r="AA16" s="62"/>
      <c r="AB16" s="62"/>
    </row>
    <row r="17" spans="1:29" s="3" customFormat="1" ht="6" customHeight="1" x14ac:dyDescent="0.25">
      <c r="C17" s="4"/>
      <c r="F17" s="20"/>
      <c r="G17" s="20"/>
      <c r="I17" s="10"/>
      <c r="J17" s="10"/>
      <c r="O17" s="19"/>
      <c r="P17" s="19"/>
      <c r="AA17" s="62"/>
      <c r="AB17" s="62"/>
    </row>
    <row r="18" spans="1:29" s="3" customFormat="1" ht="3.75" customHeight="1" x14ac:dyDescent="0.25">
      <c r="H18" s="20"/>
      <c r="O18" s="19"/>
      <c r="P18" s="19"/>
      <c r="AA18" s="62"/>
      <c r="AB18" s="62"/>
    </row>
    <row r="19" spans="1:29" ht="45" customHeight="1" x14ac:dyDescent="0.25">
      <c r="B19" s="235" t="s">
        <v>33</v>
      </c>
      <c r="C19" s="235"/>
      <c r="D19" s="235"/>
      <c r="E19" s="244" t="s">
        <v>103</v>
      </c>
      <c r="F19" s="30" t="s">
        <v>34</v>
      </c>
      <c r="G19" s="232" t="s">
        <v>287</v>
      </c>
      <c r="H19" s="233"/>
      <c r="I19" s="233"/>
      <c r="J19" s="234"/>
      <c r="K19" s="235" t="s">
        <v>327</v>
      </c>
      <c r="L19" s="246"/>
      <c r="M19" s="246"/>
      <c r="N19" s="246"/>
      <c r="O19" s="246"/>
      <c r="P19" s="72"/>
      <c r="R19" s="138"/>
    </row>
    <row r="20" spans="1:29" ht="45" customHeight="1" x14ac:dyDescent="0.25">
      <c r="B20" s="235"/>
      <c r="C20" s="235"/>
      <c r="D20" s="235"/>
      <c r="E20" s="245"/>
      <c r="F20" s="30" t="s">
        <v>35</v>
      </c>
      <c r="G20" s="30" t="s">
        <v>36</v>
      </c>
      <c r="H20" s="30" t="s">
        <v>37</v>
      </c>
      <c r="I20" s="30" t="s">
        <v>38</v>
      </c>
      <c r="J20" s="30" t="s">
        <v>39</v>
      </c>
      <c r="K20" s="30" t="s">
        <v>440</v>
      </c>
      <c r="L20" s="30" t="s">
        <v>328</v>
      </c>
      <c r="M20" s="30" t="s">
        <v>330</v>
      </c>
      <c r="N20" s="30" t="s">
        <v>329</v>
      </c>
      <c r="O20" s="30" t="s">
        <v>40</v>
      </c>
      <c r="P20" s="73"/>
      <c r="V20" s="30" t="s">
        <v>36</v>
      </c>
      <c r="W20" s="30" t="s">
        <v>37</v>
      </c>
      <c r="X20" s="30" t="s">
        <v>38</v>
      </c>
      <c r="Y20" s="30" t="s">
        <v>39</v>
      </c>
      <c r="AA20" s="143" t="s">
        <v>331</v>
      </c>
      <c r="AB20" s="143" t="s">
        <v>326</v>
      </c>
    </row>
    <row r="21" spans="1:29" s="42" customFormat="1" ht="14.1" customHeight="1" x14ac:dyDescent="0.25">
      <c r="A21" s="43"/>
      <c r="B21" s="36">
        <v>1</v>
      </c>
      <c r="C21" s="223" t="s">
        <v>41</v>
      </c>
      <c r="D21" s="223"/>
      <c r="E21" s="80">
        <v>65390</v>
      </c>
      <c r="F21" s="38">
        <f t="shared" ref="F21:F40" si="0">E21/neu_ges</f>
        <v>0.16273860779970634</v>
      </c>
      <c r="G21" s="37">
        <v>50</v>
      </c>
      <c r="H21" s="39" t="s">
        <v>42</v>
      </c>
      <c r="I21" s="39" t="s">
        <v>42</v>
      </c>
      <c r="J21" s="37">
        <v>25</v>
      </c>
      <c r="K21" s="35"/>
      <c r="L21" s="35"/>
      <c r="M21" s="35"/>
      <c r="N21" s="173"/>
      <c r="O21" s="38" t="str">
        <f t="array" ref="O21">IF(OR(($K21=$G$20:$J$20)*($L21&gt;=$V21:$Y21)),$F21,"-----")</f>
        <v>-----</v>
      </c>
      <c r="P21" s="46"/>
      <c r="Q21" s="36">
        <f t="shared" ref="Q21:S26" si="1">IF(OR($K21="V",$K21="n"),0,L21)</f>
        <v>0</v>
      </c>
      <c r="R21" s="36">
        <f t="shared" si="1"/>
        <v>0</v>
      </c>
      <c r="S21" s="36">
        <f t="shared" si="1"/>
        <v>0</v>
      </c>
      <c r="T21" s="57">
        <f t="shared" ref="T21:T40" si="2">IF(OR($K21="V",$K21="n",$O21="-----"),0,O21)</f>
        <v>0</v>
      </c>
      <c r="U21" s="169">
        <f>Q21+R21</f>
        <v>0</v>
      </c>
      <c r="V21" s="37">
        <v>50</v>
      </c>
      <c r="W21" s="126" t="s">
        <v>42</v>
      </c>
      <c r="X21" s="126" t="s">
        <v>42</v>
      </c>
      <c r="Y21" s="37">
        <v>25</v>
      </c>
      <c r="Z21" s="120"/>
      <c r="AA21" s="144" t="str">
        <f t="array" ref="AA21">IF(OR(((K21="")*(M21="")),((K21=$G$20:$J$20)*(M21=""))),"nein","ja")</f>
        <v>nein</v>
      </c>
      <c r="AB21" s="144" t="str">
        <f t="array" ref="AB21">IF(OR(((K21="")*(N21="")),((K21=$G$20:$J$20)*(N21=""))),"nein","ja")</f>
        <v>nein</v>
      </c>
    </row>
    <row r="22" spans="1:29" s="42" customFormat="1" ht="14.1" customHeight="1" x14ac:dyDescent="0.25">
      <c r="A22" s="43"/>
      <c r="B22" s="36">
        <v>2</v>
      </c>
      <c r="C22" s="223" t="s">
        <v>474</v>
      </c>
      <c r="D22" s="224"/>
      <c r="E22" s="198" t="s">
        <v>441</v>
      </c>
      <c r="F22" s="198" t="s">
        <v>441</v>
      </c>
      <c r="G22" s="39"/>
      <c r="H22" s="37">
        <v>12</v>
      </c>
      <c r="I22" s="41"/>
      <c r="J22" s="41"/>
      <c r="K22" s="35"/>
      <c r="L22" s="35"/>
      <c r="M22" s="35"/>
      <c r="N22" s="168">
        <f>Q22+R22</f>
        <v>0</v>
      </c>
      <c r="O22" s="38" t="str">
        <f t="array" ref="O22">IF(OR(($K22=$G$20:$J$20)*($L22&gt;=$V22:$Y22)),"-----","-----")</f>
        <v>-----</v>
      </c>
      <c r="P22" s="46"/>
      <c r="Q22" s="36">
        <f t="shared" ref="Q22" si="3">IF(OR($K22="V",$K22="n"),0,L22)</f>
        <v>0</v>
      </c>
      <c r="R22" s="36">
        <f t="shared" ref="R22" si="4">IF(OR($K22="V",$K22="n"),0,M22)</f>
        <v>0</v>
      </c>
      <c r="S22" s="36">
        <f t="shared" ref="S22" si="5">IF(OR($K22="V",$K22="n"),0,N22)</f>
        <v>0</v>
      </c>
      <c r="T22" s="57">
        <f t="shared" ref="T22" si="6">IF(OR($K22="V",$K22="n",$O22="-----"),0,O22)</f>
        <v>0</v>
      </c>
      <c r="U22" s="169"/>
      <c r="V22" s="126" t="s">
        <v>42</v>
      </c>
      <c r="W22" s="37">
        <v>12</v>
      </c>
      <c r="X22" s="127" t="s">
        <v>42</v>
      </c>
      <c r="Y22" s="127" t="s">
        <v>42</v>
      </c>
      <c r="Z22" s="120"/>
      <c r="AA22" s="144" t="str">
        <f t="array" ref="AA22">IF(OR(((K22="")*(M22="")),((K22=$G$20:$J$20)*(M22=""))),"nein","ja")</f>
        <v>nein</v>
      </c>
      <c r="AB22" s="144" t="str">
        <f t="array" ref="AB22">IF(OR(((K22="")*(N22="")),((K22=$G$20:$J$20)*(N22=""))),"nein","ja")</f>
        <v>ja</v>
      </c>
    </row>
    <row r="23" spans="1:29" s="42" customFormat="1" ht="14.1" customHeight="1" x14ac:dyDescent="0.25">
      <c r="A23" s="43"/>
      <c r="B23" s="36">
        <v>3</v>
      </c>
      <c r="C23" s="223" t="s">
        <v>43</v>
      </c>
      <c r="D23" s="224"/>
      <c r="E23" s="80">
        <v>14960</v>
      </c>
      <c r="F23" s="38">
        <f t="shared" si="0"/>
        <v>3.7231527338791967E-2</v>
      </c>
      <c r="G23" s="39" t="s">
        <v>42</v>
      </c>
      <c r="H23" s="37">
        <v>25</v>
      </c>
      <c r="I23" s="41"/>
      <c r="J23" s="37">
        <v>13</v>
      </c>
      <c r="K23" s="35"/>
      <c r="L23" s="35"/>
      <c r="M23" s="35"/>
      <c r="N23" s="168">
        <f>Q23+R23</f>
        <v>0</v>
      </c>
      <c r="O23" s="38" t="str">
        <f t="array" ref="O23">IF(OR(($K23=$G$20:$J$20)*($L23&gt;=$V23:$Y23)),$F23,"-----")</f>
        <v>-----</v>
      </c>
      <c r="P23" s="46"/>
      <c r="Q23" s="36">
        <f t="shared" si="1"/>
        <v>0</v>
      </c>
      <c r="R23" s="36">
        <f t="shared" si="1"/>
        <v>0</v>
      </c>
      <c r="S23" s="36">
        <f t="shared" si="1"/>
        <v>0</v>
      </c>
      <c r="T23" s="57">
        <f t="shared" si="2"/>
        <v>0</v>
      </c>
      <c r="U23" s="124"/>
      <c r="V23" s="126" t="s">
        <v>42</v>
      </c>
      <c r="W23" s="37">
        <v>25</v>
      </c>
      <c r="X23" s="127" t="s">
        <v>42</v>
      </c>
      <c r="Y23" s="37">
        <v>13</v>
      </c>
      <c r="Z23" s="120"/>
      <c r="AA23" s="144" t="str">
        <f t="array" ref="AA23">IF(OR(((K23="")*(M23="")),((K23=$G$20:$J$20)*(M23=""))),"nein","ja")</f>
        <v>nein</v>
      </c>
      <c r="AB23" s="144" t="str">
        <f t="array" ref="AB23">IF(OR(((K23="")*(N23="")),((K23=$G$20:$J$20)*(N23=""))),"nein","ja")</f>
        <v>ja</v>
      </c>
    </row>
    <row r="24" spans="1:29" s="42" customFormat="1" ht="14.1" customHeight="1" x14ac:dyDescent="0.25">
      <c r="A24" s="43"/>
      <c r="B24" s="82" t="s">
        <v>442</v>
      </c>
      <c r="C24" s="223" t="s">
        <v>228</v>
      </c>
      <c r="D24" s="224"/>
      <c r="E24" s="80">
        <v>15870</v>
      </c>
      <c r="F24" s="38">
        <f t="shared" si="0"/>
        <v>3.9496279336004581E-2</v>
      </c>
      <c r="G24" s="39" t="s">
        <v>42</v>
      </c>
      <c r="H24" s="83">
        <v>30</v>
      </c>
      <c r="I24" s="41"/>
      <c r="J24" s="37">
        <v>15</v>
      </c>
      <c r="K24" s="35"/>
      <c r="L24" s="35"/>
      <c r="M24" s="35"/>
      <c r="N24" s="168">
        <f>Q24+R24</f>
        <v>0</v>
      </c>
      <c r="O24" s="38" t="str">
        <f t="array" ref="O24">IF(OR(($K24=$G$20:$J$20)*($L24&gt;=$V24:$Y24)),$F24,"-----")</f>
        <v>-----</v>
      </c>
      <c r="P24" s="46"/>
      <c r="Q24" s="36">
        <f t="shared" si="1"/>
        <v>0</v>
      </c>
      <c r="R24" s="36">
        <f t="shared" si="1"/>
        <v>0</v>
      </c>
      <c r="S24" s="36">
        <f t="shared" si="1"/>
        <v>0</v>
      </c>
      <c r="T24" s="57">
        <f t="shared" si="2"/>
        <v>0</v>
      </c>
      <c r="U24" s="124"/>
      <c r="V24" s="126" t="s">
        <v>42</v>
      </c>
      <c r="W24" s="83">
        <v>30</v>
      </c>
      <c r="X24" s="127" t="s">
        <v>42</v>
      </c>
      <c r="Y24" s="37">
        <v>15</v>
      </c>
      <c r="Z24" s="120"/>
      <c r="AA24" s="144" t="str">
        <f t="array" ref="AA24">IF(OR(((K24="")*(M24="")),((K24=$G$20:$J$20)*(M24=""))),"nein","ja")</f>
        <v>nein</v>
      </c>
      <c r="AB24" s="144" t="str">
        <f t="array" ref="AB24">IF(OR(((K24="")*(N24="")),((K24=$G$20:$J$20)*(N24=""))),"nein","ja")</f>
        <v>ja</v>
      </c>
    </row>
    <row r="25" spans="1:29" s="42" customFormat="1" ht="14.1" customHeight="1" x14ac:dyDescent="0.25">
      <c r="A25" s="43"/>
      <c r="B25" s="82" t="s">
        <v>443</v>
      </c>
      <c r="C25" s="223" t="s">
        <v>527</v>
      </c>
      <c r="D25" s="224"/>
      <c r="E25" s="80">
        <v>9520</v>
      </c>
      <c r="F25" s="38">
        <f t="shared" si="0"/>
        <v>2.3692790124685798E-2</v>
      </c>
      <c r="G25" s="39"/>
      <c r="H25" s="83">
        <v>40</v>
      </c>
      <c r="I25" s="41"/>
      <c r="J25" s="37">
        <v>20</v>
      </c>
      <c r="K25" s="35"/>
      <c r="L25" s="35"/>
      <c r="M25" s="35"/>
      <c r="N25" s="168">
        <f>Q25+R25</f>
        <v>0</v>
      </c>
      <c r="O25" s="38" t="str">
        <f t="array" ref="O25">IF(OR(($K25=$G$20:$J$20)*($L25&gt;=$V25:$Y25)),$F25,"-----")</f>
        <v>-----</v>
      </c>
      <c r="P25" s="46"/>
      <c r="Q25" s="36">
        <f t="shared" si="1"/>
        <v>0</v>
      </c>
      <c r="R25" s="36">
        <f>IF(OR($K25="V",$K25="n"),0,M25)</f>
        <v>0</v>
      </c>
      <c r="S25" s="36">
        <f>IF(OR($K25="V",$K25="n"),0,N25)</f>
        <v>0</v>
      </c>
      <c r="T25" s="57">
        <f t="shared" si="2"/>
        <v>0</v>
      </c>
      <c r="U25" s="124"/>
      <c r="V25" s="126" t="s">
        <v>42</v>
      </c>
      <c r="W25" s="83">
        <v>40</v>
      </c>
      <c r="X25" s="127" t="s">
        <v>42</v>
      </c>
      <c r="Y25" s="37">
        <v>20</v>
      </c>
      <c r="Z25" s="120"/>
      <c r="AA25" s="144" t="str">
        <f t="array" ref="AA25">IF(OR(((K25="")*(M25="")),((K25=$G$20:$J$20)*(M25=""))),"nein","ja")</f>
        <v>nein</v>
      </c>
      <c r="AB25" s="144" t="str">
        <f t="array" ref="AB25">IF(OR(((K25="")*(N25="")),((K25=$G$20:$J$20)*(N25=""))),"nein","ja")</f>
        <v>ja</v>
      </c>
    </row>
    <row r="26" spans="1:29" s="42" customFormat="1" ht="14.1" customHeight="1" x14ac:dyDescent="0.25">
      <c r="A26" s="43"/>
      <c r="B26" s="36">
        <v>6</v>
      </c>
      <c r="C26" s="223" t="s">
        <v>288</v>
      </c>
      <c r="D26" s="224"/>
      <c r="E26" s="80">
        <v>6180</v>
      </c>
      <c r="F26" s="38">
        <f t="shared" si="0"/>
        <v>1.5380403673377965E-2</v>
      </c>
      <c r="G26" s="39" t="s">
        <v>42</v>
      </c>
      <c r="H26" s="83">
        <v>20</v>
      </c>
      <c r="I26" s="41"/>
      <c r="J26" s="37">
        <v>10</v>
      </c>
      <c r="K26" s="35"/>
      <c r="L26" s="35"/>
      <c r="M26" s="35"/>
      <c r="N26" s="168">
        <f>Q26+R26</f>
        <v>0</v>
      </c>
      <c r="O26" s="38" t="str">
        <f t="array" ref="O26">IF(OR(($K26=$G$20:$J$20)*($L26&gt;=$V26:$Y26)),$F26,"-----")</f>
        <v>-----</v>
      </c>
      <c r="P26" s="46"/>
      <c r="Q26" s="36">
        <f t="shared" si="1"/>
        <v>0</v>
      </c>
      <c r="R26" s="36">
        <f>IF(OR($K26="V",$K26="n"),0,M26)</f>
        <v>0</v>
      </c>
      <c r="S26" s="36">
        <f t="shared" si="1"/>
        <v>0</v>
      </c>
      <c r="T26" s="57">
        <f t="shared" si="2"/>
        <v>0</v>
      </c>
      <c r="U26" s="124"/>
      <c r="V26" s="126" t="s">
        <v>42</v>
      </c>
      <c r="W26" s="83">
        <v>20</v>
      </c>
      <c r="X26" s="127" t="s">
        <v>42</v>
      </c>
      <c r="Y26" s="37">
        <v>10</v>
      </c>
      <c r="Z26" s="120"/>
      <c r="AA26" s="144" t="str">
        <f t="array" ref="AA26">IF(OR(((K26="")*(M26="")),((K26=$G$20:$J$20)*(M26=""))),"nein","ja")</f>
        <v>nein</v>
      </c>
      <c r="AB26" s="144" t="str">
        <f t="array" ref="AB26">IF(OR(((K26="")*(N26="")),((K26=$G$20:$J$20)*(N26=""))),"nein","ja")</f>
        <v>ja</v>
      </c>
    </row>
    <row r="27" spans="1:29" s="42" customFormat="1" ht="33.75" customHeight="1" x14ac:dyDescent="0.25">
      <c r="A27" s="43"/>
      <c r="B27" s="36">
        <v>7</v>
      </c>
      <c r="C27" s="231" t="s">
        <v>524</v>
      </c>
      <c r="D27" s="226"/>
      <c r="E27" s="80">
        <v>1800</v>
      </c>
      <c r="F27" s="38">
        <f>E27/neu_ges</f>
        <v>4.4797292252557177E-3</v>
      </c>
      <c r="G27" s="39" t="s">
        <v>42</v>
      </c>
      <c r="H27" s="39" t="s">
        <v>42</v>
      </c>
      <c r="I27" s="63" t="s">
        <v>157</v>
      </c>
      <c r="J27" s="39" t="s">
        <v>42</v>
      </c>
      <c r="K27" s="35"/>
      <c r="L27" s="35"/>
      <c r="M27" s="132"/>
      <c r="N27" s="132"/>
      <c r="O27" s="38" t="str">
        <f t="array" ref="O27">IF(OR(($K27=$G$20:$J$20)*($L27&gt;0)),$F27,"-----")</f>
        <v>-----</v>
      </c>
      <c r="P27" s="46"/>
      <c r="Q27" s="36">
        <f t="shared" ref="Q27:S40" si="7">IF(OR($K27="V",$K27="n"),0,L27)</f>
        <v>0</v>
      </c>
      <c r="R27" s="131"/>
      <c r="S27" s="131"/>
      <c r="T27" s="57">
        <f t="shared" si="2"/>
        <v>0</v>
      </c>
      <c r="U27" s="124"/>
      <c r="V27" s="126" t="s">
        <v>42</v>
      </c>
      <c r="W27" s="126" t="s">
        <v>42</v>
      </c>
      <c r="X27" s="63" t="s">
        <v>30</v>
      </c>
      <c r="Y27" s="126" t="s">
        <v>42</v>
      </c>
      <c r="Z27" s="120"/>
      <c r="AA27" s="147"/>
      <c r="AB27" s="147"/>
    </row>
    <row r="28" spans="1:29" s="42" customFormat="1" ht="45.75" customHeight="1" x14ac:dyDescent="0.25">
      <c r="A28" s="43"/>
      <c r="B28" s="36">
        <v>8</v>
      </c>
      <c r="C28" s="231" t="s">
        <v>289</v>
      </c>
      <c r="D28" s="226"/>
      <c r="E28" s="80">
        <v>5870</v>
      </c>
      <c r="F28" s="38">
        <f t="shared" si="0"/>
        <v>1.460889475125059E-2</v>
      </c>
      <c r="G28" s="39" t="s">
        <v>42</v>
      </c>
      <c r="H28" s="39" t="s">
        <v>42</v>
      </c>
      <c r="I28" s="63" t="s">
        <v>157</v>
      </c>
      <c r="J28" s="39" t="s">
        <v>42</v>
      </c>
      <c r="K28" s="35"/>
      <c r="L28" s="35"/>
      <c r="M28" s="132"/>
      <c r="N28" s="132"/>
      <c r="O28" s="38" t="str">
        <f t="array" ref="O28">IF(OR(($K28=$G$20:$J$20)*($L28&gt;0)),$F28,"-----")</f>
        <v>-----</v>
      </c>
      <c r="P28" s="46"/>
      <c r="Q28" s="36">
        <f t="shared" si="7"/>
        <v>0</v>
      </c>
      <c r="R28" s="131"/>
      <c r="S28" s="131"/>
      <c r="T28" s="57">
        <f t="shared" si="2"/>
        <v>0</v>
      </c>
      <c r="U28" s="124"/>
      <c r="V28" s="126" t="s">
        <v>42</v>
      </c>
      <c r="W28" s="126" t="s">
        <v>42</v>
      </c>
      <c r="X28" s="63" t="s">
        <v>30</v>
      </c>
      <c r="Y28" s="126" t="s">
        <v>42</v>
      </c>
      <c r="Z28" s="120"/>
      <c r="AA28" s="147"/>
      <c r="AB28" s="147"/>
      <c r="AC28" s="138"/>
    </row>
    <row r="29" spans="1:29" s="42" customFormat="1" ht="13.5" customHeight="1" x14ac:dyDescent="0.25">
      <c r="A29" s="43"/>
      <c r="B29" s="36">
        <v>9</v>
      </c>
      <c r="C29" s="225" t="s">
        <v>435</v>
      </c>
      <c r="D29" s="226"/>
      <c r="E29" s="80">
        <v>32830</v>
      </c>
      <c r="F29" s="38">
        <f t="shared" si="0"/>
        <v>8.1705283591747349E-2</v>
      </c>
      <c r="G29" s="37" t="s">
        <v>290</v>
      </c>
      <c r="H29" s="39" t="s">
        <v>42</v>
      </c>
      <c r="I29" s="39" t="s">
        <v>42</v>
      </c>
      <c r="J29" s="37" t="s">
        <v>291</v>
      </c>
      <c r="K29" s="35"/>
      <c r="L29" s="35"/>
      <c r="M29" s="132"/>
      <c r="N29" s="174"/>
      <c r="O29" s="38" t="str">
        <f t="array" ref="O29">IF(OR(($K29=$I$20)*(N29&gt;0)),$F29,IF(OR(($K29=$G$20:$J$20)*($N29&gt;=$V29:$Y29)),$F29,"-----"))</f>
        <v>-----</v>
      </c>
      <c r="P29" s="46"/>
      <c r="Q29" s="36">
        <f>IF(OR($K29="V",$K29="n"),0,L29)</f>
        <v>0</v>
      </c>
      <c r="R29" s="131"/>
      <c r="S29" s="36">
        <f>IF(OR($K29="V",$K29="n"),0,N29)</f>
        <v>0</v>
      </c>
      <c r="T29" s="57">
        <f t="shared" si="2"/>
        <v>0</v>
      </c>
      <c r="U29" s="124"/>
      <c r="V29" s="37">
        <v>75</v>
      </c>
      <c r="W29" s="126" t="s">
        <v>42</v>
      </c>
      <c r="X29" s="126" t="s">
        <v>42</v>
      </c>
      <c r="Y29" s="37">
        <v>38</v>
      </c>
      <c r="Z29" s="120"/>
      <c r="AA29" s="147"/>
      <c r="AB29" s="145" t="str">
        <f t="array" ref="AB29">IF(OR(((K29="")*(N29="")),((K29=G20:J20)*(N29=""))),"nein","ja")</f>
        <v>nein</v>
      </c>
    </row>
    <row r="30" spans="1:29" s="42" customFormat="1" ht="14.1" customHeight="1" x14ac:dyDescent="0.25">
      <c r="A30" s="43"/>
      <c r="B30" s="36">
        <v>10</v>
      </c>
      <c r="C30" s="223" t="s">
        <v>44</v>
      </c>
      <c r="D30" s="226"/>
      <c r="E30" s="80">
        <v>72180</v>
      </c>
      <c r="F30" s="38">
        <f t="shared" si="0"/>
        <v>0.17963714193275429</v>
      </c>
      <c r="G30" s="37">
        <v>100</v>
      </c>
      <c r="H30" s="39" t="s">
        <v>42</v>
      </c>
      <c r="I30" s="39" t="s">
        <v>42</v>
      </c>
      <c r="J30" s="37">
        <v>50</v>
      </c>
      <c r="K30" s="35"/>
      <c r="L30" s="35"/>
      <c r="M30" s="35"/>
      <c r="N30" s="168">
        <f>Q30+R30</f>
        <v>0</v>
      </c>
      <c r="O30" s="38" t="str">
        <f t="array" ref="O30">IF(OR(($K30=$G$20:$J$20)*($L30&gt;=$V30:$Y30)),$F30,"-----")</f>
        <v>-----</v>
      </c>
      <c r="P30" s="46"/>
      <c r="Q30" s="36">
        <f t="shared" si="7"/>
        <v>0</v>
      </c>
      <c r="R30" s="36">
        <f t="shared" si="7"/>
        <v>0</v>
      </c>
      <c r="S30" s="36">
        <f t="shared" si="7"/>
        <v>0</v>
      </c>
      <c r="T30" s="57">
        <f t="shared" si="2"/>
        <v>0</v>
      </c>
      <c r="U30" s="124"/>
      <c r="V30" s="37">
        <v>100</v>
      </c>
      <c r="W30" s="126" t="s">
        <v>42</v>
      </c>
      <c r="X30" s="126" t="s">
        <v>42</v>
      </c>
      <c r="Y30" s="37">
        <v>50</v>
      </c>
      <c r="Z30" s="120"/>
      <c r="AA30" s="144" t="str">
        <f t="array" ref="AA30">IF(OR(((K30="")*(M30="")),((K30=$G$20:$J$20)*(M30=""))),"nein","ja")</f>
        <v>nein</v>
      </c>
      <c r="AB30" s="144" t="str">
        <f t="array" ref="AB30">IF(OR(((K30="")*(N30="")),((K30=$G$20:$J$20)*(N30=""))),"nein","ja")</f>
        <v>ja</v>
      </c>
    </row>
    <row r="31" spans="1:29" s="42" customFormat="1" ht="33.75" customHeight="1" x14ac:dyDescent="0.25">
      <c r="A31" s="43"/>
      <c r="B31" s="36">
        <v>11</v>
      </c>
      <c r="C31" s="231" t="s">
        <v>424</v>
      </c>
      <c r="D31" s="226"/>
      <c r="E31" s="80">
        <v>26280</v>
      </c>
      <c r="F31" s="38">
        <f t="shared" si="0"/>
        <v>6.540404668873348E-2</v>
      </c>
      <c r="G31" s="37">
        <v>50</v>
      </c>
      <c r="H31" s="39" t="s">
        <v>42</v>
      </c>
      <c r="I31" s="39" t="s">
        <v>42</v>
      </c>
      <c r="J31" s="37">
        <v>25</v>
      </c>
      <c r="K31" s="35"/>
      <c r="L31" s="35"/>
      <c r="M31" s="35"/>
      <c r="N31" s="168">
        <f>Q31+R31</f>
        <v>0</v>
      </c>
      <c r="O31" s="38" t="str">
        <f t="array" ref="O31">IF(OR(($K31=$J$20)*(N31&gt;=38)*(L31&gt;=J31)),$F31,IF(OR(($K31=$G$20:$J$20)*($N31&gt;=V31+Y31)*(L31&gt;=G31)),$F31,"-----"))</f>
        <v>-----</v>
      </c>
      <c r="P31" s="46"/>
      <c r="Q31" s="36">
        <f t="shared" si="7"/>
        <v>0</v>
      </c>
      <c r="R31" s="36">
        <f t="shared" ref="R31" si="8">IF(OR($K31="V",$K31="n"),0,M31)</f>
        <v>0</v>
      </c>
      <c r="S31" s="36">
        <f t="shared" ref="S31" si="9">IF(OR($K31="V",$K31="n"),0,N31)</f>
        <v>0</v>
      </c>
      <c r="T31" s="57">
        <f t="shared" si="2"/>
        <v>0</v>
      </c>
      <c r="U31" s="124"/>
      <c r="V31" s="37">
        <v>50</v>
      </c>
      <c r="W31" s="126" t="s">
        <v>42</v>
      </c>
      <c r="X31" s="126" t="s">
        <v>42</v>
      </c>
      <c r="Y31" s="37">
        <v>25</v>
      </c>
      <c r="Z31" s="120"/>
      <c r="AA31" s="144" t="str">
        <f t="array" ref="AA31">IF(OR(((K31="")*(M31="")),((K31=$G$20:$J$20)*(M31=""))),"nein","ja")</f>
        <v>nein</v>
      </c>
      <c r="AB31" s="145" t="str">
        <f t="array" ref="AB31">IF(OR(((K31="")*(N31="")),((K31=G20:J20)*(N31=""))),"nein","ja")</f>
        <v>ja</v>
      </c>
    </row>
    <row r="32" spans="1:29" s="42" customFormat="1" ht="22.5" customHeight="1" x14ac:dyDescent="0.25">
      <c r="A32" s="43"/>
      <c r="B32" s="36">
        <v>12</v>
      </c>
      <c r="C32" s="231" t="s">
        <v>206</v>
      </c>
      <c r="D32" s="226"/>
      <c r="E32" s="80">
        <v>17800</v>
      </c>
      <c r="F32" s="38">
        <f t="shared" si="0"/>
        <v>4.4299544560862096E-2</v>
      </c>
      <c r="G32" s="37">
        <v>40</v>
      </c>
      <c r="H32" s="39" t="s">
        <v>42</v>
      </c>
      <c r="I32" s="39" t="s">
        <v>42</v>
      </c>
      <c r="J32" s="37">
        <v>20</v>
      </c>
      <c r="K32" s="35"/>
      <c r="L32" s="35"/>
      <c r="M32" s="35"/>
      <c r="N32" s="168">
        <f>Q32+R32</f>
        <v>0</v>
      </c>
      <c r="O32" s="38" t="str">
        <f t="array" ref="O32">IF(OR(($K32=$G$20:$J$20)*($L32&gt;=$V32:$Y32)),$F32,"-----")</f>
        <v>-----</v>
      </c>
      <c r="P32" s="46"/>
      <c r="Q32" s="36">
        <f t="shared" si="7"/>
        <v>0</v>
      </c>
      <c r="R32" s="36">
        <f t="shared" ref="R32" si="10">IF(OR($K32="V",$K32="n"),0,M32)</f>
        <v>0</v>
      </c>
      <c r="S32" s="36">
        <f t="shared" ref="S32" si="11">IF(OR($K32="V",$K32="n"),0,N32)</f>
        <v>0</v>
      </c>
      <c r="T32" s="57">
        <f t="shared" si="2"/>
        <v>0</v>
      </c>
      <c r="U32" s="124"/>
      <c r="V32" s="37">
        <v>40</v>
      </c>
      <c r="W32" s="126" t="s">
        <v>42</v>
      </c>
      <c r="X32" s="126" t="s">
        <v>42</v>
      </c>
      <c r="Y32" s="37">
        <v>20</v>
      </c>
      <c r="Z32" s="120"/>
      <c r="AA32" s="144" t="str">
        <f t="array" ref="AA32">IF(OR(((K32="")*(M32="")),((K32=$G$20:$J$20)*(M32=""))),"nein","ja")</f>
        <v>nein</v>
      </c>
      <c r="AB32" s="145" t="str">
        <f t="array" ref="AB32">IF(OR(((K32="")*(N32="")),((K32=G20:J20)*(N32=""))),"nein","ja")</f>
        <v>ja</v>
      </c>
    </row>
    <row r="33" spans="1:33" s="42" customFormat="1" ht="14.1" customHeight="1" x14ac:dyDescent="0.25">
      <c r="A33" s="43"/>
      <c r="B33" s="36">
        <v>13</v>
      </c>
      <c r="C33" s="223" t="s">
        <v>46</v>
      </c>
      <c r="D33" s="224"/>
      <c r="E33" s="80">
        <v>63440</v>
      </c>
      <c r="F33" s="38">
        <f t="shared" si="0"/>
        <v>0.15788556780567931</v>
      </c>
      <c r="G33" s="37">
        <v>100</v>
      </c>
      <c r="H33" s="39" t="s">
        <v>42</v>
      </c>
      <c r="I33" s="39" t="s">
        <v>42</v>
      </c>
      <c r="J33" s="37">
        <v>50</v>
      </c>
      <c r="K33" s="35"/>
      <c r="L33" s="35"/>
      <c r="M33" s="35"/>
      <c r="N33" s="168">
        <f>Q33+R33</f>
        <v>0</v>
      </c>
      <c r="O33" s="38" t="str">
        <f t="array" ref="O33">IF(OR(($K33=$G$20:$J$20)*($L33&gt;=$V33:$Y33)),$F33,"-----")</f>
        <v>-----</v>
      </c>
      <c r="P33" s="46"/>
      <c r="Q33" s="36">
        <f t="shared" si="7"/>
        <v>0</v>
      </c>
      <c r="R33" s="36">
        <f>IF(OR($K33="V",$K33="n"),0,M33)</f>
        <v>0</v>
      </c>
      <c r="S33" s="36">
        <f t="shared" ref="S33" si="12">IF(OR($K33="V",$K33="n"),0,N33)</f>
        <v>0</v>
      </c>
      <c r="T33" s="57">
        <f t="shared" si="2"/>
        <v>0</v>
      </c>
      <c r="U33" s="124"/>
      <c r="V33" s="37">
        <v>100</v>
      </c>
      <c r="W33" s="126" t="s">
        <v>42</v>
      </c>
      <c r="X33" s="126" t="s">
        <v>42</v>
      </c>
      <c r="Y33" s="37">
        <v>50</v>
      </c>
      <c r="Z33" s="120"/>
      <c r="AA33" s="144" t="str">
        <f t="array" ref="AA33">IF(OR(((K33="")*(M33="")),((K33=$G$20:$J$20)*(M33=""))),"nein","ja")</f>
        <v>nein</v>
      </c>
      <c r="AB33" s="145" t="str">
        <f t="array" ref="AB33">IF(OR(((K33="")*(N33="")),((K33=G20:J20)*(N33=""))),"nein","ja")</f>
        <v>ja</v>
      </c>
    </row>
    <row r="34" spans="1:33" s="42" customFormat="1" ht="14.1" customHeight="1" x14ac:dyDescent="0.25">
      <c r="A34" s="43"/>
      <c r="B34" s="36">
        <v>14</v>
      </c>
      <c r="C34" s="223" t="s">
        <v>476</v>
      </c>
      <c r="D34" s="224"/>
      <c r="E34" s="212">
        <v>950</v>
      </c>
      <c r="F34" s="38">
        <f t="shared" si="0"/>
        <v>2.3643015355516287E-3</v>
      </c>
      <c r="G34" s="39" t="s">
        <v>42</v>
      </c>
      <c r="H34" s="63">
        <v>8</v>
      </c>
      <c r="I34" s="63" t="s">
        <v>157</v>
      </c>
      <c r="J34" s="40" t="s">
        <v>42</v>
      </c>
      <c r="K34" s="35"/>
      <c r="L34" s="35"/>
      <c r="M34" s="35"/>
      <c r="N34" s="168">
        <f>Q34+R34</f>
        <v>0</v>
      </c>
      <c r="O34" s="38" t="str">
        <f t="array" ref="O34">IF(OR(($K34=$I$20)*(L34&gt;0)),$F34,IF(OR(($K34=$G$20:$J$20)*($L34&gt;=$V34:$Y34)),$F34,"-----"))</f>
        <v>-----</v>
      </c>
      <c r="P34" s="46"/>
      <c r="Q34" s="36">
        <f>IF(OR($K34="V",$K34="n"),0,L34)</f>
        <v>0</v>
      </c>
      <c r="R34" s="36">
        <f>IF(OR($K34="V",$K34="n"),0,M34)</f>
        <v>0</v>
      </c>
      <c r="S34" s="36">
        <f t="shared" ref="S34" si="13">IF(OR($K34="V",$K34="n"),0,N34)</f>
        <v>0</v>
      </c>
      <c r="T34" s="57">
        <f>IF(OR($K34="V",$K34="n",$O34="-----"),0,O34)</f>
        <v>0</v>
      </c>
      <c r="U34" s="124"/>
      <c r="V34" s="126" t="s">
        <v>42</v>
      </c>
      <c r="W34" s="63">
        <v>8</v>
      </c>
      <c r="X34" s="63" t="s">
        <v>30</v>
      </c>
      <c r="Y34" s="126" t="s">
        <v>42</v>
      </c>
      <c r="Z34" s="120"/>
      <c r="AA34" s="144" t="str">
        <f t="array" ref="AA34">IF(OR(((K34="")*(M34="")),((K34=$G$20:$J$20)*(M34=""))),"nein","ja")</f>
        <v>nein</v>
      </c>
      <c r="AB34" s="145" t="str">
        <f t="array" ref="AB34">IF(OR(((K34="")*(N34="")),((K34=G21:J21)*(N34=""))),"nein","ja")</f>
        <v>ja</v>
      </c>
    </row>
    <row r="35" spans="1:33" s="42" customFormat="1" ht="14.1" customHeight="1" x14ac:dyDescent="0.25">
      <c r="A35" s="43"/>
      <c r="B35" s="36">
        <v>15</v>
      </c>
      <c r="C35" s="223" t="s">
        <v>444</v>
      </c>
      <c r="D35" s="224"/>
      <c r="E35" s="80">
        <v>4710</v>
      </c>
      <c r="F35" s="38">
        <f t="shared" si="0"/>
        <v>1.1721958139419128E-2</v>
      </c>
      <c r="G35" s="39"/>
      <c r="H35" s="63">
        <v>15</v>
      </c>
      <c r="I35" s="63" t="s">
        <v>157</v>
      </c>
      <c r="J35" s="63">
        <v>8</v>
      </c>
      <c r="K35" s="35"/>
      <c r="L35" s="35"/>
      <c r="M35" s="35"/>
      <c r="N35" s="168">
        <f t="shared" ref="N35:N40" si="14">Q35+R35</f>
        <v>0</v>
      </c>
      <c r="O35" s="38" t="str">
        <f t="array" ref="O35">IF(OR(($K35=$I$20)*(L35&gt;0)),$F35,IF(OR(($K35=$G$20:$J$20)*($L35&gt;=$V35:$Y35)),$F35,"-----"))</f>
        <v>-----</v>
      </c>
      <c r="P35" s="46"/>
      <c r="Q35" s="36">
        <f t="shared" ref="Q35" si="15">IF(OR($K35="V",$K35="n"),0,L35)</f>
        <v>0</v>
      </c>
      <c r="R35" s="36">
        <f t="shared" ref="R35" si="16">IF(OR($K35="V",$K35="n"),0,M35)</f>
        <v>0</v>
      </c>
      <c r="S35" s="36">
        <f t="shared" ref="S35" si="17">IF(OR($K35="V",$K35="n"),0,N35)</f>
        <v>0</v>
      </c>
      <c r="T35" s="57">
        <f>IF(OR($K35="V",$K35="n",$O35="-----"),0,O35)</f>
        <v>0</v>
      </c>
      <c r="U35" s="124"/>
      <c r="V35" s="126" t="s">
        <v>42</v>
      </c>
      <c r="W35" s="63">
        <v>15</v>
      </c>
      <c r="X35" s="63" t="s">
        <v>30</v>
      </c>
      <c r="Y35" s="63">
        <v>8</v>
      </c>
      <c r="Z35" s="120"/>
      <c r="AA35" s="144" t="str">
        <f t="array" ref="AA35">IF(OR(((K35="")*(M35="")),((K35=$G$20:$J$20)*(M35=""))),"nein","ja")</f>
        <v>nein</v>
      </c>
      <c r="AB35" s="145" t="str">
        <f t="array" ref="AB35">IF(OR(((K35="")*(N35="")),((K35=G19:J19)*(N35=""))),"nein","ja")</f>
        <v>ja</v>
      </c>
    </row>
    <row r="36" spans="1:33" s="42" customFormat="1" ht="14.1" customHeight="1" x14ac:dyDescent="0.25">
      <c r="A36" s="43"/>
      <c r="B36" s="36">
        <v>16</v>
      </c>
      <c r="C36" s="223" t="s">
        <v>389</v>
      </c>
      <c r="D36" s="224"/>
      <c r="E36" s="80">
        <v>14500</v>
      </c>
      <c r="F36" s="38">
        <f t="shared" si="0"/>
        <v>3.6086707647893283E-2</v>
      </c>
      <c r="G36" s="39" t="s">
        <v>42</v>
      </c>
      <c r="H36" s="63" t="s">
        <v>320</v>
      </c>
      <c r="I36" s="39" t="s">
        <v>42</v>
      </c>
      <c r="J36" s="63" t="s">
        <v>321</v>
      </c>
      <c r="K36" s="35"/>
      <c r="L36" s="35"/>
      <c r="M36" s="35"/>
      <c r="N36" s="168">
        <f t="shared" si="14"/>
        <v>0</v>
      </c>
      <c r="O36" s="38" t="str">
        <f t="array" ref="O36">IF(OR(($K36=$G$20:$J$20)*($N36&gt;=$V36:$Y36)),$F36,"-----")</f>
        <v>-----</v>
      </c>
      <c r="P36" s="46"/>
      <c r="Q36" s="36">
        <f t="shared" si="7"/>
        <v>0</v>
      </c>
      <c r="R36" s="36">
        <f t="shared" ref="R36" si="18">IF(OR($K36="V",$K36="n"),0,M36)</f>
        <v>0</v>
      </c>
      <c r="S36" s="36">
        <f t="shared" ref="S36" si="19">IF(OR($K36="V",$K36="n"),0,N36)</f>
        <v>0</v>
      </c>
      <c r="T36" s="57">
        <f>IF(OR($K36="V",$K36="n",$O36="-----"),0,O36)</f>
        <v>0</v>
      </c>
      <c r="U36" s="124"/>
      <c r="V36" s="126" t="s">
        <v>42</v>
      </c>
      <c r="W36" s="63">
        <v>35</v>
      </c>
      <c r="X36" s="126" t="s">
        <v>42</v>
      </c>
      <c r="Y36" s="63">
        <v>18</v>
      </c>
      <c r="Z36" s="120"/>
      <c r="AA36" s="144" t="str">
        <f t="array" ref="AA36">IF(OR(((K36="")*(M36="")),((K36=$G$20:$J$20)*(M36=""))),"nein","ja")</f>
        <v>nein</v>
      </c>
      <c r="AB36" s="145" t="str">
        <f t="array" ref="AB36">IF(OR(((K36="")*(N36="")),((K36=G20:J20)*(N36=""))),"nein","ja")</f>
        <v>ja</v>
      </c>
    </row>
    <row r="37" spans="1:33" s="42" customFormat="1" ht="14.1" customHeight="1" x14ac:dyDescent="0.25">
      <c r="A37" s="43"/>
      <c r="B37" s="36">
        <v>17</v>
      </c>
      <c r="C37" s="223" t="s">
        <v>390</v>
      </c>
      <c r="D37" s="224"/>
      <c r="E37" s="80">
        <v>15970</v>
      </c>
      <c r="F37" s="38">
        <f t="shared" si="0"/>
        <v>3.9745153181852122E-2</v>
      </c>
      <c r="G37" s="39" t="s">
        <v>42</v>
      </c>
      <c r="H37" s="63">
        <v>50</v>
      </c>
      <c r="I37" s="39" t="s">
        <v>42</v>
      </c>
      <c r="J37" s="63">
        <v>25</v>
      </c>
      <c r="K37" s="35"/>
      <c r="L37" s="35"/>
      <c r="M37" s="35"/>
      <c r="N37" s="168">
        <f t="shared" si="14"/>
        <v>0</v>
      </c>
      <c r="O37" s="38" t="str">
        <f t="array" ref="O37">IF(OR(($K37=$G$20:$J$20)*($L37&gt;=$V37:$Y37)),$F37,"-----")</f>
        <v>-----</v>
      </c>
      <c r="P37" s="46"/>
      <c r="Q37" s="36">
        <f t="shared" si="7"/>
        <v>0</v>
      </c>
      <c r="R37" s="36">
        <f t="shared" ref="R37" si="20">IF(OR($K37="V",$K37="n"),0,M37)</f>
        <v>0</v>
      </c>
      <c r="S37" s="36">
        <f t="shared" ref="S37" si="21">IF(OR($K37="V",$K37="n"),0,N37)</f>
        <v>0</v>
      </c>
      <c r="T37" s="57">
        <f t="shared" si="2"/>
        <v>0</v>
      </c>
      <c r="U37" s="124"/>
      <c r="V37" s="126" t="s">
        <v>42</v>
      </c>
      <c r="W37" s="63">
        <v>50</v>
      </c>
      <c r="X37" s="126" t="s">
        <v>42</v>
      </c>
      <c r="Y37" s="63">
        <v>25</v>
      </c>
      <c r="Z37" s="120"/>
      <c r="AA37" s="144" t="str">
        <f t="array" ref="AA37">IF(OR(((K37="")*(M37="")),((K37=$G$20:$J$20)*(M37=""))),"nein","ja")</f>
        <v>nein</v>
      </c>
      <c r="AB37" s="145" t="str">
        <f t="array" ref="AB37">IF(OR(((K37="")*(N37="")),((K37=G20:J20)*(N37=""))),"nein","ja")</f>
        <v>ja</v>
      </c>
    </row>
    <row r="38" spans="1:33" s="42" customFormat="1" ht="13.5" customHeight="1" x14ac:dyDescent="0.25">
      <c r="A38" s="43"/>
      <c r="B38" s="36">
        <v>18</v>
      </c>
      <c r="C38" s="225" t="s">
        <v>296</v>
      </c>
      <c r="D38" s="226"/>
      <c r="E38" s="80">
        <v>6430</v>
      </c>
      <c r="F38" s="38">
        <f>E38/neu_ges</f>
        <v>1.6002588287996816E-2</v>
      </c>
      <c r="G38" s="39" t="s">
        <v>42</v>
      </c>
      <c r="H38" s="37" t="s">
        <v>323</v>
      </c>
      <c r="I38" s="39" t="s">
        <v>42</v>
      </c>
      <c r="J38" s="37" t="s">
        <v>322</v>
      </c>
      <c r="K38" s="35"/>
      <c r="L38" s="35"/>
      <c r="M38" s="35"/>
      <c r="N38" s="168">
        <f t="shared" si="14"/>
        <v>0</v>
      </c>
      <c r="O38" s="38" t="str">
        <f t="array" ref="O38">IF(OR(($K38=$G$20:$J$20)*($N38&gt;=$V38:$Y38)),$F38,"-----")</f>
        <v>-----</v>
      </c>
      <c r="P38" s="46"/>
      <c r="Q38" s="36">
        <f t="shared" si="7"/>
        <v>0</v>
      </c>
      <c r="R38" s="36">
        <f t="shared" ref="R38" si="22">IF(OR($K38="V",$K38="n"),0,M38)</f>
        <v>0</v>
      </c>
      <c r="S38" s="36">
        <f t="shared" ref="S38" si="23">IF(OR($K38="V",$K38="n"),0,N38)</f>
        <v>0</v>
      </c>
      <c r="T38" s="57">
        <f t="shared" si="2"/>
        <v>0</v>
      </c>
      <c r="U38" s="124"/>
      <c r="V38" s="126" t="s">
        <v>42</v>
      </c>
      <c r="W38" s="37">
        <v>50</v>
      </c>
      <c r="X38" s="126" t="s">
        <v>42</v>
      </c>
      <c r="Y38" s="37">
        <v>25</v>
      </c>
      <c r="Z38" s="120"/>
      <c r="AA38" s="144" t="str">
        <f t="array" ref="AA38">IF(OR(((K38="")*(M38="")),((K38=$G$20:$J$20)*(M38=""))),"nein","ja")</f>
        <v>nein</v>
      </c>
      <c r="AB38" s="145" t="str">
        <f t="array" ref="AB38">IF(OR(((K38="")*(N38="")),((K38=G20:J20)*(N38=""))),"nein","ja")</f>
        <v>ja</v>
      </c>
    </row>
    <row r="39" spans="1:33" s="42" customFormat="1" ht="45" customHeight="1" x14ac:dyDescent="0.25">
      <c r="A39" s="43"/>
      <c r="B39" s="36">
        <v>19</v>
      </c>
      <c r="C39" s="231" t="s">
        <v>297</v>
      </c>
      <c r="D39" s="226"/>
      <c r="E39" s="80">
        <v>17130</v>
      </c>
      <c r="F39" s="38">
        <f t="shared" si="0"/>
        <v>4.2632089793683582E-2</v>
      </c>
      <c r="G39" s="39" t="s">
        <v>42</v>
      </c>
      <c r="H39" s="37">
        <v>75</v>
      </c>
      <c r="I39" s="39" t="s">
        <v>42</v>
      </c>
      <c r="J39" s="37">
        <v>37</v>
      </c>
      <c r="K39" s="35"/>
      <c r="L39" s="35"/>
      <c r="M39" s="35"/>
      <c r="N39" s="168">
        <f t="shared" si="14"/>
        <v>0</v>
      </c>
      <c r="O39" s="38" t="str">
        <f t="array" ref="O39">IF(OR(($K39=$G$20:$J$20)*($L39&gt;=$V39:$Y39)),$F39,"-----")</f>
        <v>-----</v>
      </c>
      <c r="P39" s="46"/>
      <c r="Q39" s="36">
        <f t="shared" si="7"/>
        <v>0</v>
      </c>
      <c r="R39" s="36">
        <f t="shared" ref="R39" si="24">IF(OR($K39="V",$K39="n"),0,M39)</f>
        <v>0</v>
      </c>
      <c r="S39" s="36">
        <f t="shared" ref="S39" si="25">IF(OR($K39="V",$K39="n"),0,N39)</f>
        <v>0</v>
      </c>
      <c r="T39" s="57">
        <f t="shared" si="2"/>
        <v>0</v>
      </c>
      <c r="U39" s="124"/>
      <c r="V39" s="126" t="s">
        <v>42</v>
      </c>
      <c r="W39" s="37">
        <v>75</v>
      </c>
      <c r="X39" s="126" t="s">
        <v>42</v>
      </c>
      <c r="Y39" s="37">
        <v>37</v>
      </c>
      <c r="Z39" s="120"/>
      <c r="AA39" s="144" t="str">
        <f t="array" ref="AA39">IF(OR(((K39="")*(M39="")),((K39=$G$20:$J$20)*(M39=""))),"nein","ja")</f>
        <v>nein</v>
      </c>
      <c r="AB39" s="145" t="str">
        <f t="array" ref="AB39">IF(OR(((K39="")*(N39="")),((K39=G21:J21)*(N39=""))),"nein","ja")</f>
        <v>ja</v>
      </c>
    </row>
    <row r="40" spans="1:33" s="42" customFormat="1" ht="14.1" customHeight="1" x14ac:dyDescent="0.25">
      <c r="A40" s="43"/>
      <c r="B40" s="36">
        <v>20</v>
      </c>
      <c r="C40" s="223" t="s">
        <v>91</v>
      </c>
      <c r="D40" s="224"/>
      <c r="E40" s="80">
        <v>10000</v>
      </c>
      <c r="F40" s="38">
        <f t="shared" si="0"/>
        <v>2.4887384584753987E-2</v>
      </c>
      <c r="G40" s="39" t="s">
        <v>42</v>
      </c>
      <c r="H40" s="37">
        <v>100</v>
      </c>
      <c r="I40" s="39" t="s">
        <v>42</v>
      </c>
      <c r="J40" s="37">
        <v>50</v>
      </c>
      <c r="K40" s="35"/>
      <c r="L40" s="35"/>
      <c r="M40" s="35"/>
      <c r="N40" s="168">
        <f t="shared" si="14"/>
        <v>0</v>
      </c>
      <c r="O40" s="38" t="str">
        <f t="array" ref="O40">IF(OR(($K40=$G$20:$J$20)*($L40&gt;=$V40:$Y40)),$F40,"-----")</f>
        <v>-----</v>
      </c>
      <c r="P40" s="46"/>
      <c r="Q40" s="36">
        <f t="shared" si="7"/>
        <v>0</v>
      </c>
      <c r="R40" s="36">
        <f t="shared" ref="R40" si="26">IF(OR($K40="V",$K40="n"),0,M40)</f>
        <v>0</v>
      </c>
      <c r="S40" s="36">
        <f t="shared" ref="S40" si="27">IF(OR($K40="V",$K40="n"),0,N40)</f>
        <v>0</v>
      </c>
      <c r="T40" s="57">
        <f t="shared" si="2"/>
        <v>0</v>
      </c>
      <c r="U40" s="124"/>
      <c r="V40" s="126" t="s">
        <v>42</v>
      </c>
      <c r="W40" s="37">
        <v>100</v>
      </c>
      <c r="X40" s="126" t="s">
        <v>42</v>
      </c>
      <c r="Y40" s="37">
        <v>50</v>
      </c>
      <c r="Z40" s="120"/>
      <c r="AA40" s="144" t="str">
        <f t="array" ref="AA40">IF(OR(((K40="")*(M40="")),((K40=$G$20:$J$20)*(M40=""))),"nein","ja")</f>
        <v>nein</v>
      </c>
      <c r="AB40" s="145" t="str">
        <f t="array" ref="AB40">IF(OR(((K40="")*(N40="")),((K40=G23:J23)*(N40=""))),"nein","ja")</f>
        <v>ja</v>
      </c>
    </row>
    <row r="41" spans="1:33" ht="21.75" customHeight="1" x14ac:dyDescent="0.25">
      <c r="C41" s="228" t="s">
        <v>0</v>
      </c>
      <c r="D41" s="228"/>
      <c r="E41" s="60">
        <f>SUM(E21:E40)</f>
        <v>401810</v>
      </c>
      <c r="F41" s="28">
        <f>SUM(F21:F40)</f>
        <v>1</v>
      </c>
      <c r="G41" s="32"/>
      <c r="H41" s="32"/>
      <c r="I41" s="32"/>
      <c r="J41" s="32"/>
      <c r="K41" s="69" t="s">
        <v>101</v>
      </c>
      <c r="L41" s="60" t="str">
        <f>IF(SUM(Q21:Q40)=0,"-----",SUM(Q21:Q40))</f>
        <v>-----</v>
      </c>
      <c r="M41" s="60" t="str">
        <f>IF(SUM(R21:R40)=0,"-----",SUM(R21:R40))</f>
        <v>-----</v>
      </c>
      <c r="N41" s="60" t="str">
        <f>IF(SUM(S21:S40)=0,"-----",SUM(S21:S40))</f>
        <v>-----</v>
      </c>
      <c r="O41" s="28" t="str">
        <f>IF(SUM(T21:T40)=0,"-----",SUM(T21:T40))</f>
        <v>-----</v>
      </c>
      <c r="P41" s="29"/>
      <c r="T41" s="125"/>
      <c r="V41" s="128"/>
      <c r="W41" s="129"/>
      <c r="X41" s="129"/>
      <c r="Y41" s="129"/>
      <c r="AA41" s="146"/>
      <c r="AB41" s="146"/>
    </row>
    <row r="42" spans="1:33" ht="9" customHeight="1" x14ac:dyDescent="0.25">
      <c r="C42" s="44"/>
      <c r="D42" s="44"/>
      <c r="E42" s="81"/>
      <c r="F42" s="29"/>
      <c r="G42" s="32"/>
      <c r="H42" s="32"/>
      <c r="I42" s="32"/>
      <c r="J42" s="32"/>
      <c r="K42" s="32"/>
      <c r="L42" s="32"/>
      <c r="M42" s="32"/>
      <c r="N42" s="32"/>
      <c r="O42" s="46"/>
      <c r="P42" s="46"/>
      <c r="T42" s="125"/>
      <c r="V42" s="128"/>
      <c r="W42" s="129"/>
      <c r="X42" s="129"/>
      <c r="Y42" s="129"/>
      <c r="AA42" s="146"/>
      <c r="AB42" s="146"/>
    </row>
    <row r="43" spans="1:33" ht="14.1" customHeight="1" x14ac:dyDescent="0.25">
      <c r="B43" s="36">
        <v>21</v>
      </c>
      <c r="C43" s="223" t="s">
        <v>45</v>
      </c>
      <c r="D43" s="224"/>
      <c r="E43" s="80">
        <v>49530</v>
      </c>
      <c r="F43" s="38">
        <f>E43/neu_ges</f>
        <v>0.12326721584828651</v>
      </c>
      <c r="G43" s="37">
        <v>200</v>
      </c>
      <c r="H43" s="39" t="s">
        <v>42</v>
      </c>
      <c r="I43" s="39" t="s">
        <v>42</v>
      </c>
      <c r="J43" s="37">
        <v>100</v>
      </c>
      <c r="K43" s="35"/>
      <c r="L43" s="35"/>
      <c r="M43" s="35"/>
      <c r="N43" s="168">
        <f>Q43+R43</f>
        <v>0</v>
      </c>
      <c r="O43" s="38" t="str" cm="1">
        <f t="array" ref="O43">IF(OR(($K43=$G$20:$J$20)*($L43&gt;=$V43:$Y43)),$F43,"-----")</f>
        <v>-----</v>
      </c>
      <c r="P43" s="46"/>
      <c r="Q43" s="36">
        <f>IF(OR($K43="V",$K43="n"),0,L43)</f>
        <v>0</v>
      </c>
      <c r="R43" s="36">
        <f t="shared" ref="R43" si="28">IF(OR($K43="V",$K43="n"),0,M43)</f>
        <v>0</v>
      </c>
      <c r="S43" s="36">
        <f t="shared" ref="S43" si="29">IF(OR($K43="V",$K43="n"),0,N43)</f>
        <v>0</v>
      </c>
      <c r="T43" s="57">
        <f t="array" ref="T43">IF(OR($K43="V",$K43="n",$O43="-----"),0,O43)</f>
        <v>0</v>
      </c>
      <c r="U43" s="124"/>
      <c r="V43" s="37">
        <v>200</v>
      </c>
      <c r="W43" s="126" t="s">
        <v>42</v>
      </c>
      <c r="X43" s="126" t="s">
        <v>42</v>
      </c>
      <c r="Y43" s="37">
        <v>100</v>
      </c>
      <c r="AA43" s="144" t="str">
        <f t="array" ref="AA43">IF(OR(((K43="")*(M43="")),((K43=$G$20:$J$20)*(M43=""))),"nein","ja")</f>
        <v>nein</v>
      </c>
      <c r="AB43" s="145" t="str">
        <f t="array" ref="AB43">IF(OR(((K43="")*(N43="")),((K43=G26:J26)*(N43=""))),"nein","ja")</f>
        <v>ja</v>
      </c>
    </row>
    <row r="44" spans="1:33" ht="14.1" customHeight="1" x14ac:dyDescent="0.25">
      <c r="B44" s="36">
        <v>22</v>
      </c>
      <c r="C44" s="229" t="s">
        <v>391</v>
      </c>
      <c r="D44" s="230"/>
      <c r="E44" s="80">
        <v>1600</v>
      </c>
      <c r="F44" s="38">
        <v>3.5000000000000001E-3</v>
      </c>
      <c r="G44" s="39"/>
      <c r="H44" s="37" t="s">
        <v>436</v>
      </c>
      <c r="I44" s="39"/>
      <c r="J44" s="39"/>
      <c r="K44" s="35"/>
      <c r="L44" s="35"/>
      <c r="M44" s="132"/>
      <c r="N44" s="132"/>
      <c r="O44" s="38" t="str">
        <f t="array" ref="O44">IF(OR(($K44=$AD$44:$AG$44)*($L44&gt;=$V44:$Y44)),$F44,"-----")</f>
        <v>-----</v>
      </c>
      <c r="P44" s="46"/>
      <c r="Q44" s="36">
        <f>IF(OR($K44="V",$K44="n"),0,L44)</f>
        <v>0</v>
      </c>
      <c r="R44" s="175"/>
      <c r="S44" s="175"/>
      <c r="T44" s="57">
        <f>IF(OR($K44="V",$K44="n",$O44="-----"),0,O44)</f>
        <v>0</v>
      </c>
      <c r="U44" s="124"/>
      <c r="V44" s="126" t="s">
        <v>42</v>
      </c>
      <c r="W44" s="63">
        <v>12</v>
      </c>
      <c r="X44" s="126" t="s">
        <v>42</v>
      </c>
      <c r="Y44" s="126" t="s">
        <v>42</v>
      </c>
      <c r="AA44" s="176"/>
      <c r="AB44" s="176"/>
      <c r="AD44" s="21" t="s">
        <v>36</v>
      </c>
      <c r="AE44" s="21" t="s">
        <v>438</v>
      </c>
      <c r="AF44" s="21" t="s">
        <v>38</v>
      </c>
      <c r="AG44" s="21" t="s">
        <v>39</v>
      </c>
    </row>
    <row r="45" spans="1:33" ht="14.1" customHeight="1" x14ac:dyDescent="0.25">
      <c r="B45" s="36">
        <v>23</v>
      </c>
      <c r="C45" s="229" t="s">
        <v>229</v>
      </c>
      <c r="D45" s="230"/>
      <c r="E45" s="80">
        <v>2170</v>
      </c>
      <c r="F45" s="38">
        <f>E45/neu_ges</f>
        <v>5.4005624548916151E-3</v>
      </c>
      <c r="G45" s="39" t="s">
        <v>42</v>
      </c>
      <c r="H45" s="63" t="s">
        <v>324</v>
      </c>
      <c r="I45" s="39" t="s">
        <v>42</v>
      </c>
      <c r="J45" s="123" t="s">
        <v>325</v>
      </c>
      <c r="K45" s="35"/>
      <c r="L45" s="35"/>
      <c r="M45" s="132"/>
      <c r="N45" s="174"/>
      <c r="O45" s="38" t="str">
        <f t="array" ref="O45">IF(OR(($K45=$G$20:$J$20)*($N45&gt;=$V45:$Y45)),$F45,"-----")</f>
        <v>-----</v>
      </c>
      <c r="P45" s="46"/>
      <c r="Q45" s="36">
        <f>IF(OR($K45="V",$K45="n"),0,L45)</f>
        <v>0</v>
      </c>
      <c r="R45" s="131"/>
      <c r="S45" s="36">
        <f>IF(OR($K45="V",$K45="n"),0,N45)</f>
        <v>0</v>
      </c>
      <c r="T45" s="57">
        <f>IF(OR($K45="V",$K45="n",$O45="-----"),0,O45)</f>
        <v>0</v>
      </c>
      <c r="U45" s="124"/>
      <c r="V45" s="126" t="s">
        <v>42</v>
      </c>
      <c r="W45" s="63">
        <v>30</v>
      </c>
      <c r="X45" s="126" t="s">
        <v>42</v>
      </c>
      <c r="Y45" s="37">
        <v>15</v>
      </c>
      <c r="AA45" s="148"/>
      <c r="AB45" s="145" t="str">
        <f t="array" ref="AB45">IF(OR(((K45="")*(N45="")),((K45=G20:J20)*(N45=""))),"nein","ja")</f>
        <v>nein</v>
      </c>
    </row>
    <row r="46" spans="1:33" ht="35.25" customHeight="1" x14ac:dyDescent="0.25">
      <c r="C46" s="228" t="s">
        <v>392</v>
      </c>
      <c r="D46" s="228"/>
      <c r="E46" s="60">
        <v>455110</v>
      </c>
      <c r="F46" s="28">
        <v>1.1322000000000001</v>
      </c>
      <c r="G46" s="27"/>
      <c r="H46" s="27"/>
      <c r="I46" s="27"/>
      <c r="J46" s="27"/>
      <c r="K46" s="56" t="s">
        <v>439</v>
      </c>
      <c r="L46" s="59" t="str">
        <f>IF(L41="-----","-----",L41+Q43+Q44+Q45)</f>
        <v>-----</v>
      </c>
      <c r="M46" s="59" t="str">
        <f>IF(M41="-----","-----",M41+R43+R44+R45)</f>
        <v>-----</v>
      </c>
      <c r="N46" s="59" t="str">
        <f>IF(N41="-----","-----",N41+S43+S44+S45)</f>
        <v>-----</v>
      </c>
      <c r="O46" s="58" t="str">
        <f>IF(O41="-----","-----",O41+T43+T44+T45)</f>
        <v>-----</v>
      </c>
      <c r="P46" s="74"/>
    </row>
    <row r="47" spans="1:33" ht="3" customHeight="1" x14ac:dyDescent="0.25">
      <c r="C47" s="227" t="s">
        <v>99</v>
      </c>
      <c r="D47" s="227"/>
      <c r="E47" s="227"/>
      <c r="F47" s="227"/>
      <c r="G47" s="227"/>
      <c r="H47" s="227"/>
      <c r="I47" s="227"/>
      <c r="J47" s="227"/>
      <c r="K47" s="227"/>
      <c r="L47" s="227"/>
      <c r="M47" s="227"/>
      <c r="N47" s="227"/>
      <c r="O47" s="227"/>
      <c r="P47" s="76"/>
    </row>
    <row r="48" spans="1:33" ht="9" customHeight="1" x14ac:dyDescent="0.25">
      <c r="D48" s="27"/>
      <c r="E48" s="27"/>
      <c r="F48" s="51"/>
      <c r="G48" s="27"/>
      <c r="H48" s="27"/>
      <c r="I48" s="27"/>
      <c r="J48" s="27"/>
      <c r="K48" s="27"/>
      <c r="L48" s="27"/>
      <c r="M48" s="27"/>
      <c r="N48" s="27"/>
    </row>
    <row r="49" spans="3:26" ht="20.25" customHeight="1" x14ac:dyDescent="0.25">
      <c r="C49" s="222" t="s">
        <v>475</v>
      </c>
      <c r="D49" s="222"/>
      <c r="E49" s="222"/>
      <c r="F49" s="222"/>
      <c r="G49" s="222"/>
      <c r="H49" s="222"/>
      <c r="I49" s="222"/>
      <c r="J49" s="222"/>
      <c r="L49" s="196" t="s">
        <v>13</v>
      </c>
      <c r="M49" s="196"/>
      <c r="N49" s="196"/>
      <c r="O49" s="196"/>
      <c r="P49" s="68"/>
      <c r="R49" s="138"/>
    </row>
    <row r="50" spans="3:26" ht="4.5" customHeight="1" x14ac:dyDescent="0.25">
      <c r="C50" s="222"/>
      <c r="D50" s="222"/>
      <c r="E50" s="222"/>
      <c r="F50" s="222"/>
      <c r="G50" s="222"/>
      <c r="H50" s="222"/>
      <c r="I50" s="222"/>
      <c r="J50" s="222"/>
      <c r="L50" s="68"/>
      <c r="O50" s="21"/>
      <c r="P50" s="21"/>
    </row>
    <row r="51" spans="3:26" ht="15" customHeight="1" x14ac:dyDescent="0.25">
      <c r="C51" s="222"/>
      <c r="D51" s="222"/>
      <c r="E51" s="222"/>
      <c r="F51" s="222"/>
      <c r="G51" s="222"/>
      <c r="H51" s="222"/>
      <c r="I51" s="222"/>
      <c r="J51" s="222"/>
      <c r="L51" s="51" t="s">
        <v>94</v>
      </c>
      <c r="O51" s="55">
        <f>SUM(O21:O40,O43,O44,O45)</f>
        <v>0</v>
      </c>
      <c r="P51" s="65"/>
    </row>
    <row r="52" spans="3:26" ht="15" customHeight="1" x14ac:dyDescent="0.25">
      <c r="C52" s="222"/>
      <c r="D52" s="222"/>
      <c r="E52" s="222"/>
      <c r="F52" s="222"/>
      <c r="G52" s="222"/>
      <c r="H52" s="222"/>
      <c r="I52" s="222"/>
      <c r="J52" s="222"/>
      <c r="L52" s="51" t="s">
        <v>95</v>
      </c>
      <c r="O52" s="64">
        <f>SUMIF(K21:K40,"V",F21:F40)+O51</f>
        <v>0</v>
      </c>
      <c r="P52" s="65"/>
      <c r="Z52" s="78"/>
    </row>
    <row r="53" spans="3:26" ht="15" customHeight="1" x14ac:dyDescent="0.25">
      <c r="C53" s="222"/>
      <c r="D53" s="222"/>
      <c r="E53" s="222"/>
      <c r="F53" s="222"/>
      <c r="G53" s="222"/>
      <c r="H53" s="222"/>
      <c r="I53" s="222"/>
      <c r="J53" s="222"/>
      <c r="L53" s="51" t="s">
        <v>122</v>
      </c>
      <c r="O53" s="55">
        <f>IF(O52&gt;0,O51/O52,0)</f>
        <v>0</v>
      </c>
      <c r="P53" s="65"/>
    </row>
    <row r="54" spans="3:26" ht="6" customHeight="1" x14ac:dyDescent="0.25">
      <c r="C54" s="222"/>
      <c r="D54" s="222"/>
      <c r="E54" s="222"/>
      <c r="F54" s="222"/>
      <c r="G54" s="222"/>
      <c r="H54" s="222"/>
      <c r="I54" s="222"/>
      <c r="J54" s="222"/>
      <c r="L54" s="51"/>
      <c r="O54" s="65"/>
      <c r="P54" s="65"/>
    </row>
    <row r="55" spans="3:26" ht="15" customHeight="1" x14ac:dyDescent="0.25">
      <c r="C55" s="222"/>
      <c r="D55" s="222"/>
      <c r="E55" s="222"/>
      <c r="F55" s="222"/>
      <c r="G55" s="222"/>
      <c r="H55" s="222"/>
      <c r="I55" s="222"/>
      <c r="J55" s="222"/>
      <c r="L55" s="51" t="s">
        <v>49</v>
      </c>
      <c r="O55" s="54">
        <f>COUNTIF(K21:K45,"Z")+COUNTIF(K21:K45,"M")</f>
        <v>0</v>
      </c>
      <c r="P55" s="50"/>
    </row>
    <row r="56" spans="3:26" ht="15" customHeight="1" x14ac:dyDescent="0.25">
      <c r="C56" s="222"/>
      <c r="D56" s="222"/>
      <c r="E56" s="222"/>
      <c r="F56" s="222"/>
      <c r="G56" s="222"/>
      <c r="H56" s="222"/>
      <c r="I56" s="222"/>
      <c r="J56" s="222"/>
      <c r="L56" s="51" t="s">
        <v>96</v>
      </c>
      <c r="M56" s="27"/>
      <c r="N56" s="27"/>
      <c r="O56" s="54">
        <f>COUNTIF(K21:K45,"T")</f>
        <v>0</v>
      </c>
      <c r="P56" s="50"/>
    </row>
    <row r="57" spans="3:26" ht="5.25" customHeight="1" thickBot="1" x14ac:dyDescent="0.3">
      <c r="C57" s="222"/>
      <c r="D57" s="222"/>
      <c r="E57" s="222"/>
      <c r="F57" s="222"/>
      <c r="G57" s="222"/>
      <c r="H57" s="222"/>
      <c r="I57" s="222"/>
      <c r="J57" s="222"/>
      <c r="L57" s="51"/>
      <c r="M57" s="27"/>
      <c r="N57" s="27"/>
      <c r="O57" s="50"/>
      <c r="P57" s="50"/>
    </row>
    <row r="58" spans="3:26" ht="15" customHeight="1" thickBot="1" x14ac:dyDescent="0.3">
      <c r="C58" s="222"/>
      <c r="D58" s="222"/>
      <c r="E58" s="222"/>
      <c r="F58" s="222"/>
      <c r="G58" s="222"/>
      <c r="H58" s="222"/>
      <c r="I58" s="222"/>
      <c r="J58" s="222"/>
      <c r="L58" s="49" t="s">
        <v>253</v>
      </c>
      <c r="O58" s="70" t="str">
        <f>IF(AND(O51&gt;=0.5,O53&gt;=0.7,C68="ja",C70="ja",C72=0,C74="ja",C76="ja",C78="ja",C80="ja"),"ja","nein")</f>
        <v>nein</v>
      </c>
      <c r="P58" s="75"/>
    </row>
    <row r="59" spans="3:26" ht="8.25" customHeight="1" x14ac:dyDescent="0.25">
      <c r="C59" s="222"/>
      <c r="D59" s="222"/>
      <c r="E59" s="222"/>
      <c r="F59" s="222"/>
      <c r="G59" s="222"/>
      <c r="H59" s="222"/>
      <c r="I59" s="222"/>
      <c r="J59" s="222"/>
      <c r="K59" s="61"/>
      <c r="O59" s="21"/>
      <c r="P59" s="21"/>
    </row>
    <row r="60" spans="3:26" ht="15" customHeight="1" x14ac:dyDescent="0.25">
      <c r="C60" s="222"/>
      <c r="D60" s="222"/>
      <c r="E60" s="222"/>
      <c r="F60" s="222"/>
      <c r="G60" s="222"/>
      <c r="H60" s="222"/>
      <c r="I60" s="222"/>
      <c r="J60" s="222"/>
    </row>
    <row r="61" spans="3:26" ht="81" customHeight="1" x14ac:dyDescent="0.25">
      <c r="C61" s="222"/>
      <c r="D61" s="222"/>
      <c r="E61" s="222"/>
      <c r="F61" s="222"/>
      <c r="G61" s="222"/>
      <c r="H61" s="222"/>
      <c r="I61" s="222"/>
      <c r="J61" s="222"/>
    </row>
    <row r="62" spans="3:26" ht="15" customHeight="1" x14ac:dyDescent="0.25">
      <c r="C62" s="197"/>
      <c r="D62" s="197"/>
      <c r="E62" s="197"/>
      <c r="F62" s="197"/>
      <c r="G62" s="197"/>
      <c r="H62" s="197"/>
      <c r="I62" s="197"/>
      <c r="J62" s="197"/>
    </row>
    <row r="63" spans="3:26" ht="15" customHeight="1" x14ac:dyDescent="0.25"/>
    <row r="64" spans="3:26" hidden="1" x14ac:dyDescent="0.25">
      <c r="C64" s="52">
        <v>46022</v>
      </c>
      <c r="F64" s="62"/>
      <c r="H64" s="146"/>
      <c r="K64" s="62"/>
      <c r="M64" s="62"/>
    </row>
    <row r="65" spans="3:13" ht="3.75" hidden="1" customHeight="1" thickBot="1" x14ac:dyDescent="0.3">
      <c r="C65" s="23"/>
    </row>
    <row r="66" spans="3:13" ht="15" hidden="1" thickBot="1" x14ac:dyDescent="0.3">
      <c r="C66" s="53">
        <f>IF(OR(M14="-----",M14&gt;C64),0,DATEDIF(M14,C64,"y"))</f>
        <v>0</v>
      </c>
      <c r="D66" s="62" t="s">
        <v>532</v>
      </c>
      <c r="F66" s="62"/>
      <c r="H66" s="62"/>
      <c r="K66" s="62"/>
      <c r="M66" s="15"/>
    </row>
    <row r="67" spans="3:13" ht="9" hidden="1" customHeight="1" x14ac:dyDescent="0.25"/>
    <row r="68" spans="3:13" ht="15.75" hidden="1" customHeight="1" x14ac:dyDescent="0.25">
      <c r="C68" s="67" t="str">
        <f>IF(AND(C66&lt;=2,O55&gt;=2),"ja",IF(AND(C66&gt;=3,O55&gt;=3),"ja","nein"))</f>
        <v>nein</v>
      </c>
      <c r="D68" s="62" t="s">
        <v>97</v>
      </c>
    </row>
    <row r="69" spans="3:13" ht="6" hidden="1" customHeight="1" x14ac:dyDescent="0.25">
      <c r="C69" s="23"/>
      <c r="D69" s="62"/>
    </row>
    <row r="70" spans="3:13" ht="17.25" hidden="1" customHeight="1" x14ac:dyDescent="0.25">
      <c r="C70" s="67" t="str">
        <f>IF(D6="","nein",IF(AND(C66&lt;=2,O56&lt;=2),"ja",IF(AND(C66&gt;=3,C66&lt;6,O56&lt;=1),"ja",IF(AND(C66&gt;=6,O56=0),"ja","nein"))))</f>
        <v>nein</v>
      </c>
      <c r="D70" s="62" t="s">
        <v>100</v>
      </c>
    </row>
    <row r="71" spans="3:13" ht="5.25" hidden="1" customHeight="1" x14ac:dyDescent="0.25"/>
    <row r="72" spans="3:13" hidden="1" x14ac:dyDescent="0.25">
      <c r="C72" s="66">
        <f>COUNTBLANK(K21:K40)+COUNTBLANK(K43)+COUNTBLANK(K44)+COUNTBLANK(K45)</f>
        <v>23</v>
      </c>
      <c r="D72" s="62" t="s">
        <v>98</v>
      </c>
    </row>
    <row r="73" spans="3:13" ht="6" hidden="1" customHeight="1" x14ac:dyDescent="0.25"/>
    <row r="74" spans="3:13" hidden="1" x14ac:dyDescent="0.25">
      <c r="C74" s="67" t="str">
        <f>IF(OR(D6="",M12="",D16="",D12="",D14=""),"nein","ja")</f>
        <v>nein</v>
      </c>
      <c r="D74" s="62" t="s">
        <v>111</v>
      </c>
    </row>
    <row r="75" spans="3:13" ht="6" hidden="1" customHeight="1" x14ac:dyDescent="0.25"/>
    <row r="76" spans="3:13" hidden="1" x14ac:dyDescent="0.25">
      <c r="C76" s="67" t="str">
        <f t="array" ref="C76">IF(OR((K21:K40="")*(L21:L40="")),"nein",IF(OR((K21:K40=G20:J20)*(L21:L40="")),"nein","ja"))</f>
        <v>nein</v>
      </c>
      <c r="D76" s="62" t="s">
        <v>147</v>
      </c>
    </row>
    <row r="77" spans="3:13" ht="6" hidden="1" customHeight="1" x14ac:dyDescent="0.25"/>
    <row r="78" spans="3:13" hidden="1" x14ac:dyDescent="0.25">
      <c r="C78" s="67" t="str">
        <f t="array" ref="C78">IF(OR((K43:K45="")*(L43:L45="")),"nein",IF(OR((K43:K45=G20:J20)*(L43:L45="")),"nein","ja"))</f>
        <v>nein</v>
      </c>
      <c r="D78" s="62" t="s">
        <v>231</v>
      </c>
    </row>
    <row r="79" spans="3:13" ht="6" hidden="1" customHeight="1" x14ac:dyDescent="0.25"/>
    <row r="80" spans="3:13" hidden="1" x14ac:dyDescent="0.25">
      <c r="C80" s="67" t="str">
        <f>IF((COUNTIF($AA$21:$AB$45,"nein"))=0,"ja","nein")</f>
        <v>nein</v>
      </c>
      <c r="D80" s="62" t="s">
        <v>332</v>
      </c>
    </row>
  </sheetData>
  <sheetProtection algorithmName="SHA-512" hashValue="tWW9dTuzNeoQtyy7H14cfX9qLlDASGyNSlfcbHFK5r+tbxuPzonCIDwfY2IezYSQwO9yRYjNkiyAGG2C5xcPuQ==" saltValue="y2ts9OZIT3QjoDWCNreDZ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8">
    <mergeCell ref="B1:F2"/>
    <mergeCell ref="B3:C3"/>
    <mergeCell ref="D8:O8"/>
    <mergeCell ref="D10:O10"/>
    <mergeCell ref="D6:E6"/>
    <mergeCell ref="B6:C6"/>
    <mergeCell ref="B8:C8"/>
    <mergeCell ref="B10:C10"/>
    <mergeCell ref="B16:C16"/>
    <mergeCell ref="M12:O12"/>
    <mergeCell ref="D16:H16"/>
    <mergeCell ref="E19:E20"/>
    <mergeCell ref="C23:D23"/>
    <mergeCell ref="K19:O19"/>
    <mergeCell ref="M14:O14"/>
    <mergeCell ref="M16:O16"/>
    <mergeCell ref="B12:C12"/>
    <mergeCell ref="D12:H12"/>
    <mergeCell ref="B14:C14"/>
    <mergeCell ref="D14:H14"/>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C49:J61"/>
    <mergeCell ref="C34:D34"/>
    <mergeCell ref="C38:D38"/>
    <mergeCell ref="C40:D40"/>
    <mergeCell ref="C47:O47"/>
    <mergeCell ref="C43:D43"/>
    <mergeCell ref="C41:D41"/>
    <mergeCell ref="C45:D45"/>
    <mergeCell ref="C36:D36"/>
    <mergeCell ref="C46:D46"/>
    <mergeCell ref="C39:D39"/>
    <mergeCell ref="C44:D44"/>
    <mergeCell ref="C35:D35"/>
  </mergeCells>
  <phoneticPr fontId="24" type="noConversion"/>
  <conditionalFormatting sqref="D6">
    <cfRule type="expression" dxfId="98" priority="36">
      <formula>LEN(TRIM(D6))=0</formula>
    </cfRule>
  </conditionalFormatting>
  <conditionalFormatting sqref="D12">
    <cfRule type="expression" dxfId="97" priority="2">
      <formula>LEN(TRIM(D12))=0</formula>
    </cfRule>
  </conditionalFormatting>
  <conditionalFormatting sqref="D14">
    <cfRule type="expression" dxfId="96" priority="1">
      <formula>LEN(TRIM(D14))=0</formula>
    </cfRule>
  </conditionalFormatting>
  <conditionalFormatting sqref="D16">
    <cfRule type="expression" dxfId="95" priority="438">
      <formula>LEN(TRIM(D16))=0</formula>
    </cfRule>
  </conditionalFormatting>
  <conditionalFormatting sqref="K21:K40">
    <cfRule type="expression" dxfId="94" priority="155" stopIfTrue="1">
      <formula>LEN(TRIM($K21))=0</formula>
    </cfRule>
  </conditionalFormatting>
  <conditionalFormatting sqref="K43:K44">
    <cfRule type="expression" dxfId="93" priority="177" stopIfTrue="1">
      <formula>LEN(TRIM($K43))=0</formula>
    </cfRule>
  </conditionalFormatting>
  <conditionalFormatting sqref="K45">
    <cfRule type="expression" dxfId="92" priority="75">
      <formula>LEN(TRIM($K45))=0</formula>
    </cfRule>
  </conditionalFormatting>
  <conditionalFormatting sqref="K59">
    <cfRule type="cellIs" dxfId="91" priority="425" stopIfTrue="1" operator="equal">
      <formula>"ja"</formula>
    </cfRule>
  </conditionalFormatting>
  <conditionalFormatting sqref="L21">
    <cfRule type="cellIs" dxfId="90" priority="2609" stopIfTrue="1" operator="lessThan">
      <formula>IF($K21="Z",$V21,IF($K21="T",$Y21,))</formula>
    </cfRule>
  </conditionalFormatting>
  <conditionalFormatting sqref="L22">
    <cfRule type="cellIs" dxfId="89" priority="19" stopIfTrue="1" operator="lessThan">
      <formula>IF($K22="M",$W$22,IF($K22="T",$Y$22))</formula>
    </cfRule>
  </conditionalFormatting>
  <conditionalFormatting sqref="L23">
    <cfRule type="cellIs" dxfId="88" priority="2612" stopIfTrue="1" operator="lessThan">
      <formula>IF($K23="M",$W$23,IF($K23="T",$Y$23))</formula>
    </cfRule>
  </conditionalFormatting>
  <conditionalFormatting sqref="L24">
    <cfRule type="cellIs" dxfId="87" priority="2616" stopIfTrue="1" operator="lessThan">
      <formula>IF($K24="M",$W$24,IF($K24="T",$Y$24))</formula>
    </cfRule>
  </conditionalFormatting>
  <conditionalFormatting sqref="L25">
    <cfRule type="cellIs" dxfId="86" priority="78" stopIfTrue="1" operator="lessThan">
      <formula>IF($K25="M",$W$25,IF($K25="T",$Y$25))</formula>
    </cfRule>
  </conditionalFormatting>
  <conditionalFormatting sqref="L26">
    <cfRule type="cellIs" dxfId="85" priority="135" stopIfTrue="1" operator="lessThan">
      <formula>IF($K26="M",$W$26,IF($K26="T",$Y$26))</formula>
    </cfRule>
  </conditionalFormatting>
  <conditionalFormatting sqref="L27:L28">
    <cfRule type="cellIs" dxfId="84" priority="129" stopIfTrue="1" operator="lessThanOrEqual">
      <formula>IF($K27="S",0,)</formula>
    </cfRule>
  </conditionalFormatting>
  <conditionalFormatting sqref="L27:L29">
    <cfRule type="expression" dxfId="83" priority="118" stopIfTrue="1">
      <formula>OR($K27="n",$K27="V")</formula>
    </cfRule>
    <cfRule type="expression" dxfId="82" priority="119" stopIfTrue="1">
      <formula>LEN(TRIM($L27))=0</formula>
    </cfRule>
  </conditionalFormatting>
  <conditionalFormatting sqref="L30:L33">
    <cfRule type="cellIs" dxfId="81" priority="151" stopIfTrue="1" operator="lessThan">
      <formula>IF($K30="Z",$V30,IF($K30="T",$Y30))</formula>
    </cfRule>
  </conditionalFormatting>
  <conditionalFormatting sqref="L34">
    <cfRule type="expression" dxfId="80" priority="116" stopIfTrue="1">
      <formula>LEN(TRIM($L34))=0</formula>
    </cfRule>
    <cfRule type="cellIs" dxfId="79" priority="117" stopIfTrue="1" operator="lessThan">
      <formula>IF($K34="M",$W$34,IF($K35="T",$Y$34,IF($K34="S",0)))</formula>
    </cfRule>
  </conditionalFormatting>
  <conditionalFormatting sqref="L35">
    <cfRule type="cellIs" dxfId="78" priority="17" stopIfTrue="1" operator="lessThan">
      <formula>IF($K35="M",$W$35,IF($K35="T",$Y$35,IF($K35="S",0)))</formula>
    </cfRule>
  </conditionalFormatting>
  <conditionalFormatting sqref="L37">
    <cfRule type="cellIs" dxfId="77" priority="111" stopIfTrue="1" operator="lessThan">
      <formula>IF($K37="M",$W$37,IF($K37="T",$Y$37,IF($K37="S",0)))</formula>
    </cfRule>
  </conditionalFormatting>
  <conditionalFormatting sqref="L39:L40">
    <cfRule type="cellIs" dxfId="76" priority="140" stopIfTrue="1" operator="lessThan">
      <formula>IF($K39="M",$W39,IF($K39="T",$Y39))</formula>
    </cfRule>
  </conditionalFormatting>
  <conditionalFormatting sqref="L43">
    <cfRule type="cellIs" dxfId="75" priority="174" operator="lessThan">
      <formula>IF($K43="Z",$V43,IF($K43="T",$Y43))</formula>
    </cfRule>
  </conditionalFormatting>
  <conditionalFormatting sqref="L44">
    <cfRule type="expression" dxfId="74" priority="21">
      <formula>OR($K44="n",$K44="V")</formula>
    </cfRule>
    <cfRule type="expression" dxfId="73" priority="22">
      <formula>LEN(TRIM($L44))=0</formula>
    </cfRule>
    <cfRule type="cellIs" dxfId="72" priority="175" stopIfTrue="1" operator="lessThan">
      <formula>IF($K44="A",$W$44)</formula>
    </cfRule>
  </conditionalFormatting>
  <conditionalFormatting sqref="L45">
    <cfRule type="expression" dxfId="71" priority="72">
      <formula>OR($K45="n",$K45="V")</formula>
    </cfRule>
    <cfRule type="expression" dxfId="70" priority="73">
      <formula>LEN(TRIM($L45))=0</formula>
    </cfRule>
  </conditionalFormatting>
  <conditionalFormatting sqref="L21:M21">
    <cfRule type="expression" dxfId="69" priority="2608" stopIfTrue="1">
      <formula>LEN(TRIM(L$21))=0</formula>
    </cfRule>
  </conditionalFormatting>
  <conditionalFormatting sqref="L22:M22">
    <cfRule type="expression" dxfId="68" priority="18" stopIfTrue="1">
      <formula>LEN(TRIM(L$22))=0</formula>
    </cfRule>
  </conditionalFormatting>
  <conditionalFormatting sqref="L22:M23">
    <cfRule type="expression" dxfId="67" priority="14" stopIfTrue="1">
      <formula>OR($K22="n",$K22="V")</formula>
    </cfRule>
  </conditionalFormatting>
  <conditionalFormatting sqref="L23:M23">
    <cfRule type="expression" dxfId="66" priority="2611" stopIfTrue="1">
      <formula>LEN(TRIM(L$23))=0</formula>
    </cfRule>
  </conditionalFormatting>
  <conditionalFormatting sqref="L24:M24">
    <cfRule type="expression" dxfId="65" priority="2615" stopIfTrue="1">
      <formula>LEN(TRIM(L$24))=0</formula>
    </cfRule>
  </conditionalFormatting>
  <conditionalFormatting sqref="L24:M25">
    <cfRule type="expression" dxfId="64" priority="76" stopIfTrue="1">
      <formula>OR($K24="n",$K24="V")</formula>
    </cfRule>
  </conditionalFormatting>
  <conditionalFormatting sqref="L25:M25">
    <cfRule type="expression" dxfId="63" priority="77" stopIfTrue="1">
      <formula>LEN(TRIM(L$25))=0</formula>
    </cfRule>
  </conditionalFormatting>
  <conditionalFormatting sqref="L26:M26">
    <cfRule type="expression" dxfId="62" priority="133" stopIfTrue="1">
      <formula>OR($K26="n",$K26="V")</formula>
    </cfRule>
    <cfRule type="expression" dxfId="61" priority="134" stopIfTrue="1">
      <formula>LEN(TRIM(L$26))=0</formula>
    </cfRule>
  </conditionalFormatting>
  <conditionalFormatting sqref="L30:M30">
    <cfRule type="expression" dxfId="60" priority="150" stopIfTrue="1">
      <formula>LEN(TRIM(L$30))=0</formula>
    </cfRule>
  </conditionalFormatting>
  <conditionalFormatting sqref="L30:M40">
    <cfRule type="expression" dxfId="59" priority="3" stopIfTrue="1">
      <formula>OR($K30="n",$K30="V")</formula>
    </cfRule>
  </conditionalFormatting>
  <conditionalFormatting sqref="L31:M31">
    <cfRule type="expression" dxfId="58" priority="149" stopIfTrue="1">
      <formula>LEN(TRIM(L$31))=0</formula>
    </cfRule>
  </conditionalFormatting>
  <conditionalFormatting sqref="L32:M32">
    <cfRule type="expression" dxfId="57" priority="148" stopIfTrue="1">
      <formula>LEN(TRIM(L$32))=0</formula>
    </cfRule>
  </conditionalFormatting>
  <conditionalFormatting sqref="L33:M33">
    <cfRule type="expression" dxfId="56" priority="147" stopIfTrue="1">
      <formula>LEN(TRIM(L$33))=0</formula>
    </cfRule>
  </conditionalFormatting>
  <conditionalFormatting sqref="L35:M35">
    <cfRule type="expression" dxfId="55" priority="16" stopIfTrue="1">
      <formula>LEN(TRIM(L$35))=0</formula>
    </cfRule>
  </conditionalFormatting>
  <conditionalFormatting sqref="L36:M36">
    <cfRule type="expression" dxfId="54" priority="38" stopIfTrue="1">
      <formula>LEN(TRIM(L$36))=0</formula>
    </cfRule>
  </conditionalFormatting>
  <conditionalFormatting sqref="L37:M37">
    <cfRule type="expression" dxfId="53" priority="110" stopIfTrue="1">
      <formula>LEN(TRIM(L$37))=0</formula>
    </cfRule>
  </conditionalFormatting>
  <conditionalFormatting sqref="L38:M38">
    <cfRule type="expression" dxfId="52" priority="107" stopIfTrue="1">
      <formula>LEN(TRIM(L$38))=0</formula>
    </cfRule>
  </conditionalFormatting>
  <conditionalFormatting sqref="L39:M39">
    <cfRule type="expression" dxfId="51" priority="139" stopIfTrue="1">
      <formula>LEN(TRIM(L$39))=0</formula>
    </cfRule>
  </conditionalFormatting>
  <conditionalFormatting sqref="L40:M40">
    <cfRule type="expression" dxfId="50" priority="138" stopIfTrue="1">
      <formula>LEN(TRIM(L$40))=0</formula>
    </cfRule>
  </conditionalFormatting>
  <conditionalFormatting sqref="L43:M43">
    <cfRule type="expression" dxfId="49" priority="20" stopIfTrue="1">
      <formula>OR($K43="n",$K43="V")</formula>
    </cfRule>
    <cfRule type="expression" dxfId="48" priority="142" stopIfTrue="1">
      <formula>LEN(TRIM(L$43))=0</formula>
    </cfRule>
  </conditionalFormatting>
  <conditionalFormatting sqref="L21:N21 N29 N45">
    <cfRule type="expression" dxfId="47" priority="37" stopIfTrue="1">
      <formula>OR($K21="n",$K21="V")</formula>
    </cfRule>
  </conditionalFormatting>
  <conditionalFormatting sqref="M12">
    <cfRule type="expression" dxfId="46" priority="437">
      <formula>LEN(TRIM(M12))=0</formula>
    </cfRule>
  </conditionalFormatting>
  <conditionalFormatting sqref="M34">
    <cfRule type="expression" dxfId="45" priority="4" stopIfTrue="1">
      <formula>LEN(TRIM(M$34))=0</formula>
    </cfRule>
  </conditionalFormatting>
  <conditionalFormatting sqref="N21 N29 N45">
    <cfRule type="expression" dxfId="44" priority="39" stopIfTrue="1">
      <formula>LEN(TRIM($N21))=0</formula>
    </cfRule>
  </conditionalFormatting>
  <conditionalFormatting sqref="N29">
    <cfRule type="expression" dxfId="43" priority="41">
      <formula>OR($K29="n",$K29="V")</formula>
    </cfRule>
    <cfRule type="expression" dxfId="42" priority="42">
      <formula>LEN(TRIM($N29))=0</formula>
    </cfRule>
    <cfRule type="cellIs" dxfId="41" priority="43" operator="lessThan">
      <formula>IF($K29="Z",$V$29,IF($K29="T",$Y$29))</formula>
    </cfRule>
  </conditionalFormatting>
  <conditionalFormatting sqref="N31">
    <cfRule type="cellIs" dxfId="40" priority="9" operator="equal">
      <formula>0</formula>
    </cfRule>
    <cfRule type="cellIs" dxfId="39" priority="34" operator="lessThan">
      <formula>IF($K31="Z",$V$31+$Y$31,IF($K31="T",38))</formula>
    </cfRule>
  </conditionalFormatting>
  <conditionalFormatting sqref="N36">
    <cfRule type="cellIs" dxfId="38" priority="30" operator="equal">
      <formula>0</formula>
    </cfRule>
    <cfRule type="cellIs" dxfId="37" priority="31" operator="lessThan">
      <formula>IF($K36="M",$W$36,IF($K36="T",$Y$36))</formula>
    </cfRule>
  </conditionalFormatting>
  <conditionalFormatting sqref="N38">
    <cfRule type="cellIs" dxfId="36" priority="28" operator="equal">
      <formula>0</formula>
    </cfRule>
    <cfRule type="cellIs" dxfId="35" priority="29" operator="lessThan">
      <formula>IF($K38="M",$W$38,IF($K38="T",$Y$38))</formula>
    </cfRule>
  </conditionalFormatting>
  <conditionalFormatting sqref="N45">
    <cfRule type="expression" dxfId="34" priority="47" stopIfTrue="1">
      <formula>OR($K45="n",$K45="V")</formula>
    </cfRule>
    <cfRule type="expression" dxfId="33" priority="51" stopIfTrue="1">
      <formula>LEN(TRIM($N45))=0</formula>
    </cfRule>
    <cfRule type="cellIs" dxfId="32" priority="52" stopIfTrue="1" operator="lessThan">
      <formula>IF($K45="M",$W$45,IF($K45="T",$Y$45))</formula>
    </cfRule>
  </conditionalFormatting>
  <conditionalFormatting sqref="O21:O40">
    <cfRule type="expression" dxfId="31" priority="10" stopIfTrue="1">
      <formula>OR($K21="n",$K21="V")</formula>
    </cfRule>
  </conditionalFormatting>
  <conditionalFormatting sqref="O43:O45">
    <cfRule type="expression" dxfId="30" priority="87" stopIfTrue="1">
      <formula>OR($K43="n",$K43="V")</formula>
    </cfRule>
  </conditionalFormatting>
  <conditionalFormatting sqref="O51">
    <cfRule type="cellIs" dxfId="29" priority="432" stopIfTrue="1" operator="greaterThan">
      <formula>0.4999</formula>
    </cfRule>
  </conditionalFormatting>
  <conditionalFormatting sqref="O53:O54">
    <cfRule type="cellIs" dxfId="28" priority="430" stopIfTrue="1" operator="greaterThan">
      <formula>0.69999</formula>
    </cfRule>
  </conditionalFormatting>
  <conditionalFormatting sqref="O55">
    <cfRule type="expression" dxfId="27" priority="431" stopIfTrue="1">
      <formula>$C$68="ja"</formula>
    </cfRule>
  </conditionalFormatting>
  <conditionalFormatting sqref="O56">
    <cfRule type="expression" dxfId="26" priority="79" stopIfTrue="1">
      <formula>AND($C$70="ja",$O$55&lt;&gt;0)</formula>
    </cfRule>
    <cfRule type="expression" dxfId="25" priority="80" stopIfTrue="1">
      <formula>O$58=0</formula>
    </cfRule>
  </conditionalFormatting>
  <conditionalFormatting sqref="O58">
    <cfRule type="cellIs" dxfId="24" priority="85" stopIfTrue="1" operator="equal">
      <formula>"ja"</formula>
    </cfRule>
    <cfRule type="cellIs" dxfId="23" priority="426" stopIfTrue="1" operator="equal">
      <formula>"nein"</formula>
    </cfRule>
  </conditionalFormatting>
  <dataValidations xWindow="315" yWindow="383" count="30">
    <dataValidation allowBlank="1" showInputMessage="1" showErrorMessage="1" errorTitle="Eingabefehler" sqref="M14 M16" xr:uid="{00000000-0002-0000-0000-000000000000}"/>
    <dataValidation type="list" allowBlank="1" showInputMessage="1" showErrorMessage="1" errorTitle="Hinweis" error="Auswahl treffen über Dropdown-Liste." sqref="D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2000000}">
      <formula1>2010</formula1>
      <formula2>2012</formula2>
    </dataValidation>
    <dataValidation type="list" allowBlank="1" showInputMessage="1" showErrorMessage="1" errorTitle="Nicht verfügbares Verfahren" error="Bitte wählen Sie eines der verfügbaren Zertifizierungssysteme aus." sqref="K29:K33 K43 K21" xr:uid="{00000000-0002-0000-0000-000003000000}">
      <formula1>NachweisstufeZT</formula1>
    </dataValidation>
    <dataValidation type="list" allowBlank="1" showInputMessage="1" showErrorMessage="1" errorTitle="Nicht verfügbares Verfahren" error="Bitte wählen Sie eines der verfügbaren Zertifizierungssysteme aus." sqref="K45 K23:K26 K36:K40" xr:uid="{00000000-0002-0000-0000-000004000000}">
      <formula1>NachweisstufeMT</formula1>
    </dataValidation>
    <dataValidation type="list" allowBlank="1" showInputMessage="1" showErrorMessage="1" errorTitle="Nicht verfügbares Verfahren" error="Bitte wählen Sie eines der verfügbaren Zertifizierungssysteme aus." sqref="K27:K28" xr:uid="{00000000-0002-0000-0000-000005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xr:uid="{00000000-0002-0000-0000-000006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23:N26 N35:N40 N30:N33 N43:N44" xr:uid="{00000000-0002-0000-0000-000007000000}"/>
    <dataValidation type="textLength" allowBlank="1" showErrorMessage="1" errorTitle="Eingabefehler" error="Nur Texteingabe bis 100 Zeichen möglich." prompt="Name Vorname" sqref="D16 D12 D14" xr:uid="{00000000-0002-0000-0000-000008000000}">
      <formula1>0</formula1>
      <formula2>100</formula2>
    </dataValidation>
    <dataValidation type="custom" showInputMessage="1" showErrorMessage="1" errorTitle="Eingabefehler" error="1. Ganze Zahl zwischen 1 und 7000 eingeben." sqref="L32" xr:uid="{00000000-0002-0000-0000-000009000000}">
      <formula1>IF(AND(ISNUMBER(L32),L32&gt;0,L32&lt;=5000),L32,FALSE)</formula1>
    </dataValidation>
    <dataValidation type="custom" showInputMessage="1" showErrorMessage="1" errorTitle="Eingabefehler" error="1. Ganze Zahl zwischen 1 und 5000 eingeben._x000a_2. Zentrumsfälle kann nicht kleiner als Primärfälle sein." sqref="N45" xr:uid="{00000000-0002-0000-0000-00000A000000}">
      <formula1>IF(AND(ISNUMBER(N45),N45&gt;0,N45&gt;=$L$45),N45,FALSE)</formula1>
    </dataValidation>
    <dataValidation type="custom" showInputMessage="1" showErrorMessage="1" errorTitle="Eingabefehler" error="1. Ganze Zahl zwischen 1 und 5000 eingeben._x000a_2. Primärfälle kann nicht größer als Zentrumsfälle sein." sqref="L45" xr:uid="{00000000-0002-0000-0000-00000B000000}">
      <formula1>IF(N45="",IF(AND(ISNUMBER(L45),L45&gt;0,L45&lt;=5000),L45,FALSE),IF(L45&lt;=N45,L45,FALSE))</formula1>
    </dataValidation>
    <dataValidation type="custom" showInputMessage="1" showErrorMessage="1" errorTitle="Eingabefehler" error="1. Ganze Zahl zwischen 1 und 5000 eingeben." sqref="L22 L24:L25 L30:L31 L43:L44 M44 L38:L40 L34:L36" xr:uid="{00000000-0002-0000-0000-00000C000000}">
      <formula1>IF(AND(ISNUMBER(L22),L22&gt;0,L22&lt;=5000),L22,FALSE)</formula1>
    </dataValidation>
    <dataValidation type="custom" showInputMessage="1" showErrorMessage="1" errorTitle="Eingafehler" error="1. Ganze Zahl zwischen 1 und 5000 eingeben." sqref="L23" xr:uid="{00000000-0002-0000-0000-00000D000000}">
      <formula1>IF(AND(ISNUMBER(L23),L23&gt;0,L23&lt;=5000),L23,FALSE)</formula1>
    </dataValidation>
    <dataValidation type="custom" showInputMessage="1" showErrorMessage="1" errorTitle="Eingabefehler" error="1. Ganze Zahl zwischen 1 und 5000 eingeben._x000a_2. Nachweisstufe n (Keine Versorgung der Tumorentität) - Keine Primärfallangabe zu tätigen._x000a_3. Patientefälle kann nicht kleiner als Primärfälle sein." sqref="N29" xr:uid="{00000000-0002-0000-0000-00000E000000}">
      <formula1>IF(K29="n",FALSE,IF(AND(ISNUMBER(N29),N29&gt;0,N29&gt;=$L$29),N29,FALSE))</formula1>
    </dataValidation>
    <dataValidation type="custom" showInputMessage="1" showErrorMessage="1" errorTitle="Eingabefehler" error="1. Ganze Zahl zwischen 1 und 5000 eingeben._x000a_2. Nachweisstufe n - Keine Primärfallangabe zu tätigen._x000a_3. Zentrumsfälle muss größer als Summe Primärfälle und Rezidive/ Fernmetastasen sein." sqref="N21" xr:uid="{00000000-0002-0000-0000-00000F000000}">
      <formula1>IF(K21="n",FALSE,IF(AND(ISNUMBER(N21),N21&gt;(L21+M21),N21&lt;=5000),N21,FALSE))</formula1>
    </dataValidation>
    <dataValidation type="custom" showInputMessage="1" showErrorMessage="1" errorTitle="Eingabefehler" error="1. Ganze Zahl zwischen 1 und 5000 eingeben._x000a_2. Primärfälle kann nicht größer als Patientefälle sein." sqref="L29" xr:uid="{00000000-0002-0000-0000-000010000000}">
      <formula1>IF(N29="",IF(AND(ISNUMBER(L29),L29&gt;0,L29&lt;=5000),L29,FALSE),IF(L29&lt;=N29,L29,FALSE))</formula1>
    </dataValidation>
    <dataValidation type="custom" showInputMessage="1" showErrorMessage="1" errorTitle="Eingabefehler" error="1. Ganze Zahl zwischen 1 und 5000 eingeben." sqref="L37" xr:uid="{00000000-0002-0000-0000-000011000000}">
      <formula1>IF(AND(ISNUMBER(L37),L37&gt;0,L37&lt;=5000),35,FALSE)</formula1>
    </dataValidation>
    <dataValidation type="custom" showInputMessage="1" showErrorMessage="1" errorTitle="Eingabefehler" error="1. Ganze Zahl zwischen 1 und 5000 eingeben._x000a_2. Nachweisstufe n (Keine Versorgung der Tumorentität) - Keine Primärfallangabe zu tätigen." sqref="L26:L28 L33" xr:uid="{00000000-0002-0000-0000-000012000000}">
      <formula1>IF(AND(ISNUMBER(L26),L26&gt;0,L26&lt;=5000),L26,FALSE)</formula1>
    </dataValidation>
    <dataValidation type="whole" showInputMessage="1" showErrorMessage="1" errorTitle="Eingabefehler" error="1. Ganze Zahl zwischen 0 und 5000 eingeben._x000a_2. Summe Primärfälle und Rezidive/Fernmetastasen kann nicht größer sein als Zentrumsfälle" sqref="M21" xr:uid="{00000000-0002-0000-0000-000013000000}">
      <formula1>0</formula1>
      <formula2>IF(N21="",5000,(N21-L21))</formula2>
    </dataValidation>
    <dataValidation type="date" allowBlank="1" showInputMessage="1" showErrorMessage="1" errorTitle="Eingabefehler" error="Format: tt.mm.jjjj_x000a__x000a_Zeitraum zwischen 01.10.2024 - 31.01.2026 angeben." sqref="M12:O12" xr:uid="{00000000-0002-0000-0000-000014000000}">
      <formula1>45566</formula1>
      <formula2>46053</formula2>
    </dataValidation>
    <dataValidation type="custom" showInputMessage="1" showErrorMessage="1" errorTitle="Eingabefehler" error="1. Ganze Zahl zwischen 1 und 5000 eingeben._x000a_2. Summe Primärfälle und Rezidive/Fernmetastasen kann nicht größer sein als Zentrumsfälle" sqref="L21" xr:uid="{00000000-0002-0000-0000-000015000000}">
      <formula1>IF(OR(M21="",N21=""),IF(AND(ISNUMBER(L21),L21&gt;0,L21&lt;=5000),L21,FALSE),IF(L21+M21&gt;N21,FALSE,L21))</formula1>
    </dataValidation>
    <dataValidation showInputMessage="1" showErrorMessage="1" sqref="N22" xr:uid="{00000000-0002-0000-0000-000016000000}"/>
    <dataValidation type="list" allowBlank="1" showInputMessage="1" showErrorMessage="1" errorTitle="Nicht verfügbares Verfahren" error="Bitte wählen Sie eines der verfügbaren Zertifizierungssysteme aus." sqref="K35" xr:uid="{00000000-0002-0000-0000-000017000000}">
      <formula1>NachweisstufeMTS</formula1>
    </dataValidation>
    <dataValidation type="whole" showInputMessage="1" showErrorMessage="1" errorTitle="Eingabefehler" error="1. Ganze Zahl zwischen 0 und 5000 eingeben." sqref="M22 M24:M26 M36:M40 M43 M30:M31 M33:M34" xr:uid="{00000000-0002-0000-0000-000018000000}">
      <formula1>0</formula1>
      <formula2>5000</formula2>
    </dataValidation>
    <dataValidation type="whole" showInputMessage="1" showErrorMessage="1" errorTitle="Eingafehler" error="1. Ganze Zahl zwischen 0 und 5000 eingeben." sqref="M23" xr:uid="{00000000-0002-0000-0000-000019000000}">
      <formula1>0</formula1>
      <formula2>5000</formula2>
    </dataValidation>
    <dataValidation type="whole" showInputMessage="1" showErrorMessage="1" errorTitle="Eingabefehler" error="1. Ganze Zahl zwischen 0 und 7000 eingeben." sqref="M32" xr:uid="{00000000-0002-0000-0000-00001A000000}">
      <formula1>0</formula1>
      <formula2>7000</formula2>
    </dataValidation>
    <dataValidation type="whole" showInputMessage="1" showErrorMessage="1" errorTitle="Eingabefehler" error="1. Ganze Zahl zwischen 0 und 5000 eingeben._x000a_2. Nachweisstufe n (Keine Versorgung der Tumorentität) - Keine Primärfallangabe zu tätigen." sqref="M35" xr:uid="{00000000-0002-0000-0000-00001B000000}">
      <formula1>0</formula1>
      <formula2>5000</formula2>
    </dataValidation>
    <dataValidation type="list" allowBlank="1" showInputMessage="1" showErrorMessage="1" errorTitle="Nicht verfügbares Verfahren" error="Bitte wählen Sie eines der verfügbaren Zertifizierungssysteme aus." sqref="K34" xr:uid="{00000000-0002-0000-0000-00001C000000}">
      <formula1>NachweisstufeMS</formula1>
    </dataValidation>
    <dataValidation showInputMessage="1" showErrorMessage="1" errorTitle="Eingabefehler" error="1. Ganze Zahl zwischen 1 und 5000 eingeben._x000a_2. Nachweisstufe n (Keine Versorgung der Tumorentität) - Keine Primärfallangabe zu tätigen." sqref="N34" xr:uid="{00000000-0002-0000-0000-00001D000000}"/>
  </dataValidations>
  <pageMargins left="0.15748031496062992" right="0.15748031496062992" top="0.27559055118110237" bottom="0.28999999999999998" header="0.11811023622047245" footer="0.11811023622047245"/>
  <pageSetup paperSize="9" scale="76"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icht verfügbares Verfahren" error="Bitte wählen Sie eines der verfügbaren Zertifizierungssysteme aus." xr:uid="{00000000-0002-0000-0000-00001E000000}">
          <x14:formula1>
            <xm:f>Datenquelle!$H$2:$H$4</xm:f>
          </x14:formula1>
          <xm:sqref>K44</xm:sqref>
        </x14:dataValidation>
        <x14:dataValidation type="list" allowBlank="1" showInputMessage="1" showErrorMessage="1" errorTitle="Nicht verfügbares Verfahren" error="Bitte wählen Sie eines der verfügbaren Zertifizierungssysteme aus." xr:uid="{00000000-0002-0000-0000-00001F000000}">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M403"/>
  <sheetViews>
    <sheetView zoomScale="90" zoomScaleNormal="90" workbookViewId="0">
      <selection activeCell="H199" sqref="H199"/>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3.4257812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9" t="s">
        <v>31</v>
      </c>
      <c r="B2" s="180" t="s">
        <v>23</v>
      </c>
      <c r="D2" s="179" t="s">
        <v>50</v>
      </c>
      <c r="E2" s="37" t="s">
        <v>36</v>
      </c>
      <c r="G2" s="210" t="s">
        <v>437</v>
      </c>
      <c r="H2" s="37" t="s">
        <v>438</v>
      </c>
    </row>
    <row r="3" spans="1:9" x14ac:dyDescent="0.2">
      <c r="A3" s="14"/>
      <c r="B3" s="181" t="s">
        <v>24</v>
      </c>
      <c r="E3" s="37" t="s">
        <v>37</v>
      </c>
      <c r="H3" s="37" t="s">
        <v>47</v>
      </c>
    </row>
    <row r="4" spans="1:9" x14ac:dyDescent="0.2">
      <c r="A4" s="14"/>
      <c r="B4" s="13"/>
      <c r="E4" s="37" t="s">
        <v>38</v>
      </c>
      <c r="H4" s="37" t="s">
        <v>48</v>
      </c>
    </row>
    <row r="5" spans="1:9" x14ac:dyDescent="0.2">
      <c r="A5" s="14"/>
      <c r="B5" s="13"/>
      <c r="E5" s="37" t="s">
        <v>39</v>
      </c>
    </row>
    <row r="6" spans="1:9" ht="15" customHeight="1" x14ac:dyDescent="0.2">
      <c r="A6" s="182" t="s">
        <v>90</v>
      </c>
      <c r="B6" s="263" t="s">
        <v>292</v>
      </c>
      <c r="E6" s="37" t="s">
        <v>47</v>
      </c>
      <c r="F6" s="183"/>
      <c r="G6" s="200" t="s">
        <v>445</v>
      </c>
      <c r="H6" s="211" t="s">
        <v>37</v>
      </c>
    </row>
    <row r="7" spans="1:9" x14ac:dyDescent="0.2">
      <c r="B7" s="264"/>
      <c r="E7" s="37" t="s">
        <v>48</v>
      </c>
      <c r="F7" s="183"/>
      <c r="G7" s="183"/>
      <c r="H7" s="211" t="s">
        <v>47</v>
      </c>
    </row>
    <row r="8" spans="1:9" x14ac:dyDescent="0.2">
      <c r="B8" s="264"/>
      <c r="E8" s="13"/>
      <c r="F8" s="183"/>
      <c r="G8" s="183"/>
      <c r="H8" s="211" t="s">
        <v>48</v>
      </c>
    </row>
    <row r="9" spans="1:9" x14ac:dyDescent="0.2">
      <c r="B9" s="264"/>
      <c r="D9" s="179" t="s">
        <v>51</v>
      </c>
      <c r="E9" s="37" t="s">
        <v>36</v>
      </c>
      <c r="F9" s="183"/>
      <c r="G9" s="183"/>
      <c r="H9" s="15"/>
      <c r="I9" s="183"/>
    </row>
    <row r="10" spans="1:9" x14ac:dyDescent="0.2">
      <c r="B10" s="264"/>
      <c r="D10" s="184"/>
      <c r="E10" s="37" t="s">
        <v>39</v>
      </c>
      <c r="F10" s="183"/>
      <c r="G10" s="209" t="s">
        <v>523</v>
      </c>
      <c r="H10" s="37" t="s">
        <v>37</v>
      </c>
      <c r="I10" s="183"/>
    </row>
    <row r="11" spans="1:9" x14ac:dyDescent="0.2">
      <c r="B11" s="264"/>
      <c r="D11" s="184"/>
      <c r="E11" s="37" t="s">
        <v>47</v>
      </c>
      <c r="F11" s="183"/>
      <c r="G11" s="183"/>
      <c r="H11" s="37" t="s">
        <v>38</v>
      </c>
      <c r="I11" s="183"/>
    </row>
    <row r="12" spans="1:9" x14ac:dyDescent="0.2">
      <c r="B12" s="265"/>
      <c r="D12" s="184"/>
      <c r="E12" s="37" t="s">
        <v>48</v>
      </c>
      <c r="H12" s="37" t="s">
        <v>47</v>
      </c>
    </row>
    <row r="13" spans="1:9" x14ac:dyDescent="0.2">
      <c r="H13" s="37" t="s">
        <v>48</v>
      </c>
    </row>
    <row r="15" spans="1:9" x14ac:dyDescent="0.2">
      <c r="D15" s="179" t="s">
        <v>52</v>
      </c>
      <c r="E15" s="37" t="s">
        <v>37</v>
      </c>
    </row>
    <row r="16" spans="1:9" x14ac:dyDescent="0.2">
      <c r="E16" s="37" t="s">
        <v>39</v>
      </c>
    </row>
    <row r="17" spans="4:5" x14ac:dyDescent="0.2">
      <c r="E17" s="37" t="s">
        <v>47</v>
      </c>
    </row>
    <row r="18" spans="4:5" x14ac:dyDescent="0.2">
      <c r="E18" s="37" t="s">
        <v>48</v>
      </c>
    </row>
    <row r="20" spans="4:5" x14ac:dyDescent="0.2">
      <c r="D20" s="179" t="s">
        <v>293</v>
      </c>
      <c r="E20" s="37" t="s">
        <v>38</v>
      </c>
    </row>
    <row r="21" spans="4:5" x14ac:dyDescent="0.2">
      <c r="D21" s="11"/>
      <c r="E21" s="37" t="s">
        <v>47</v>
      </c>
    </row>
    <row r="22" spans="4:5" x14ac:dyDescent="0.2">
      <c r="D22" s="11"/>
      <c r="E22" s="37" t="s">
        <v>48</v>
      </c>
    </row>
    <row r="23" spans="4:5" x14ac:dyDescent="0.2">
      <c r="D23" s="11"/>
      <c r="E23" s="185"/>
    </row>
    <row r="24" spans="4:5" x14ac:dyDescent="0.2">
      <c r="D24" s="179" t="s">
        <v>294</v>
      </c>
      <c r="E24" s="37" t="s">
        <v>37</v>
      </c>
    </row>
    <row r="25" spans="4:5" x14ac:dyDescent="0.2">
      <c r="D25" s="184"/>
      <c r="E25" s="37" t="s">
        <v>39</v>
      </c>
    </row>
    <row r="26" spans="4:5" x14ac:dyDescent="0.2">
      <c r="D26" s="11"/>
      <c r="E26" s="37" t="s">
        <v>38</v>
      </c>
    </row>
    <row r="27" spans="4:5" x14ac:dyDescent="0.2">
      <c r="D27" s="11"/>
      <c r="E27" s="37" t="s">
        <v>47</v>
      </c>
    </row>
    <row r="28" spans="4:5" x14ac:dyDescent="0.2">
      <c r="D28" s="11"/>
      <c r="E28" s="37" t="s">
        <v>48</v>
      </c>
    </row>
    <row r="29" spans="4:5" x14ac:dyDescent="0.2">
      <c r="D29" s="11"/>
      <c r="E29" s="11"/>
    </row>
    <row r="30" spans="4:5" x14ac:dyDescent="0.2">
      <c r="D30" s="179" t="s">
        <v>295</v>
      </c>
      <c r="E30" s="37" t="s">
        <v>36</v>
      </c>
    </row>
    <row r="31" spans="4:5" x14ac:dyDescent="0.2">
      <c r="D31" s="184"/>
      <c r="E31" s="37" t="s">
        <v>39</v>
      </c>
    </row>
    <row r="32" spans="4:5" x14ac:dyDescent="0.2">
      <c r="D32" s="11"/>
      <c r="E32" s="37" t="s">
        <v>38</v>
      </c>
    </row>
    <row r="33" spans="1:13" x14ac:dyDescent="0.2">
      <c r="D33" s="11"/>
      <c r="E33" s="37" t="s">
        <v>47</v>
      </c>
    </row>
    <row r="34" spans="1:13" x14ac:dyDescent="0.2">
      <c r="A34" s="6"/>
      <c r="D34" s="11"/>
      <c r="E34" s="37" t="s">
        <v>48</v>
      </c>
    </row>
    <row r="35" spans="1:13" ht="12" thickBot="1" x14ac:dyDescent="0.25"/>
    <row r="36" spans="1:13" s="77" customFormat="1" ht="12" thickBot="1" x14ac:dyDescent="0.25">
      <c r="A36" s="188" t="s">
        <v>1</v>
      </c>
      <c r="B36" s="188" t="s">
        <v>17</v>
      </c>
      <c r="C36" s="188" t="s">
        <v>19</v>
      </c>
      <c r="D36" s="186" t="s">
        <v>20</v>
      </c>
      <c r="E36" s="186" t="s">
        <v>21</v>
      </c>
      <c r="F36" s="188" t="s">
        <v>2</v>
      </c>
      <c r="G36" s="188" t="s">
        <v>14</v>
      </c>
      <c r="H36" s="186" t="s">
        <v>22</v>
      </c>
    </row>
    <row r="37" spans="1:13" s="77" customFormat="1" ht="12" thickBot="1" x14ac:dyDescent="0.25">
      <c r="A37" s="16" t="str">
        <f>IF(Zertrechner!D6="","",Zertrechner!D6)</f>
        <v/>
      </c>
      <c r="B37" s="189" t="str">
        <f>IF($A$37="","",VLOOKUP($A$37,$A$40:$H$212,2,FALSE))</f>
        <v/>
      </c>
      <c r="C37" s="189" t="str">
        <f>IF($A$37="","",VLOOKUP($A$37,$A$40:$H$212,3,FALSE))</f>
        <v/>
      </c>
      <c r="D37" s="187" t="str">
        <f>IF($A$37="","",VLOOKUP($A$37,$A$40:$H$212,4,FALSE))</f>
        <v/>
      </c>
      <c r="E37" s="187" t="str">
        <f>IF($A$37="","",VLOOKUP($A$37,$A$40:$H$212,5,FALSE))</f>
        <v/>
      </c>
      <c r="F37" s="189" t="str">
        <f>IF($A$37="","",VLOOKUP($A$37,$A$40:$H$212,6,FALSE))</f>
        <v/>
      </c>
      <c r="G37" s="190" t="str">
        <f>IF($A$37="","",VLOOKUP($A$37,$A$40:$H$212,7,FALSE))</f>
        <v/>
      </c>
      <c r="H37" s="187" t="str">
        <f>IF($A$37="","",VLOOKUP($A$37,$A$40:$H$212,8,FALSE))</f>
        <v/>
      </c>
    </row>
    <row r="38" spans="1:13" x14ac:dyDescent="0.2">
      <c r="A38" s="191">
        <v>45603</v>
      </c>
      <c r="B38" s="192" t="s">
        <v>298</v>
      </c>
    </row>
    <row r="39" spans="1:13" s="77" customFormat="1" x14ac:dyDescent="0.2">
      <c r="A39" s="18" t="s">
        <v>1</v>
      </c>
      <c r="B39" s="18" t="s">
        <v>17</v>
      </c>
      <c r="C39" s="18" t="s">
        <v>19</v>
      </c>
      <c r="D39" s="18" t="s">
        <v>20</v>
      </c>
      <c r="E39" s="18" t="s">
        <v>21</v>
      </c>
      <c r="F39" s="18" t="s">
        <v>2</v>
      </c>
      <c r="G39" s="18" t="s">
        <v>14</v>
      </c>
      <c r="H39" s="18" t="s">
        <v>22</v>
      </c>
    </row>
    <row r="40" spans="1:13" s="19" customFormat="1" ht="13.5" customHeight="1" x14ac:dyDescent="0.25">
      <c r="A40" s="215" t="s">
        <v>533</v>
      </c>
      <c r="B40" s="215" t="s">
        <v>32</v>
      </c>
      <c r="C40" s="215" t="s">
        <v>53</v>
      </c>
      <c r="D40" s="216"/>
      <c r="E40" s="217" t="s">
        <v>25</v>
      </c>
      <c r="F40" s="217" t="s">
        <v>6</v>
      </c>
      <c r="G40" s="218">
        <v>39721</v>
      </c>
      <c r="H40" s="177" t="s">
        <v>286</v>
      </c>
      <c r="K40" s="194"/>
      <c r="L40" s="194" t="s">
        <v>425</v>
      </c>
      <c r="M40" s="194" t="s">
        <v>100</v>
      </c>
    </row>
    <row r="41" spans="1:13" s="19" customFormat="1" ht="13.5" customHeight="1" x14ac:dyDescent="0.25">
      <c r="A41" s="215" t="s">
        <v>534</v>
      </c>
      <c r="B41" s="215" t="s">
        <v>32</v>
      </c>
      <c r="C41" s="215" t="s">
        <v>26</v>
      </c>
      <c r="D41" s="216"/>
      <c r="E41" s="217" t="s">
        <v>25</v>
      </c>
      <c r="F41" s="217" t="s">
        <v>6</v>
      </c>
      <c r="G41" s="218">
        <v>39721</v>
      </c>
      <c r="H41" s="177" t="s">
        <v>286</v>
      </c>
      <c r="K41" s="194" t="s">
        <v>426</v>
      </c>
      <c r="L41" s="194">
        <v>2</v>
      </c>
      <c r="M41" s="194">
        <v>2</v>
      </c>
    </row>
    <row r="42" spans="1:13" s="19" customFormat="1" ht="13.5" customHeight="1" x14ac:dyDescent="0.25">
      <c r="A42" s="215" t="s">
        <v>535</v>
      </c>
      <c r="B42" s="215" t="s">
        <v>32</v>
      </c>
      <c r="C42" s="215" t="s">
        <v>27</v>
      </c>
      <c r="D42" s="216"/>
      <c r="E42" s="217" t="s">
        <v>25</v>
      </c>
      <c r="F42" s="217" t="s">
        <v>6</v>
      </c>
      <c r="G42" s="218">
        <v>39721</v>
      </c>
      <c r="H42" s="177" t="s">
        <v>286</v>
      </c>
      <c r="K42" s="194" t="s">
        <v>427</v>
      </c>
      <c r="L42" s="194">
        <v>2</v>
      </c>
      <c r="M42" s="194">
        <v>2</v>
      </c>
    </row>
    <row r="43" spans="1:13" s="19" customFormat="1" ht="13.5" customHeight="1" x14ac:dyDescent="0.25">
      <c r="A43" s="215" t="s">
        <v>536</v>
      </c>
      <c r="B43" s="215" t="s">
        <v>254</v>
      </c>
      <c r="C43" s="215" t="s">
        <v>255</v>
      </c>
      <c r="D43" s="216"/>
      <c r="E43" s="217" t="s">
        <v>25</v>
      </c>
      <c r="F43" s="217" t="s">
        <v>4</v>
      </c>
      <c r="G43" s="218">
        <v>39945</v>
      </c>
      <c r="H43" s="177"/>
      <c r="K43" s="194" t="s">
        <v>428</v>
      </c>
      <c r="L43" s="194">
        <v>2</v>
      </c>
      <c r="M43" s="194">
        <v>2</v>
      </c>
    </row>
    <row r="44" spans="1:13" s="19" customFormat="1" ht="13.5" customHeight="1" x14ac:dyDescent="0.25">
      <c r="A44" s="215" t="s">
        <v>537</v>
      </c>
      <c r="B44" s="215" t="s">
        <v>54</v>
      </c>
      <c r="C44" s="215" t="s">
        <v>55</v>
      </c>
      <c r="D44" s="216"/>
      <c r="E44" s="217" t="s">
        <v>25</v>
      </c>
      <c r="F44" s="217" t="s">
        <v>5</v>
      </c>
      <c r="G44" s="218">
        <v>40690</v>
      </c>
      <c r="H44" s="177"/>
      <c r="K44" s="194" t="s">
        <v>429</v>
      </c>
      <c r="L44" s="194">
        <v>3</v>
      </c>
      <c r="M44" s="194">
        <v>1</v>
      </c>
    </row>
    <row r="45" spans="1:13" s="19" customFormat="1" ht="13.5" customHeight="1" x14ac:dyDescent="0.25">
      <c r="A45" s="215" t="s">
        <v>538</v>
      </c>
      <c r="B45" s="215" t="s">
        <v>393</v>
      </c>
      <c r="C45" s="215" t="s">
        <v>447</v>
      </c>
      <c r="D45" s="216"/>
      <c r="E45" s="217" t="s">
        <v>25</v>
      </c>
      <c r="F45" s="217" t="s">
        <v>5</v>
      </c>
      <c r="G45" s="218">
        <v>40214</v>
      </c>
      <c r="H45" s="177"/>
      <c r="K45" s="194" t="s">
        <v>430</v>
      </c>
      <c r="L45" s="194">
        <v>3</v>
      </c>
      <c r="M45" s="194">
        <v>1</v>
      </c>
    </row>
    <row r="46" spans="1:13" s="19" customFormat="1" ht="13.5" customHeight="1" x14ac:dyDescent="0.25">
      <c r="A46" s="215" t="s">
        <v>539</v>
      </c>
      <c r="B46" s="215" t="s">
        <v>56</v>
      </c>
      <c r="C46" s="215" t="s">
        <v>57</v>
      </c>
      <c r="D46" s="216"/>
      <c r="E46" s="217" t="s">
        <v>25</v>
      </c>
      <c r="F46" s="217" t="s">
        <v>12</v>
      </c>
      <c r="G46" s="218">
        <v>40340</v>
      </c>
      <c r="H46" s="177"/>
      <c r="K46" s="194" t="s">
        <v>431</v>
      </c>
      <c r="L46" s="194">
        <v>3</v>
      </c>
      <c r="M46" s="194">
        <v>1</v>
      </c>
    </row>
    <row r="47" spans="1:13" s="19" customFormat="1" ht="13.5" customHeight="1" x14ac:dyDescent="0.25">
      <c r="A47" s="215" t="s">
        <v>540</v>
      </c>
      <c r="B47" s="215" t="s">
        <v>489</v>
      </c>
      <c r="C47" s="215" t="s">
        <v>541</v>
      </c>
      <c r="D47" s="216"/>
      <c r="E47" s="217" t="s">
        <v>25</v>
      </c>
      <c r="F47" s="217" t="s">
        <v>4</v>
      </c>
      <c r="G47" s="219">
        <v>40242</v>
      </c>
      <c r="H47" s="177"/>
      <c r="K47" s="194" t="s">
        <v>432</v>
      </c>
      <c r="L47" s="194">
        <v>3</v>
      </c>
      <c r="M47" s="194">
        <v>0</v>
      </c>
    </row>
    <row r="48" spans="1:13" ht="13.5" customHeight="1" x14ac:dyDescent="0.25">
      <c r="A48" s="215" t="s">
        <v>542</v>
      </c>
      <c r="B48" s="215" t="s">
        <v>358</v>
      </c>
      <c r="C48" s="215" t="s">
        <v>58</v>
      </c>
      <c r="D48" s="216"/>
      <c r="E48" s="217" t="s">
        <v>25</v>
      </c>
      <c r="F48" s="217" t="s">
        <v>4</v>
      </c>
      <c r="G48" s="218">
        <v>40347</v>
      </c>
      <c r="H48" s="178"/>
      <c r="K48" s="194" t="s">
        <v>433</v>
      </c>
      <c r="L48" s="194">
        <v>3</v>
      </c>
      <c r="M48" s="194">
        <v>0</v>
      </c>
    </row>
    <row r="49" spans="1:13" ht="13.5" customHeight="1" x14ac:dyDescent="0.25">
      <c r="A49" s="215" t="s">
        <v>543</v>
      </c>
      <c r="B49" s="215" t="s">
        <v>544</v>
      </c>
      <c r="C49" s="215" t="s">
        <v>545</v>
      </c>
      <c r="D49" s="216"/>
      <c r="E49" s="217" t="s">
        <v>25</v>
      </c>
      <c r="F49" s="217" t="s">
        <v>4</v>
      </c>
      <c r="G49" s="218">
        <v>40374</v>
      </c>
      <c r="H49" s="178"/>
      <c r="K49" s="194" t="s">
        <v>434</v>
      </c>
      <c r="L49" s="194">
        <v>3</v>
      </c>
      <c r="M49" s="194">
        <v>0</v>
      </c>
    </row>
    <row r="50" spans="1:13" ht="13.5" customHeight="1" x14ac:dyDescent="0.25">
      <c r="A50" s="215" t="s">
        <v>546</v>
      </c>
      <c r="B50" s="215" t="s">
        <v>59</v>
      </c>
      <c r="C50" s="215" t="s">
        <v>448</v>
      </c>
      <c r="D50" s="216"/>
      <c r="E50" s="217" t="s">
        <v>25</v>
      </c>
      <c r="F50" s="217" t="s">
        <v>4</v>
      </c>
      <c r="G50" s="218">
        <v>40382</v>
      </c>
      <c r="H50" s="178"/>
    </row>
    <row r="51" spans="1:13" ht="13.5" customHeight="1" x14ac:dyDescent="0.25">
      <c r="A51" s="215" t="s">
        <v>547</v>
      </c>
      <c r="B51" s="215" t="s">
        <v>60</v>
      </c>
      <c r="C51" s="215" t="s">
        <v>29</v>
      </c>
      <c r="D51" s="216"/>
      <c r="E51" s="217" t="s">
        <v>25</v>
      </c>
      <c r="F51" s="217" t="s">
        <v>5</v>
      </c>
      <c r="G51" s="218">
        <v>40499</v>
      </c>
      <c r="H51" s="178"/>
    </row>
    <row r="52" spans="1:13" ht="13.5" customHeight="1" x14ac:dyDescent="0.25">
      <c r="A52" s="215" t="s">
        <v>548</v>
      </c>
      <c r="B52" s="215" t="s">
        <v>136</v>
      </c>
      <c r="C52" s="220" t="s">
        <v>61</v>
      </c>
      <c r="D52" s="221"/>
      <c r="E52" s="217" t="s">
        <v>25</v>
      </c>
      <c r="F52" s="217" t="s">
        <v>6</v>
      </c>
      <c r="G52" s="218">
        <v>40521</v>
      </c>
      <c r="H52" s="178"/>
    </row>
    <row r="53" spans="1:13" ht="13.5" customHeight="1" x14ac:dyDescent="0.25">
      <c r="A53" s="215" t="s">
        <v>549</v>
      </c>
      <c r="B53" s="215" t="s">
        <v>62</v>
      </c>
      <c r="C53" s="215" t="s">
        <v>63</v>
      </c>
      <c r="D53" s="216"/>
      <c r="E53" s="217" t="s">
        <v>25</v>
      </c>
      <c r="F53" s="217" t="s">
        <v>5</v>
      </c>
      <c r="G53" s="218">
        <v>40498</v>
      </c>
      <c r="H53" s="178"/>
    </row>
    <row r="54" spans="1:13" ht="13.5" customHeight="1" x14ac:dyDescent="0.25">
      <c r="A54" s="215" t="s">
        <v>550</v>
      </c>
      <c r="B54" s="215" t="s">
        <v>64</v>
      </c>
      <c r="C54" s="215" t="s">
        <v>158</v>
      </c>
      <c r="D54" s="216"/>
      <c r="E54" s="217" t="s">
        <v>25</v>
      </c>
      <c r="F54" s="217" t="s">
        <v>11</v>
      </c>
      <c r="G54" s="218">
        <v>40527</v>
      </c>
      <c r="H54" s="178"/>
    </row>
    <row r="55" spans="1:13" ht="13.5" customHeight="1" x14ac:dyDescent="0.25">
      <c r="A55" s="215" t="s">
        <v>551</v>
      </c>
      <c r="B55" s="215" t="s">
        <v>65</v>
      </c>
      <c r="C55" s="215" t="s">
        <v>449</v>
      </c>
      <c r="D55" s="216"/>
      <c r="E55" s="217" t="s">
        <v>25</v>
      </c>
      <c r="F55" s="217" t="s">
        <v>4</v>
      </c>
      <c r="G55" s="218">
        <v>40508</v>
      </c>
      <c r="H55" s="178"/>
    </row>
    <row r="56" spans="1:13" ht="13.5" customHeight="1" x14ac:dyDescent="0.25">
      <c r="A56" s="215" t="s">
        <v>552</v>
      </c>
      <c r="B56" s="215" t="s">
        <v>394</v>
      </c>
      <c r="C56" s="215" t="s">
        <v>395</v>
      </c>
      <c r="D56" s="216"/>
      <c r="E56" s="217" t="s">
        <v>25</v>
      </c>
      <c r="F56" s="217" t="s">
        <v>4</v>
      </c>
      <c r="G56" s="218">
        <v>40515</v>
      </c>
      <c r="H56" s="178"/>
    </row>
    <row r="57" spans="1:13" ht="13.5" customHeight="1" x14ac:dyDescent="0.25">
      <c r="A57" s="215" t="s">
        <v>553</v>
      </c>
      <c r="B57" s="215" t="s">
        <v>66</v>
      </c>
      <c r="C57" s="220" t="s">
        <v>179</v>
      </c>
      <c r="D57" s="221"/>
      <c r="E57" s="217" t="s">
        <v>25</v>
      </c>
      <c r="F57" s="217" t="s">
        <v>11</v>
      </c>
      <c r="G57" s="218">
        <v>40499</v>
      </c>
      <c r="H57" s="178" t="s">
        <v>286</v>
      </c>
    </row>
    <row r="58" spans="1:13" ht="13.5" customHeight="1" x14ac:dyDescent="0.25">
      <c r="A58" s="215" t="s">
        <v>554</v>
      </c>
      <c r="B58" s="215" t="s">
        <v>66</v>
      </c>
      <c r="C58" s="215" t="s">
        <v>359</v>
      </c>
      <c r="D58" s="216"/>
      <c r="E58" s="217" t="s">
        <v>25</v>
      </c>
      <c r="F58" s="217" t="s">
        <v>11</v>
      </c>
      <c r="G58" s="218">
        <v>40499</v>
      </c>
      <c r="H58" s="178" t="s">
        <v>286</v>
      </c>
    </row>
    <row r="59" spans="1:13" ht="13.5" customHeight="1" x14ac:dyDescent="0.25">
      <c r="A59" s="215" t="s">
        <v>555</v>
      </c>
      <c r="B59" s="215" t="s">
        <v>66</v>
      </c>
      <c r="C59" s="215" t="s">
        <v>141</v>
      </c>
      <c r="D59" s="216"/>
      <c r="E59" s="217" t="s">
        <v>25</v>
      </c>
      <c r="F59" s="217" t="s">
        <v>11</v>
      </c>
      <c r="G59" s="218">
        <v>41607</v>
      </c>
      <c r="H59" s="178" t="s">
        <v>286</v>
      </c>
    </row>
    <row r="60" spans="1:13" ht="13.5" customHeight="1" x14ac:dyDescent="0.25">
      <c r="A60" s="215" t="s">
        <v>556</v>
      </c>
      <c r="B60" s="215" t="s">
        <v>66</v>
      </c>
      <c r="C60" s="215" t="s">
        <v>124</v>
      </c>
      <c r="D60" s="216"/>
      <c r="E60" s="217" t="s">
        <v>25</v>
      </c>
      <c r="F60" s="217" t="s">
        <v>11</v>
      </c>
      <c r="G60" s="218">
        <v>41737</v>
      </c>
      <c r="H60" s="178" t="s">
        <v>286</v>
      </c>
    </row>
    <row r="61" spans="1:13" ht="13.5" customHeight="1" x14ac:dyDescent="0.25">
      <c r="A61" s="215" t="s">
        <v>557</v>
      </c>
      <c r="B61" s="215" t="s">
        <v>360</v>
      </c>
      <c r="C61" s="215" t="s">
        <v>361</v>
      </c>
      <c r="D61" s="216"/>
      <c r="E61" s="217" t="s">
        <v>25</v>
      </c>
      <c r="F61" s="217" t="s">
        <v>3</v>
      </c>
      <c r="G61" s="218">
        <v>40631</v>
      </c>
      <c r="H61" s="178"/>
    </row>
    <row r="62" spans="1:13" ht="13.5" customHeight="1" x14ac:dyDescent="0.25">
      <c r="A62" s="215" t="s">
        <v>558</v>
      </c>
      <c r="B62" s="215" t="s">
        <v>67</v>
      </c>
      <c r="C62" s="215" t="s">
        <v>68</v>
      </c>
      <c r="D62" s="216"/>
      <c r="E62" s="217" t="s">
        <v>25</v>
      </c>
      <c r="F62" s="217" t="s">
        <v>5</v>
      </c>
      <c r="G62" s="218">
        <v>40575</v>
      </c>
      <c r="H62" s="178"/>
    </row>
    <row r="63" spans="1:13" ht="13.5" customHeight="1" x14ac:dyDescent="0.25">
      <c r="A63" s="215" t="s">
        <v>559</v>
      </c>
      <c r="B63" s="215" t="s">
        <v>69</v>
      </c>
      <c r="C63" s="215" t="s">
        <v>70</v>
      </c>
      <c r="D63" s="216"/>
      <c r="E63" s="217" t="s">
        <v>25</v>
      </c>
      <c r="F63" s="217" t="s">
        <v>5</v>
      </c>
      <c r="G63" s="218">
        <v>40597</v>
      </c>
      <c r="H63" s="178"/>
    </row>
    <row r="64" spans="1:13" ht="13.5" customHeight="1" x14ac:dyDescent="0.25">
      <c r="A64" s="215" t="s">
        <v>560</v>
      </c>
      <c r="B64" s="215" t="s">
        <v>137</v>
      </c>
      <c r="C64" s="215" t="s">
        <v>71</v>
      </c>
      <c r="D64" s="216"/>
      <c r="E64" s="217" t="s">
        <v>25</v>
      </c>
      <c r="F64" s="217" t="s">
        <v>11</v>
      </c>
      <c r="G64" s="218">
        <v>40564</v>
      </c>
      <c r="H64" s="178"/>
    </row>
    <row r="65" spans="1:8" ht="13.5" customHeight="1" x14ac:dyDescent="0.25">
      <c r="A65" s="215" t="s">
        <v>561</v>
      </c>
      <c r="B65" s="215" t="s">
        <v>72</v>
      </c>
      <c r="C65" s="215" t="s">
        <v>362</v>
      </c>
      <c r="D65" s="216"/>
      <c r="E65" s="217" t="s">
        <v>25</v>
      </c>
      <c r="F65" s="217" t="s">
        <v>4</v>
      </c>
      <c r="G65" s="218">
        <v>40632</v>
      </c>
      <c r="H65" s="178"/>
    </row>
    <row r="66" spans="1:8" ht="13.5" customHeight="1" x14ac:dyDescent="0.25">
      <c r="A66" s="215" t="s">
        <v>562</v>
      </c>
      <c r="B66" s="215" t="s">
        <v>248</v>
      </c>
      <c r="C66" s="215" t="s">
        <v>142</v>
      </c>
      <c r="D66" s="216"/>
      <c r="E66" s="217" t="s">
        <v>25</v>
      </c>
      <c r="F66" s="217" t="s">
        <v>5</v>
      </c>
      <c r="G66" s="218">
        <v>40625</v>
      </c>
      <c r="H66" s="178"/>
    </row>
    <row r="67" spans="1:8" ht="13.5" customHeight="1" x14ac:dyDescent="0.25">
      <c r="A67" s="215" t="s">
        <v>563</v>
      </c>
      <c r="B67" s="215" t="s">
        <v>396</v>
      </c>
      <c r="C67" s="215" t="s">
        <v>73</v>
      </c>
      <c r="D67" s="216"/>
      <c r="E67" s="217" t="s">
        <v>25</v>
      </c>
      <c r="F67" s="217" t="s">
        <v>4</v>
      </c>
      <c r="G67" s="218">
        <v>40640</v>
      </c>
      <c r="H67" s="178"/>
    </row>
    <row r="68" spans="1:8" ht="13.5" customHeight="1" x14ac:dyDescent="0.25">
      <c r="A68" s="215" t="s">
        <v>564</v>
      </c>
      <c r="B68" s="215" t="s">
        <v>74</v>
      </c>
      <c r="C68" s="215" t="s">
        <v>75</v>
      </c>
      <c r="D68" s="216"/>
      <c r="E68" s="217" t="s">
        <v>25</v>
      </c>
      <c r="F68" s="217" t="s">
        <v>7</v>
      </c>
      <c r="G68" s="218">
        <v>40687</v>
      </c>
      <c r="H68" s="178"/>
    </row>
    <row r="69" spans="1:8" ht="13.5" customHeight="1" x14ac:dyDescent="0.25">
      <c r="A69" s="215" t="s">
        <v>565</v>
      </c>
      <c r="B69" s="215" t="s">
        <v>76</v>
      </c>
      <c r="C69" s="215" t="s">
        <v>143</v>
      </c>
      <c r="D69" s="216"/>
      <c r="E69" s="217" t="s">
        <v>25</v>
      </c>
      <c r="F69" s="217" t="s">
        <v>4</v>
      </c>
      <c r="G69" s="218">
        <v>40738</v>
      </c>
      <c r="H69" s="178"/>
    </row>
    <row r="70" spans="1:8" ht="13.5" customHeight="1" x14ac:dyDescent="0.25">
      <c r="A70" s="215" t="s">
        <v>566</v>
      </c>
      <c r="B70" s="215" t="s">
        <v>363</v>
      </c>
      <c r="C70" s="215" t="s">
        <v>256</v>
      </c>
      <c r="D70" s="216"/>
      <c r="E70" s="217" t="s">
        <v>25</v>
      </c>
      <c r="F70" s="217" t="s">
        <v>5</v>
      </c>
      <c r="G70" s="218">
        <v>40732</v>
      </c>
      <c r="H70" s="178"/>
    </row>
    <row r="71" spans="1:8" ht="13.5" customHeight="1" x14ac:dyDescent="0.25">
      <c r="A71" s="215" t="s">
        <v>567</v>
      </c>
      <c r="B71" s="215" t="s">
        <v>490</v>
      </c>
      <c r="C71" s="215" t="s">
        <v>491</v>
      </c>
      <c r="D71" s="216"/>
      <c r="E71" s="217" t="s">
        <v>25</v>
      </c>
      <c r="F71" s="217" t="s">
        <v>4</v>
      </c>
      <c r="G71" s="218">
        <v>40739</v>
      </c>
      <c r="H71" s="178"/>
    </row>
    <row r="72" spans="1:8" ht="13.5" customHeight="1" x14ac:dyDescent="0.25">
      <c r="A72" s="215" t="s">
        <v>568</v>
      </c>
      <c r="B72" s="215" t="s">
        <v>138</v>
      </c>
      <c r="C72" s="215" t="s">
        <v>257</v>
      </c>
      <c r="D72" s="216"/>
      <c r="E72" s="217" t="s">
        <v>25</v>
      </c>
      <c r="F72" s="217" t="s">
        <v>8</v>
      </c>
      <c r="G72" s="218">
        <v>41520</v>
      </c>
      <c r="H72" s="178"/>
    </row>
    <row r="73" spans="1:8" ht="13.5" customHeight="1" x14ac:dyDescent="0.25">
      <c r="A73" s="215" t="s">
        <v>569</v>
      </c>
      <c r="B73" s="215" t="s">
        <v>159</v>
      </c>
      <c r="C73" s="215" t="s">
        <v>144</v>
      </c>
      <c r="D73" s="216"/>
      <c r="E73" s="217" t="s">
        <v>25</v>
      </c>
      <c r="F73" s="217" t="s">
        <v>9</v>
      </c>
      <c r="G73" s="218">
        <v>40850</v>
      </c>
      <c r="H73" s="178"/>
    </row>
    <row r="74" spans="1:8" ht="13.5" customHeight="1" x14ac:dyDescent="0.25">
      <c r="A74" s="215" t="s">
        <v>570</v>
      </c>
      <c r="B74" s="215" t="s">
        <v>258</v>
      </c>
      <c r="C74" s="215" t="s">
        <v>259</v>
      </c>
      <c r="D74" s="216"/>
      <c r="E74" s="217" t="s">
        <v>25</v>
      </c>
      <c r="F74" s="217" t="s">
        <v>9</v>
      </c>
      <c r="G74" s="218">
        <v>40856</v>
      </c>
      <c r="H74" s="178"/>
    </row>
    <row r="75" spans="1:8" ht="13.5" customHeight="1" x14ac:dyDescent="0.25">
      <c r="A75" s="215" t="s">
        <v>571</v>
      </c>
      <c r="B75" s="215" t="s">
        <v>572</v>
      </c>
      <c r="C75" s="215" t="s">
        <v>492</v>
      </c>
      <c r="D75" s="216"/>
      <c r="E75" s="217" t="s">
        <v>25</v>
      </c>
      <c r="F75" s="217" t="s">
        <v>5</v>
      </c>
      <c r="G75" s="218">
        <v>40884</v>
      </c>
      <c r="H75" s="178"/>
    </row>
    <row r="76" spans="1:8" ht="13.5" customHeight="1" x14ac:dyDescent="0.25">
      <c r="A76" s="215" t="s">
        <v>573</v>
      </c>
      <c r="B76" s="215" t="s">
        <v>77</v>
      </c>
      <c r="C76" s="215" t="s">
        <v>180</v>
      </c>
      <c r="D76" s="216"/>
      <c r="E76" s="217" t="s">
        <v>25</v>
      </c>
      <c r="F76" s="217" t="s">
        <v>5</v>
      </c>
      <c r="G76" s="218">
        <v>40872</v>
      </c>
      <c r="H76" s="178"/>
    </row>
    <row r="77" spans="1:8" ht="13.5" customHeight="1" x14ac:dyDescent="0.25">
      <c r="A77" s="215" t="s">
        <v>574</v>
      </c>
      <c r="B77" s="215" t="s">
        <v>493</v>
      </c>
      <c r="C77" s="215" t="s">
        <v>234</v>
      </c>
      <c r="D77" s="216"/>
      <c r="E77" s="217" t="s">
        <v>25</v>
      </c>
      <c r="F77" s="217" t="s">
        <v>10</v>
      </c>
      <c r="G77" s="218">
        <v>40961</v>
      </c>
      <c r="H77" s="178"/>
    </row>
    <row r="78" spans="1:8" ht="13.5" customHeight="1" x14ac:dyDescent="0.25">
      <c r="A78" s="215" t="s">
        <v>575</v>
      </c>
      <c r="B78" s="215" t="s">
        <v>78</v>
      </c>
      <c r="C78" s="215" t="s">
        <v>79</v>
      </c>
      <c r="D78" s="216"/>
      <c r="E78" s="217" t="s">
        <v>25</v>
      </c>
      <c r="F78" s="217" t="s">
        <v>4</v>
      </c>
      <c r="G78" s="218">
        <v>40974</v>
      </c>
      <c r="H78" s="178"/>
    </row>
    <row r="79" spans="1:8" ht="13.5" customHeight="1" x14ac:dyDescent="0.25">
      <c r="A79" s="215" t="s">
        <v>576</v>
      </c>
      <c r="B79" s="215" t="s">
        <v>80</v>
      </c>
      <c r="C79" s="215" t="s">
        <v>81</v>
      </c>
      <c r="D79" s="216"/>
      <c r="E79" s="217" t="s">
        <v>25</v>
      </c>
      <c r="F79" s="217" t="s">
        <v>10</v>
      </c>
      <c r="G79" s="218">
        <v>41040</v>
      </c>
      <c r="H79" s="178"/>
    </row>
    <row r="80" spans="1:8" ht="13.5" customHeight="1" x14ac:dyDescent="0.25">
      <c r="A80" s="215" t="s">
        <v>577</v>
      </c>
      <c r="B80" s="215" t="s">
        <v>82</v>
      </c>
      <c r="C80" s="215" t="s">
        <v>83</v>
      </c>
      <c r="D80" s="216"/>
      <c r="E80" s="217" t="s">
        <v>25</v>
      </c>
      <c r="F80" s="217" t="s">
        <v>5</v>
      </c>
      <c r="G80" s="218">
        <v>41555</v>
      </c>
      <c r="H80" s="178"/>
    </row>
    <row r="81" spans="1:8" ht="13.5" customHeight="1" x14ac:dyDescent="0.25">
      <c r="A81" s="215" t="s">
        <v>578</v>
      </c>
      <c r="B81" s="215" t="s">
        <v>299</v>
      </c>
      <c r="C81" s="215" t="s">
        <v>300</v>
      </c>
      <c r="D81" s="216"/>
      <c r="E81" s="217" t="s">
        <v>25</v>
      </c>
      <c r="F81" s="217" t="s">
        <v>11</v>
      </c>
      <c r="G81" s="218">
        <v>41033</v>
      </c>
      <c r="H81" s="178"/>
    </row>
    <row r="82" spans="1:8" ht="13.5" customHeight="1" x14ac:dyDescent="0.25">
      <c r="A82" s="215" t="s">
        <v>579</v>
      </c>
      <c r="B82" s="215" t="s">
        <v>125</v>
      </c>
      <c r="C82" s="215" t="s">
        <v>28</v>
      </c>
      <c r="D82" s="216"/>
      <c r="E82" s="217" t="s">
        <v>25</v>
      </c>
      <c r="F82" s="217" t="s">
        <v>5</v>
      </c>
      <c r="G82" s="218">
        <v>41117</v>
      </c>
      <c r="H82" s="178" t="s">
        <v>286</v>
      </c>
    </row>
    <row r="83" spans="1:8" ht="13.5" customHeight="1" x14ac:dyDescent="0.25">
      <c r="A83" s="215" t="s">
        <v>580</v>
      </c>
      <c r="B83" s="215" t="s">
        <v>125</v>
      </c>
      <c r="C83" s="215" t="s">
        <v>181</v>
      </c>
      <c r="D83" s="216"/>
      <c r="E83" s="217" t="s">
        <v>25</v>
      </c>
      <c r="F83" s="217" t="s">
        <v>5</v>
      </c>
      <c r="G83" s="218">
        <v>40652</v>
      </c>
      <c r="H83" s="178" t="s">
        <v>286</v>
      </c>
    </row>
    <row r="84" spans="1:8" ht="13.5" customHeight="1" x14ac:dyDescent="0.25">
      <c r="A84" s="215" t="s">
        <v>581</v>
      </c>
      <c r="B84" s="215" t="s">
        <v>450</v>
      </c>
      <c r="C84" s="215" t="s">
        <v>451</v>
      </c>
      <c r="D84" s="216"/>
      <c r="E84" s="217" t="s">
        <v>25</v>
      </c>
      <c r="F84" s="217" t="s">
        <v>176</v>
      </c>
      <c r="G84" s="218">
        <v>44523</v>
      </c>
      <c r="H84" s="178"/>
    </row>
    <row r="85" spans="1:8" ht="13.5" customHeight="1" x14ac:dyDescent="0.25">
      <c r="A85" s="215" t="s">
        <v>582</v>
      </c>
      <c r="B85" s="215" t="s">
        <v>84</v>
      </c>
      <c r="C85" s="215" t="s">
        <v>85</v>
      </c>
      <c r="D85" s="216"/>
      <c r="E85" s="217" t="s">
        <v>25</v>
      </c>
      <c r="F85" s="217" t="s">
        <v>3</v>
      </c>
      <c r="G85" s="218">
        <v>41191</v>
      </c>
      <c r="H85" s="178"/>
    </row>
    <row r="86" spans="1:8" ht="13.5" customHeight="1" x14ac:dyDescent="0.25">
      <c r="A86" s="215" t="s">
        <v>583</v>
      </c>
      <c r="B86" s="215" t="s">
        <v>86</v>
      </c>
      <c r="C86" s="215" t="s">
        <v>87</v>
      </c>
      <c r="D86" s="216"/>
      <c r="E86" s="217" t="s">
        <v>25</v>
      </c>
      <c r="F86" s="217" t="s">
        <v>9</v>
      </c>
      <c r="G86" s="218">
        <v>41250</v>
      </c>
      <c r="H86" s="178"/>
    </row>
    <row r="87" spans="1:8" ht="13.5" customHeight="1" x14ac:dyDescent="0.25">
      <c r="A87" s="215" t="s">
        <v>584</v>
      </c>
      <c r="B87" s="215" t="s">
        <v>88</v>
      </c>
      <c r="C87" s="215" t="s">
        <v>89</v>
      </c>
      <c r="D87" s="216"/>
      <c r="E87" s="217" t="s">
        <v>25</v>
      </c>
      <c r="F87" s="217" t="s">
        <v>4</v>
      </c>
      <c r="G87" s="218">
        <v>41236</v>
      </c>
      <c r="H87" s="178"/>
    </row>
    <row r="88" spans="1:8" ht="13.5" customHeight="1" x14ac:dyDescent="0.25">
      <c r="A88" s="215" t="s">
        <v>585</v>
      </c>
      <c r="B88" s="215" t="s">
        <v>139</v>
      </c>
      <c r="C88" s="215" t="s">
        <v>145</v>
      </c>
      <c r="D88" s="216"/>
      <c r="E88" s="217" t="s">
        <v>25</v>
      </c>
      <c r="F88" s="217" t="s">
        <v>5</v>
      </c>
      <c r="G88" s="218">
        <v>41247</v>
      </c>
      <c r="H88" s="178"/>
    </row>
    <row r="89" spans="1:8" ht="13.5" customHeight="1" x14ac:dyDescent="0.25">
      <c r="A89" s="215" t="s">
        <v>586</v>
      </c>
      <c r="B89" s="215" t="s">
        <v>397</v>
      </c>
      <c r="C89" s="215" t="s">
        <v>398</v>
      </c>
      <c r="D89" s="216"/>
      <c r="E89" s="217" t="s">
        <v>25</v>
      </c>
      <c r="F89" s="217" t="s">
        <v>8</v>
      </c>
      <c r="G89" s="218">
        <v>41439</v>
      </c>
      <c r="H89" s="178"/>
    </row>
    <row r="90" spans="1:8" ht="13.5" customHeight="1" x14ac:dyDescent="0.25">
      <c r="A90" s="215" t="s">
        <v>587</v>
      </c>
      <c r="B90" s="215" t="s">
        <v>301</v>
      </c>
      <c r="C90" s="220" t="s">
        <v>302</v>
      </c>
      <c r="D90" s="221"/>
      <c r="E90" s="217" t="s">
        <v>25</v>
      </c>
      <c r="F90" s="217" t="s">
        <v>11</v>
      </c>
      <c r="G90" s="218">
        <v>41563</v>
      </c>
      <c r="H90" s="178"/>
    </row>
    <row r="91" spans="1:8" ht="13.5" customHeight="1" x14ac:dyDescent="0.25">
      <c r="A91" s="215" t="s">
        <v>588</v>
      </c>
      <c r="B91" s="215" t="s">
        <v>106</v>
      </c>
      <c r="C91" s="215" t="s">
        <v>107</v>
      </c>
      <c r="D91" s="216"/>
      <c r="E91" s="217" t="s">
        <v>25</v>
      </c>
      <c r="F91" s="217" t="s">
        <v>12</v>
      </c>
      <c r="G91" s="218">
        <v>41726</v>
      </c>
      <c r="H91" s="178"/>
    </row>
    <row r="92" spans="1:8" ht="13.5" customHeight="1" x14ac:dyDescent="0.25">
      <c r="A92" s="215" t="s">
        <v>589</v>
      </c>
      <c r="B92" s="215" t="s">
        <v>364</v>
      </c>
      <c r="C92" s="215" t="s">
        <v>108</v>
      </c>
      <c r="D92" s="216"/>
      <c r="E92" s="217" t="s">
        <v>109</v>
      </c>
      <c r="F92" s="217" t="s">
        <v>109</v>
      </c>
      <c r="G92" s="218">
        <v>41604</v>
      </c>
      <c r="H92" s="178"/>
    </row>
    <row r="93" spans="1:8" ht="13.5" customHeight="1" x14ac:dyDescent="0.25">
      <c r="A93" s="215" t="s">
        <v>590</v>
      </c>
      <c r="B93" s="215" t="s">
        <v>104</v>
      </c>
      <c r="C93" s="215" t="s">
        <v>105</v>
      </c>
      <c r="D93" s="216"/>
      <c r="E93" s="217" t="s">
        <v>25</v>
      </c>
      <c r="F93" s="217" t="s">
        <v>8</v>
      </c>
      <c r="G93" s="218">
        <v>41439</v>
      </c>
      <c r="H93" s="178"/>
    </row>
    <row r="94" spans="1:8" ht="13.5" customHeight="1" x14ac:dyDescent="0.25">
      <c r="A94" s="215" t="s">
        <v>591</v>
      </c>
      <c r="B94" s="215" t="s">
        <v>399</v>
      </c>
      <c r="C94" s="215" t="s">
        <v>365</v>
      </c>
      <c r="D94" s="216"/>
      <c r="E94" s="217" t="s">
        <v>110</v>
      </c>
      <c r="F94" s="217" t="s">
        <v>110</v>
      </c>
      <c r="G94" s="218">
        <v>41597</v>
      </c>
      <c r="H94" s="178"/>
    </row>
    <row r="95" spans="1:8" ht="13.5" customHeight="1" x14ac:dyDescent="0.25">
      <c r="A95" s="215" t="s">
        <v>592</v>
      </c>
      <c r="B95" s="215" t="s">
        <v>452</v>
      </c>
      <c r="C95" s="215" t="s">
        <v>453</v>
      </c>
      <c r="D95" s="216"/>
      <c r="E95" s="217" t="s">
        <v>25</v>
      </c>
      <c r="F95" s="217" t="s">
        <v>5</v>
      </c>
      <c r="G95" s="218">
        <v>41625</v>
      </c>
      <c r="H95" s="178"/>
    </row>
    <row r="96" spans="1:8" ht="13.5" customHeight="1" x14ac:dyDescent="0.25">
      <c r="A96" s="215" t="s">
        <v>593</v>
      </c>
      <c r="B96" s="215" t="s">
        <v>303</v>
      </c>
      <c r="C96" s="215" t="s">
        <v>304</v>
      </c>
      <c r="D96" s="216"/>
      <c r="E96" s="217" t="s">
        <v>25</v>
      </c>
      <c r="F96" s="217" t="s">
        <v>5</v>
      </c>
      <c r="G96" s="218">
        <v>41698</v>
      </c>
      <c r="H96" s="178"/>
    </row>
    <row r="97" spans="1:8" ht="13.5" customHeight="1" x14ac:dyDescent="0.25">
      <c r="A97" s="215" t="s">
        <v>594</v>
      </c>
      <c r="B97" s="215" t="s">
        <v>305</v>
      </c>
      <c r="C97" s="220" t="s">
        <v>306</v>
      </c>
      <c r="D97" s="221"/>
      <c r="E97" s="217" t="s">
        <v>25</v>
      </c>
      <c r="F97" s="217" t="s">
        <v>11</v>
      </c>
      <c r="G97" s="218">
        <v>41583</v>
      </c>
      <c r="H97" s="178"/>
    </row>
    <row r="98" spans="1:8" ht="13.5" customHeight="1" x14ac:dyDescent="0.25">
      <c r="A98" s="215" t="s">
        <v>595</v>
      </c>
      <c r="B98" s="215" t="s">
        <v>112</v>
      </c>
      <c r="C98" s="215" t="s">
        <v>400</v>
      </c>
      <c r="D98" s="216"/>
      <c r="E98" s="217" t="s">
        <v>25</v>
      </c>
      <c r="F98" s="217" t="s">
        <v>8</v>
      </c>
      <c r="G98" s="218">
        <v>41621</v>
      </c>
      <c r="H98" s="178"/>
    </row>
    <row r="99" spans="1:8" ht="13.5" customHeight="1" x14ac:dyDescent="0.25">
      <c r="A99" s="215" t="s">
        <v>596</v>
      </c>
      <c r="B99" s="215" t="s">
        <v>401</v>
      </c>
      <c r="C99" s="215" t="s">
        <v>182</v>
      </c>
      <c r="D99" s="216"/>
      <c r="E99" s="217" t="s">
        <v>25</v>
      </c>
      <c r="F99" s="217" t="s">
        <v>113</v>
      </c>
      <c r="G99" s="218">
        <v>41584</v>
      </c>
      <c r="H99" s="178"/>
    </row>
    <row r="100" spans="1:8" ht="13.5" customHeight="1" x14ac:dyDescent="0.25">
      <c r="A100" s="215" t="s">
        <v>597</v>
      </c>
      <c r="B100" s="215" t="s">
        <v>114</v>
      </c>
      <c r="C100" s="215" t="s">
        <v>146</v>
      </c>
      <c r="D100" s="216"/>
      <c r="E100" s="217" t="s">
        <v>25</v>
      </c>
      <c r="F100" s="217" t="s">
        <v>4</v>
      </c>
      <c r="G100" s="218">
        <v>41598</v>
      </c>
      <c r="H100" s="178"/>
    </row>
    <row r="101" spans="1:8" ht="13.5" customHeight="1" x14ac:dyDescent="0.25">
      <c r="A101" s="215" t="s">
        <v>598</v>
      </c>
      <c r="B101" s="215" t="s">
        <v>140</v>
      </c>
      <c r="C101" s="215" t="s">
        <v>366</v>
      </c>
      <c r="D101" s="216"/>
      <c r="E101" s="217" t="s">
        <v>25</v>
      </c>
      <c r="F101" s="217" t="s">
        <v>11</v>
      </c>
      <c r="G101" s="218">
        <v>41583</v>
      </c>
      <c r="H101" s="178" t="s">
        <v>286</v>
      </c>
    </row>
    <row r="102" spans="1:8" ht="13.5" customHeight="1" x14ac:dyDescent="0.25">
      <c r="A102" s="215" t="s">
        <v>599</v>
      </c>
      <c r="B102" s="215" t="s">
        <v>140</v>
      </c>
      <c r="C102" s="215" t="s">
        <v>115</v>
      </c>
      <c r="D102" s="216"/>
      <c r="E102" s="217" t="s">
        <v>25</v>
      </c>
      <c r="F102" s="217" t="s">
        <v>11</v>
      </c>
      <c r="G102" s="218">
        <v>41583</v>
      </c>
      <c r="H102" s="178" t="s">
        <v>286</v>
      </c>
    </row>
    <row r="103" spans="1:8" ht="13.5" customHeight="1" x14ac:dyDescent="0.25">
      <c r="A103" s="215" t="s">
        <v>600</v>
      </c>
      <c r="B103" s="215" t="s">
        <v>116</v>
      </c>
      <c r="C103" s="215" t="s">
        <v>117</v>
      </c>
      <c r="D103" s="216"/>
      <c r="E103" s="217" t="s">
        <v>109</v>
      </c>
      <c r="F103" s="217" t="s">
        <v>109</v>
      </c>
      <c r="G103" s="218">
        <v>41814</v>
      </c>
      <c r="H103" s="178"/>
    </row>
    <row r="104" spans="1:8" ht="13.5" customHeight="1" x14ac:dyDescent="0.25">
      <c r="A104" s="215" t="s">
        <v>601</v>
      </c>
      <c r="B104" s="215" t="s">
        <v>118</v>
      </c>
      <c r="C104" s="215" t="s">
        <v>119</v>
      </c>
      <c r="D104" s="216"/>
      <c r="E104" s="217" t="s">
        <v>25</v>
      </c>
      <c r="F104" s="217" t="s">
        <v>9</v>
      </c>
      <c r="G104" s="218">
        <v>41737</v>
      </c>
      <c r="H104" s="178"/>
    </row>
    <row r="105" spans="1:8" ht="13.5" customHeight="1" x14ac:dyDescent="0.25">
      <c r="A105" s="215" t="s">
        <v>602</v>
      </c>
      <c r="B105" s="215" t="s">
        <v>402</v>
      </c>
      <c r="C105" s="215" t="s">
        <v>403</v>
      </c>
      <c r="D105" s="216"/>
      <c r="E105" s="217" t="s">
        <v>25</v>
      </c>
      <c r="F105" s="217" t="s">
        <v>120</v>
      </c>
      <c r="G105" s="218">
        <v>41730</v>
      </c>
      <c r="H105" s="178"/>
    </row>
    <row r="106" spans="1:8" ht="13.5" customHeight="1" x14ac:dyDescent="0.25">
      <c r="A106" s="215" t="s">
        <v>603</v>
      </c>
      <c r="B106" s="215" t="s">
        <v>126</v>
      </c>
      <c r="C106" s="215" t="s">
        <v>127</v>
      </c>
      <c r="D106" s="216"/>
      <c r="E106" s="217" t="s">
        <v>25</v>
      </c>
      <c r="F106" s="217" t="s">
        <v>11</v>
      </c>
      <c r="G106" s="218">
        <v>41821</v>
      </c>
      <c r="H106" s="178"/>
    </row>
    <row r="107" spans="1:8" ht="13.5" customHeight="1" x14ac:dyDescent="0.25">
      <c r="A107" s="215" t="s">
        <v>604</v>
      </c>
      <c r="B107" s="215" t="s">
        <v>128</v>
      </c>
      <c r="C107" s="215" t="s">
        <v>249</v>
      </c>
      <c r="D107" s="216"/>
      <c r="E107" s="217" t="s">
        <v>25</v>
      </c>
      <c r="F107" s="217" t="s">
        <v>5</v>
      </c>
      <c r="G107" s="218">
        <v>41765</v>
      </c>
      <c r="H107" s="178"/>
    </row>
    <row r="108" spans="1:8" ht="13.5" customHeight="1" x14ac:dyDescent="0.25">
      <c r="A108" s="215" t="s">
        <v>605</v>
      </c>
      <c r="B108" s="215" t="s">
        <v>160</v>
      </c>
      <c r="C108" s="215" t="s">
        <v>161</v>
      </c>
      <c r="D108" s="216"/>
      <c r="E108" s="217" t="s">
        <v>25</v>
      </c>
      <c r="F108" s="217" t="s">
        <v>4</v>
      </c>
      <c r="G108" s="218">
        <v>42199</v>
      </c>
      <c r="H108" s="178"/>
    </row>
    <row r="109" spans="1:8" ht="13.5" customHeight="1" x14ac:dyDescent="0.25">
      <c r="A109" s="215" t="s">
        <v>606</v>
      </c>
      <c r="B109" s="215" t="s">
        <v>162</v>
      </c>
      <c r="C109" s="215" t="s">
        <v>307</v>
      </c>
      <c r="D109" s="216"/>
      <c r="E109" s="217" t="s">
        <v>25</v>
      </c>
      <c r="F109" s="217" t="s">
        <v>4</v>
      </c>
      <c r="G109" s="218">
        <v>41922</v>
      </c>
      <c r="H109" s="178"/>
    </row>
    <row r="110" spans="1:8" ht="13.5" customHeight="1" x14ac:dyDescent="0.25">
      <c r="A110" s="215" t="s">
        <v>607</v>
      </c>
      <c r="B110" s="215" t="s">
        <v>129</v>
      </c>
      <c r="C110" s="215" t="s">
        <v>130</v>
      </c>
      <c r="D110" s="216"/>
      <c r="E110" s="217" t="s">
        <v>25</v>
      </c>
      <c r="F110" s="217" t="s">
        <v>8</v>
      </c>
      <c r="G110" s="218">
        <v>41970</v>
      </c>
      <c r="H110" s="178"/>
    </row>
    <row r="111" spans="1:8" ht="13.5" customHeight="1" x14ac:dyDescent="0.25">
      <c r="A111" s="215" t="s">
        <v>608</v>
      </c>
      <c r="B111" s="215" t="s">
        <v>183</v>
      </c>
      <c r="C111" s="215" t="s">
        <v>131</v>
      </c>
      <c r="D111" s="216"/>
      <c r="E111" s="217" t="s">
        <v>25</v>
      </c>
      <c r="F111" s="217" t="s">
        <v>11</v>
      </c>
      <c r="G111" s="218">
        <v>41921</v>
      </c>
      <c r="H111" s="178"/>
    </row>
    <row r="112" spans="1:8" ht="13.5" customHeight="1" x14ac:dyDescent="0.25">
      <c r="A112" s="215" t="s">
        <v>609</v>
      </c>
      <c r="B112" s="215" t="s">
        <v>132</v>
      </c>
      <c r="C112" s="215" t="s">
        <v>367</v>
      </c>
      <c r="D112" s="216"/>
      <c r="E112" s="217" t="s">
        <v>25</v>
      </c>
      <c r="F112" s="217" t="s">
        <v>120</v>
      </c>
      <c r="G112" s="218">
        <v>41954</v>
      </c>
      <c r="H112" s="178"/>
    </row>
    <row r="113" spans="1:8" ht="13.5" customHeight="1" x14ac:dyDescent="0.25">
      <c r="A113" s="215" t="s">
        <v>610</v>
      </c>
      <c r="B113" s="215" t="s">
        <v>308</v>
      </c>
      <c r="C113" s="220" t="s">
        <v>309</v>
      </c>
      <c r="D113" s="221"/>
      <c r="E113" s="217" t="s">
        <v>25</v>
      </c>
      <c r="F113" s="217" t="s">
        <v>11</v>
      </c>
      <c r="G113" s="218">
        <v>41961</v>
      </c>
      <c r="H113" s="178"/>
    </row>
    <row r="114" spans="1:8" ht="13.5" customHeight="1" x14ac:dyDescent="0.25">
      <c r="A114" s="215" t="s">
        <v>611</v>
      </c>
      <c r="B114" s="215" t="s">
        <v>133</v>
      </c>
      <c r="C114" s="215" t="s">
        <v>134</v>
      </c>
      <c r="D114" s="216"/>
      <c r="E114" s="217" t="s">
        <v>25</v>
      </c>
      <c r="F114" s="217" t="s">
        <v>4</v>
      </c>
      <c r="G114" s="218">
        <v>41971</v>
      </c>
      <c r="H114" s="178"/>
    </row>
    <row r="115" spans="1:8" ht="13.5" customHeight="1" x14ac:dyDescent="0.25">
      <c r="A115" s="215" t="s">
        <v>612</v>
      </c>
      <c r="B115" s="215" t="s">
        <v>310</v>
      </c>
      <c r="C115" s="220" t="s">
        <v>311</v>
      </c>
      <c r="D115" s="221"/>
      <c r="E115" s="217" t="s">
        <v>25</v>
      </c>
      <c r="F115" s="217" t="s">
        <v>11</v>
      </c>
      <c r="G115" s="218">
        <v>42144</v>
      </c>
      <c r="H115" s="178"/>
    </row>
    <row r="116" spans="1:8" ht="13.5" customHeight="1" x14ac:dyDescent="0.25">
      <c r="A116" s="215" t="s">
        <v>613</v>
      </c>
      <c r="B116" s="215" t="s">
        <v>404</v>
      </c>
      <c r="C116" s="215" t="s">
        <v>135</v>
      </c>
      <c r="D116" s="216"/>
      <c r="E116" s="217" t="s">
        <v>25</v>
      </c>
      <c r="F116" s="217" t="s">
        <v>113</v>
      </c>
      <c r="G116" s="218">
        <v>42066</v>
      </c>
      <c r="H116" s="178"/>
    </row>
    <row r="117" spans="1:8" ht="13.5" customHeight="1" x14ac:dyDescent="0.25">
      <c r="A117" s="215" t="s">
        <v>614</v>
      </c>
      <c r="B117" s="215" t="s">
        <v>163</v>
      </c>
      <c r="C117" s="215" t="s">
        <v>164</v>
      </c>
      <c r="D117" s="216"/>
      <c r="E117" s="217" t="s">
        <v>25</v>
      </c>
      <c r="F117" s="217" t="s">
        <v>120</v>
      </c>
      <c r="G117" s="218">
        <v>42143</v>
      </c>
      <c r="H117" s="178"/>
    </row>
    <row r="118" spans="1:8" ht="13.5" customHeight="1" x14ac:dyDescent="0.25">
      <c r="A118" s="215" t="s">
        <v>615</v>
      </c>
      <c r="B118" s="215" t="s">
        <v>165</v>
      </c>
      <c r="C118" s="215" t="s">
        <v>166</v>
      </c>
      <c r="D118" s="216"/>
      <c r="E118" s="217" t="s">
        <v>25</v>
      </c>
      <c r="F118" s="217" t="s">
        <v>10</v>
      </c>
      <c r="G118" s="218">
        <v>42307</v>
      </c>
      <c r="H118" s="178"/>
    </row>
    <row r="119" spans="1:8" ht="13.5" customHeight="1" x14ac:dyDescent="0.25">
      <c r="A119" s="215" t="s">
        <v>616</v>
      </c>
      <c r="B119" s="215" t="s">
        <v>405</v>
      </c>
      <c r="C119" s="215" t="s">
        <v>235</v>
      </c>
      <c r="D119" s="216"/>
      <c r="E119" s="217" t="s">
        <v>25</v>
      </c>
      <c r="F119" s="217" t="s">
        <v>177</v>
      </c>
      <c r="G119" s="218">
        <v>42174</v>
      </c>
      <c r="H119" s="178"/>
    </row>
    <row r="120" spans="1:8" ht="13.5" customHeight="1" x14ac:dyDescent="0.25">
      <c r="A120" s="215" t="s">
        <v>617</v>
      </c>
      <c r="B120" s="215" t="s">
        <v>167</v>
      </c>
      <c r="C120" s="215" t="s">
        <v>184</v>
      </c>
      <c r="D120" s="216"/>
      <c r="E120" s="217" t="s">
        <v>25</v>
      </c>
      <c r="F120" s="217" t="s">
        <v>11</v>
      </c>
      <c r="G120" s="218">
        <v>42227</v>
      </c>
      <c r="H120" s="178"/>
    </row>
    <row r="121" spans="1:8" ht="13.5" customHeight="1" x14ac:dyDescent="0.25">
      <c r="A121" s="215" t="s">
        <v>618</v>
      </c>
      <c r="B121" s="215" t="s">
        <v>312</v>
      </c>
      <c r="C121" s="215" t="s">
        <v>168</v>
      </c>
      <c r="D121" s="216"/>
      <c r="E121" s="217" t="s">
        <v>25</v>
      </c>
      <c r="F121" s="217" t="s">
        <v>5</v>
      </c>
      <c r="G121" s="218">
        <v>42290</v>
      </c>
      <c r="H121" s="178"/>
    </row>
    <row r="122" spans="1:8" ht="13.5" customHeight="1" x14ac:dyDescent="0.25">
      <c r="A122" s="215" t="s">
        <v>619</v>
      </c>
      <c r="B122" s="215" t="s">
        <v>313</v>
      </c>
      <c r="C122" s="215" t="s">
        <v>236</v>
      </c>
      <c r="D122" s="216"/>
      <c r="E122" s="217" t="s">
        <v>25</v>
      </c>
      <c r="F122" s="217" t="s">
        <v>120</v>
      </c>
      <c r="G122" s="218">
        <v>42283</v>
      </c>
      <c r="H122" s="178"/>
    </row>
    <row r="123" spans="1:8" ht="13.5" customHeight="1" x14ac:dyDescent="0.25">
      <c r="A123" s="215" t="s">
        <v>620</v>
      </c>
      <c r="B123" s="215" t="s">
        <v>169</v>
      </c>
      <c r="C123" s="215" t="s">
        <v>170</v>
      </c>
      <c r="D123" s="216"/>
      <c r="E123" s="217" t="s">
        <v>25</v>
      </c>
      <c r="F123" s="217" t="s">
        <v>12</v>
      </c>
      <c r="G123" s="218">
        <v>42339</v>
      </c>
      <c r="H123" s="178"/>
    </row>
    <row r="124" spans="1:8" ht="13.5" customHeight="1" x14ac:dyDescent="0.25">
      <c r="A124" s="215" t="s">
        <v>621</v>
      </c>
      <c r="B124" s="215" t="s">
        <v>171</v>
      </c>
      <c r="C124" s="215" t="s">
        <v>172</v>
      </c>
      <c r="D124" s="216"/>
      <c r="E124" s="217" t="s">
        <v>109</v>
      </c>
      <c r="F124" s="217" t="s">
        <v>109</v>
      </c>
      <c r="G124" s="218">
        <v>42340</v>
      </c>
      <c r="H124" s="178"/>
    </row>
    <row r="125" spans="1:8" ht="13.5" customHeight="1" x14ac:dyDescent="0.25">
      <c r="A125" s="215" t="s">
        <v>622</v>
      </c>
      <c r="B125" s="215" t="s">
        <v>185</v>
      </c>
      <c r="C125" s="215" t="s">
        <v>173</v>
      </c>
      <c r="D125" s="216"/>
      <c r="E125" s="217" t="s">
        <v>25</v>
      </c>
      <c r="F125" s="217" t="s">
        <v>178</v>
      </c>
      <c r="G125" s="218">
        <v>42342</v>
      </c>
      <c r="H125" s="178"/>
    </row>
    <row r="126" spans="1:8" ht="13.5" customHeight="1" x14ac:dyDescent="0.25">
      <c r="A126" s="215" t="s">
        <v>623</v>
      </c>
      <c r="B126" s="215" t="s">
        <v>174</v>
      </c>
      <c r="C126" s="215" t="s">
        <v>175</v>
      </c>
      <c r="D126" s="216"/>
      <c r="E126" s="217" t="s">
        <v>25</v>
      </c>
      <c r="F126" s="217" t="s">
        <v>3</v>
      </c>
      <c r="G126" s="218">
        <v>42349</v>
      </c>
      <c r="H126" s="178"/>
    </row>
    <row r="127" spans="1:8" ht="13.5" customHeight="1" x14ac:dyDescent="0.25">
      <c r="A127" s="215" t="s">
        <v>624</v>
      </c>
      <c r="B127" s="215" t="s">
        <v>186</v>
      </c>
      <c r="C127" s="215" t="s">
        <v>187</v>
      </c>
      <c r="D127" s="216"/>
      <c r="E127" s="217" t="s">
        <v>109</v>
      </c>
      <c r="F127" s="217" t="s">
        <v>109</v>
      </c>
      <c r="G127" s="218">
        <v>42487</v>
      </c>
      <c r="H127" s="178"/>
    </row>
    <row r="128" spans="1:8" ht="13.5" customHeight="1" x14ac:dyDescent="0.25">
      <c r="A128" s="215" t="s">
        <v>625</v>
      </c>
      <c r="B128" s="215" t="s">
        <v>188</v>
      </c>
      <c r="C128" s="215" t="s">
        <v>189</v>
      </c>
      <c r="D128" s="216"/>
      <c r="E128" s="217" t="s">
        <v>25</v>
      </c>
      <c r="F128" s="217" t="s">
        <v>4</v>
      </c>
      <c r="G128" s="218">
        <v>42573</v>
      </c>
      <c r="H128" s="178"/>
    </row>
    <row r="129" spans="1:8" ht="13.5" customHeight="1" x14ac:dyDescent="0.25">
      <c r="A129" s="215" t="s">
        <v>626</v>
      </c>
      <c r="B129" s="215" t="s">
        <v>190</v>
      </c>
      <c r="C129" s="215" t="s">
        <v>191</v>
      </c>
      <c r="D129" s="216"/>
      <c r="E129" s="217" t="s">
        <v>25</v>
      </c>
      <c r="F129" s="217" t="s">
        <v>12</v>
      </c>
      <c r="G129" s="218">
        <v>42528</v>
      </c>
      <c r="H129" s="178"/>
    </row>
    <row r="130" spans="1:8" ht="13.5" customHeight="1" x14ac:dyDescent="0.25">
      <c r="A130" s="215" t="s">
        <v>627</v>
      </c>
      <c r="B130" s="215" t="s">
        <v>192</v>
      </c>
      <c r="C130" s="215" t="s">
        <v>193</v>
      </c>
      <c r="D130" s="216"/>
      <c r="E130" s="217" t="s">
        <v>25</v>
      </c>
      <c r="F130" s="217" t="s">
        <v>10</v>
      </c>
      <c r="G130" s="218">
        <v>42682</v>
      </c>
      <c r="H130" s="178"/>
    </row>
    <row r="131" spans="1:8" ht="13.5" customHeight="1" x14ac:dyDescent="0.25">
      <c r="A131" s="215" t="s">
        <v>628</v>
      </c>
      <c r="B131" s="215" t="s">
        <v>194</v>
      </c>
      <c r="C131" s="215" t="s">
        <v>195</v>
      </c>
      <c r="D131" s="216"/>
      <c r="E131" s="217" t="s">
        <v>109</v>
      </c>
      <c r="F131" s="217" t="s">
        <v>109</v>
      </c>
      <c r="G131" s="218">
        <v>42692</v>
      </c>
      <c r="H131" s="178"/>
    </row>
    <row r="132" spans="1:8" ht="13.5" customHeight="1" x14ac:dyDescent="0.25">
      <c r="A132" s="215" t="s">
        <v>629</v>
      </c>
      <c r="B132" s="215" t="s">
        <v>196</v>
      </c>
      <c r="C132" s="215" t="s">
        <v>197</v>
      </c>
      <c r="D132" s="216"/>
      <c r="E132" s="217" t="s">
        <v>109</v>
      </c>
      <c r="F132" s="217" t="s">
        <v>109</v>
      </c>
      <c r="G132" s="218">
        <v>42521</v>
      </c>
      <c r="H132" s="178"/>
    </row>
    <row r="133" spans="1:8" ht="13.5" customHeight="1" x14ac:dyDescent="0.25">
      <c r="A133" s="215" t="s">
        <v>630</v>
      </c>
      <c r="B133" s="215" t="s">
        <v>631</v>
      </c>
      <c r="C133" s="215" t="s">
        <v>198</v>
      </c>
      <c r="D133" s="216"/>
      <c r="E133" s="217" t="s">
        <v>25</v>
      </c>
      <c r="F133" s="217" t="s">
        <v>11</v>
      </c>
      <c r="G133" s="218">
        <v>42551</v>
      </c>
      <c r="H133" s="178"/>
    </row>
    <row r="134" spans="1:8" ht="13.5" customHeight="1" x14ac:dyDescent="0.25">
      <c r="A134" s="215" t="s">
        <v>632</v>
      </c>
      <c r="B134" s="215" t="s">
        <v>199</v>
      </c>
      <c r="C134" s="215" t="s">
        <v>200</v>
      </c>
      <c r="D134" s="216"/>
      <c r="E134" s="217" t="s">
        <v>25</v>
      </c>
      <c r="F134" s="217" t="s">
        <v>201</v>
      </c>
      <c r="G134" s="218">
        <v>42556</v>
      </c>
      <c r="H134" s="178"/>
    </row>
    <row r="135" spans="1:8" ht="13.5" customHeight="1" x14ac:dyDescent="0.25">
      <c r="A135" s="215" t="s">
        <v>633</v>
      </c>
      <c r="B135" s="215" t="s">
        <v>634</v>
      </c>
      <c r="C135" s="215" t="s">
        <v>635</v>
      </c>
      <c r="D135" s="216"/>
      <c r="E135" s="217" t="s">
        <v>25</v>
      </c>
      <c r="F135" s="217" t="s">
        <v>7</v>
      </c>
      <c r="G135" s="218">
        <v>42563</v>
      </c>
      <c r="H135" s="178"/>
    </row>
    <row r="136" spans="1:8" ht="13.5" customHeight="1" x14ac:dyDescent="0.25">
      <c r="A136" s="215" t="s">
        <v>636</v>
      </c>
      <c r="B136" s="215" t="s">
        <v>202</v>
      </c>
      <c r="C136" s="215" t="s">
        <v>203</v>
      </c>
      <c r="D136" s="216"/>
      <c r="E136" s="217" t="s">
        <v>25</v>
      </c>
      <c r="F136" s="217" t="s">
        <v>11</v>
      </c>
      <c r="G136" s="218">
        <v>42907</v>
      </c>
      <c r="H136" s="178"/>
    </row>
    <row r="137" spans="1:8" ht="13.5" customHeight="1" x14ac:dyDescent="0.25">
      <c r="A137" s="215" t="s">
        <v>637</v>
      </c>
      <c r="B137" s="215" t="s">
        <v>204</v>
      </c>
      <c r="C137" s="215" t="s">
        <v>205</v>
      </c>
      <c r="D137" s="216"/>
      <c r="E137" s="217" t="s">
        <v>25</v>
      </c>
      <c r="F137" s="217" t="s">
        <v>10</v>
      </c>
      <c r="G137" s="218">
        <v>42703</v>
      </c>
      <c r="H137" s="178"/>
    </row>
    <row r="138" spans="1:8" ht="13.5" customHeight="1" x14ac:dyDescent="0.25">
      <c r="A138" s="215" t="s">
        <v>638</v>
      </c>
      <c r="B138" s="215" t="s">
        <v>639</v>
      </c>
      <c r="C138" s="215" t="s">
        <v>640</v>
      </c>
      <c r="D138" s="216"/>
      <c r="E138" s="217" t="s">
        <v>25</v>
      </c>
      <c r="F138" s="217" t="s">
        <v>4</v>
      </c>
      <c r="G138" s="218">
        <v>42689</v>
      </c>
      <c r="H138" s="178"/>
    </row>
    <row r="139" spans="1:8" ht="13.5" customHeight="1" x14ac:dyDescent="0.25">
      <c r="A139" s="215" t="s">
        <v>641</v>
      </c>
      <c r="B139" s="215" t="s">
        <v>237</v>
      </c>
      <c r="C139" s="220" t="s">
        <v>238</v>
      </c>
      <c r="D139" s="221"/>
      <c r="E139" s="217" t="s">
        <v>25</v>
      </c>
      <c r="F139" s="217" t="s">
        <v>4</v>
      </c>
      <c r="G139" s="218">
        <v>42864</v>
      </c>
      <c r="H139" s="178" t="s">
        <v>286</v>
      </c>
    </row>
    <row r="140" spans="1:8" ht="13.5" customHeight="1" x14ac:dyDescent="0.25">
      <c r="A140" s="215" t="s">
        <v>642</v>
      </c>
      <c r="B140" s="215" t="s">
        <v>237</v>
      </c>
      <c r="C140" s="220" t="s">
        <v>239</v>
      </c>
      <c r="D140" s="221"/>
      <c r="E140" s="217" t="s">
        <v>25</v>
      </c>
      <c r="F140" s="217" t="s">
        <v>4</v>
      </c>
      <c r="G140" s="218">
        <v>42864</v>
      </c>
      <c r="H140" s="178" t="s">
        <v>286</v>
      </c>
    </row>
    <row r="141" spans="1:8" ht="13.5" customHeight="1" x14ac:dyDescent="0.25">
      <c r="A141" s="215" t="s">
        <v>643</v>
      </c>
      <c r="B141" s="215" t="s">
        <v>644</v>
      </c>
      <c r="C141" s="215" t="s">
        <v>645</v>
      </c>
      <c r="D141" s="216"/>
      <c r="E141" s="217" t="s">
        <v>25</v>
      </c>
      <c r="F141" s="217" t="s">
        <v>4</v>
      </c>
      <c r="G141" s="218">
        <v>42878</v>
      </c>
      <c r="H141" s="178"/>
    </row>
    <row r="142" spans="1:8" ht="13.5" customHeight="1" x14ac:dyDescent="0.25">
      <c r="A142" s="215" t="s">
        <v>646</v>
      </c>
      <c r="B142" s="215" t="s">
        <v>240</v>
      </c>
      <c r="C142" s="215" t="s">
        <v>241</v>
      </c>
      <c r="D142" s="216"/>
      <c r="E142" s="217" t="s">
        <v>25</v>
      </c>
      <c r="F142" s="217" t="s">
        <v>8</v>
      </c>
      <c r="G142" s="218">
        <v>42930</v>
      </c>
      <c r="H142" s="178"/>
    </row>
    <row r="143" spans="1:8" ht="13.5" customHeight="1" x14ac:dyDescent="0.25">
      <c r="A143" s="215" t="s">
        <v>647</v>
      </c>
      <c r="B143" s="215" t="s">
        <v>242</v>
      </c>
      <c r="C143" s="215" t="s">
        <v>243</v>
      </c>
      <c r="D143" s="216"/>
      <c r="E143" s="217" t="s">
        <v>25</v>
      </c>
      <c r="F143" s="217" t="s">
        <v>5</v>
      </c>
      <c r="G143" s="218">
        <v>43270</v>
      </c>
      <c r="H143" s="178"/>
    </row>
    <row r="144" spans="1:8" ht="13.5" customHeight="1" x14ac:dyDescent="0.25">
      <c r="A144" s="215" t="s">
        <v>648</v>
      </c>
      <c r="B144" s="215" t="s">
        <v>260</v>
      </c>
      <c r="C144" s="215" t="s">
        <v>244</v>
      </c>
      <c r="D144" s="216"/>
      <c r="E144" s="217" t="s">
        <v>25</v>
      </c>
      <c r="F144" s="217" t="s">
        <v>178</v>
      </c>
      <c r="G144" s="218">
        <v>43032</v>
      </c>
      <c r="H144" s="193"/>
    </row>
    <row r="145" spans="1:8" ht="13.5" customHeight="1" x14ac:dyDescent="0.25">
      <c r="A145" s="215" t="s">
        <v>649</v>
      </c>
      <c r="B145" s="215" t="s">
        <v>245</v>
      </c>
      <c r="C145" s="215" t="s">
        <v>246</v>
      </c>
      <c r="D145" s="216"/>
      <c r="E145" s="217" t="s">
        <v>25</v>
      </c>
      <c r="F145" s="217" t="s">
        <v>4</v>
      </c>
      <c r="G145" s="218">
        <v>43271</v>
      </c>
      <c r="H145" s="193"/>
    </row>
    <row r="146" spans="1:8" ht="13.5" customHeight="1" x14ac:dyDescent="0.25">
      <c r="A146" s="215" t="s">
        <v>650</v>
      </c>
      <c r="B146" s="215" t="s">
        <v>250</v>
      </c>
      <c r="C146" s="215" t="s">
        <v>251</v>
      </c>
      <c r="D146" s="216"/>
      <c r="E146" s="217" t="s">
        <v>25</v>
      </c>
      <c r="F146" s="217" t="s">
        <v>113</v>
      </c>
      <c r="G146" s="218">
        <v>43074</v>
      </c>
      <c r="H146" s="178"/>
    </row>
    <row r="147" spans="1:8" ht="13.5" customHeight="1" x14ac:dyDescent="0.25">
      <c r="A147" s="215" t="s">
        <v>651</v>
      </c>
      <c r="B147" s="215" t="s">
        <v>261</v>
      </c>
      <c r="C147" s="215" t="s">
        <v>252</v>
      </c>
      <c r="D147" s="216"/>
      <c r="E147" s="217" t="s">
        <v>109</v>
      </c>
      <c r="F147" s="217" t="s">
        <v>109</v>
      </c>
      <c r="G147" s="218">
        <v>43235</v>
      </c>
      <c r="H147" s="178"/>
    </row>
    <row r="148" spans="1:8" ht="13.5" customHeight="1" x14ac:dyDescent="0.25">
      <c r="A148" s="215" t="s">
        <v>652</v>
      </c>
      <c r="B148" s="215" t="s">
        <v>262</v>
      </c>
      <c r="C148" s="215" t="s">
        <v>263</v>
      </c>
      <c r="D148" s="216"/>
      <c r="E148" s="217" t="s">
        <v>25</v>
      </c>
      <c r="F148" s="217" t="s">
        <v>5</v>
      </c>
      <c r="G148" s="218">
        <v>43278</v>
      </c>
      <c r="H148" s="178"/>
    </row>
    <row r="149" spans="1:8" ht="13.5" customHeight="1" x14ac:dyDescent="0.25">
      <c r="A149" s="215" t="s">
        <v>653</v>
      </c>
      <c r="B149" s="215" t="s">
        <v>264</v>
      </c>
      <c r="C149" s="215" t="s">
        <v>265</v>
      </c>
      <c r="D149" s="216"/>
      <c r="E149" s="217" t="s">
        <v>25</v>
      </c>
      <c r="F149" s="217" t="s">
        <v>4</v>
      </c>
      <c r="G149" s="218">
        <v>43278</v>
      </c>
      <c r="H149" s="178"/>
    </row>
    <row r="150" spans="1:8" ht="13.5" customHeight="1" x14ac:dyDescent="0.25">
      <c r="A150" s="215" t="s">
        <v>654</v>
      </c>
      <c r="B150" s="215" t="s">
        <v>314</v>
      </c>
      <c r="C150" s="215" t="s">
        <v>266</v>
      </c>
      <c r="D150" s="216"/>
      <c r="E150" s="217" t="s">
        <v>109</v>
      </c>
      <c r="F150" s="217" t="s">
        <v>109</v>
      </c>
      <c r="G150" s="218">
        <v>43361</v>
      </c>
      <c r="H150" s="178"/>
    </row>
    <row r="151" spans="1:8" ht="13.5" customHeight="1" x14ac:dyDescent="0.25">
      <c r="A151" s="215" t="s">
        <v>655</v>
      </c>
      <c r="B151" s="215" t="s">
        <v>267</v>
      </c>
      <c r="C151" s="215" t="s">
        <v>268</v>
      </c>
      <c r="D151" s="216"/>
      <c r="E151" s="217" t="s">
        <v>25</v>
      </c>
      <c r="F151" s="217" t="s">
        <v>176</v>
      </c>
      <c r="G151" s="218">
        <v>43368</v>
      </c>
      <c r="H151" s="178"/>
    </row>
    <row r="152" spans="1:8" ht="13.5" customHeight="1" x14ac:dyDescent="0.25">
      <c r="A152" s="215" t="s">
        <v>656</v>
      </c>
      <c r="B152" s="215" t="s">
        <v>269</v>
      </c>
      <c r="C152" s="215" t="s">
        <v>270</v>
      </c>
      <c r="D152" s="216"/>
      <c r="E152" s="217" t="s">
        <v>25</v>
      </c>
      <c r="F152" s="217" t="s">
        <v>120</v>
      </c>
      <c r="G152" s="218">
        <v>43258</v>
      </c>
      <c r="H152" s="178"/>
    </row>
    <row r="153" spans="1:8" ht="13.5" customHeight="1" x14ac:dyDescent="0.25">
      <c r="A153" s="215" t="s">
        <v>657</v>
      </c>
      <c r="B153" s="215" t="s">
        <v>368</v>
      </c>
      <c r="C153" s="215" t="s">
        <v>369</v>
      </c>
      <c r="D153" s="216"/>
      <c r="E153" s="217" t="s">
        <v>25</v>
      </c>
      <c r="F153" s="217" t="s">
        <v>4</v>
      </c>
      <c r="G153" s="218">
        <v>43795</v>
      </c>
      <c r="H153" s="178"/>
    </row>
    <row r="154" spans="1:8" ht="13.5" customHeight="1" x14ac:dyDescent="0.25">
      <c r="A154" s="215" t="s">
        <v>658</v>
      </c>
      <c r="B154" s="215" t="s">
        <v>271</v>
      </c>
      <c r="C154" s="215" t="s">
        <v>494</v>
      </c>
      <c r="D154" s="216"/>
      <c r="E154" s="217" t="s">
        <v>25</v>
      </c>
      <c r="F154" s="217" t="s">
        <v>178</v>
      </c>
      <c r="G154" s="218">
        <v>43278</v>
      </c>
      <c r="H154" s="178"/>
    </row>
    <row r="155" spans="1:8" ht="13.5" customHeight="1" x14ac:dyDescent="0.25">
      <c r="A155" s="215" t="s">
        <v>659</v>
      </c>
      <c r="B155" s="215" t="s">
        <v>272</v>
      </c>
      <c r="C155" s="215" t="s">
        <v>273</v>
      </c>
      <c r="D155" s="216"/>
      <c r="E155" s="217" t="s">
        <v>25</v>
      </c>
      <c r="F155" s="217" t="s">
        <v>8</v>
      </c>
      <c r="G155" s="218">
        <v>43273</v>
      </c>
      <c r="H155" s="178"/>
    </row>
    <row r="156" spans="1:8" ht="13.5" customHeight="1" x14ac:dyDescent="0.25">
      <c r="A156" s="215" t="s">
        <v>660</v>
      </c>
      <c r="B156" s="215" t="s">
        <v>315</v>
      </c>
      <c r="C156" s="215" t="s">
        <v>454</v>
      </c>
      <c r="D156" s="216"/>
      <c r="E156" s="217" t="s">
        <v>25</v>
      </c>
      <c r="F156" s="217" t="s">
        <v>5</v>
      </c>
      <c r="G156" s="218">
        <v>43431</v>
      </c>
      <c r="H156" s="178"/>
    </row>
    <row r="157" spans="1:8" ht="13.5" customHeight="1" x14ac:dyDescent="0.25">
      <c r="A157" s="215" t="s">
        <v>661</v>
      </c>
      <c r="B157" s="215" t="s">
        <v>274</v>
      </c>
      <c r="C157" s="215" t="s">
        <v>455</v>
      </c>
      <c r="D157" s="216"/>
      <c r="E157" s="217" t="s">
        <v>25</v>
      </c>
      <c r="F157" s="217" t="s">
        <v>176</v>
      </c>
      <c r="G157" s="218">
        <v>43431</v>
      </c>
      <c r="H157" s="178"/>
    </row>
    <row r="158" spans="1:8" ht="13.5" customHeight="1" x14ac:dyDescent="0.25">
      <c r="A158" s="215" t="s">
        <v>662</v>
      </c>
      <c r="B158" s="215" t="s">
        <v>370</v>
      </c>
      <c r="C158" s="215" t="s">
        <v>371</v>
      </c>
      <c r="D158" s="216"/>
      <c r="E158" s="217" t="s">
        <v>25</v>
      </c>
      <c r="F158" s="217" t="s">
        <v>8</v>
      </c>
      <c r="G158" s="218">
        <v>43774</v>
      </c>
      <c r="H158" s="178"/>
    </row>
    <row r="159" spans="1:8" ht="13.5" customHeight="1" x14ac:dyDescent="0.25">
      <c r="A159" s="215" t="s">
        <v>663</v>
      </c>
      <c r="B159" s="215" t="s">
        <v>316</v>
      </c>
      <c r="C159" s="215" t="s">
        <v>317</v>
      </c>
      <c r="D159" s="216"/>
      <c r="E159" s="217" t="s">
        <v>110</v>
      </c>
      <c r="F159" s="217" t="s">
        <v>110</v>
      </c>
      <c r="G159" s="218">
        <v>43655</v>
      </c>
      <c r="H159" s="178"/>
    </row>
    <row r="160" spans="1:8" ht="13.5" customHeight="1" x14ac:dyDescent="0.25">
      <c r="A160" s="215" t="s">
        <v>664</v>
      </c>
      <c r="B160" s="215" t="s">
        <v>372</v>
      </c>
      <c r="C160" s="215" t="s">
        <v>373</v>
      </c>
      <c r="D160" s="216"/>
      <c r="E160" s="217" t="s">
        <v>25</v>
      </c>
      <c r="F160" s="217" t="s">
        <v>6</v>
      </c>
      <c r="G160" s="218">
        <v>43763</v>
      </c>
      <c r="H160" s="178"/>
    </row>
    <row r="161" spans="1:8" ht="13.5" customHeight="1" x14ac:dyDescent="0.25">
      <c r="A161" s="215" t="s">
        <v>665</v>
      </c>
      <c r="B161" s="215" t="s">
        <v>318</v>
      </c>
      <c r="C161" s="215" t="s">
        <v>319</v>
      </c>
      <c r="D161" s="216"/>
      <c r="E161" s="217" t="s">
        <v>25</v>
      </c>
      <c r="F161" s="217" t="s">
        <v>8</v>
      </c>
      <c r="G161" s="218">
        <v>43712</v>
      </c>
      <c r="H161" s="178"/>
    </row>
    <row r="162" spans="1:8" ht="13.5" customHeight="1" x14ac:dyDescent="0.25">
      <c r="A162" s="215" t="s">
        <v>666</v>
      </c>
      <c r="B162" s="215" t="s">
        <v>406</v>
      </c>
      <c r="C162" s="215" t="s">
        <v>407</v>
      </c>
      <c r="D162" s="216"/>
      <c r="E162" s="217" t="s">
        <v>25</v>
      </c>
      <c r="F162" s="217" t="s">
        <v>5</v>
      </c>
      <c r="G162" s="218">
        <v>44152</v>
      </c>
      <c r="H162" s="178"/>
    </row>
    <row r="163" spans="1:8" ht="13.5" customHeight="1" x14ac:dyDescent="0.25">
      <c r="A163" s="215" t="s">
        <v>667</v>
      </c>
      <c r="B163" s="215" t="s">
        <v>374</v>
      </c>
      <c r="C163" s="215" t="s">
        <v>375</v>
      </c>
      <c r="D163" s="216"/>
      <c r="E163" s="217" t="s">
        <v>25</v>
      </c>
      <c r="F163" s="217" t="s">
        <v>12</v>
      </c>
      <c r="G163" s="218">
        <v>43767</v>
      </c>
      <c r="H163" s="178"/>
    </row>
    <row r="164" spans="1:8" ht="13.5" customHeight="1" x14ac:dyDescent="0.25">
      <c r="A164" s="215" t="s">
        <v>668</v>
      </c>
      <c r="B164" s="215" t="s">
        <v>376</v>
      </c>
      <c r="C164" s="215" t="s">
        <v>377</v>
      </c>
      <c r="D164" s="216"/>
      <c r="E164" s="217" t="s">
        <v>25</v>
      </c>
      <c r="F164" s="217" t="s">
        <v>5</v>
      </c>
      <c r="G164" s="218">
        <v>43756</v>
      </c>
      <c r="H164" s="178"/>
    </row>
    <row r="165" spans="1:8" ht="13.5" customHeight="1" x14ac:dyDescent="0.25">
      <c r="A165" s="215" t="s">
        <v>669</v>
      </c>
      <c r="B165" s="215" t="s">
        <v>408</v>
      </c>
      <c r="C165" s="215" t="s">
        <v>378</v>
      </c>
      <c r="D165" s="216"/>
      <c r="E165" s="217" t="s">
        <v>25</v>
      </c>
      <c r="F165" s="217" t="s">
        <v>5</v>
      </c>
      <c r="G165" s="218">
        <v>43749</v>
      </c>
      <c r="H165" s="178"/>
    </row>
    <row r="166" spans="1:8" ht="13.5" customHeight="1" x14ac:dyDescent="0.25">
      <c r="A166" s="215" t="s">
        <v>670</v>
      </c>
      <c r="B166" s="215" t="s">
        <v>456</v>
      </c>
      <c r="C166" s="215" t="s">
        <v>379</v>
      </c>
      <c r="D166" s="216"/>
      <c r="E166" s="217" t="s">
        <v>25</v>
      </c>
      <c r="F166" s="217" t="s">
        <v>178</v>
      </c>
      <c r="G166" s="218">
        <v>44015</v>
      </c>
      <c r="H166" s="178"/>
    </row>
    <row r="167" spans="1:8" ht="13.5" customHeight="1" x14ac:dyDescent="0.25">
      <c r="A167" s="215" t="s">
        <v>671</v>
      </c>
      <c r="B167" s="215" t="s">
        <v>382</v>
      </c>
      <c r="C167" s="215" t="s">
        <v>383</v>
      </c>
      <c r="D167" s="216"/>
      <c r="E167" s="217" t="s">
        <v>25</v>
      </c>
      <c r="F167" s="217" t="s">
        <v>10</v>
      </c>
      <c r="G167" s="218">
        <v>44085</v>
      </c>
      <c r="H167" s="178"/>
    </row>
    <row r="168" spans="1:8" ht="13.5" customHeight="1" x14ac:dyDescent="0.25">
      <c r="A168" s="215" t="s">
        <v>672</v>
      </c>
      <c r="B168" s="215" t="s">
        <v>384</v>
      </c>
      <c r="C168" s="215" t="s">
        <v>385</v>
      </c>
      <c r="D168" s="216"/>
      <c r="E168" s="217" t="s">
        <v>25</v>
      </c>
      <c r="F168" s="217" t="s">
        <v>5</v>
      </c>
      <c r="G168" s="218">
        <v>44146</v>
      </c>
      <c r="H168" s="178"/>
    </row>
    <row r="169" spans="1:8" ht="13.5" customHeight="1" x14ac:dyDescent="0.25">
      <c r="A169" s="215" t="s">
        <v>673</v>
      </c>
      <c r="B169" s="215" t="s">
        <v>386</v>
      </c>
      <c r="C169" s="215" t="s">
        <v>387</v>
      </c>
      <c r="D169" s="216"/>
      <c r="E169" s="217" t="s">
        <v>25</v>
      </c>
      <c r="F169" s="217" t="s">
        <v>11</v>
      </c>
      <c r="G169" s="218">
        <v>44147</v>
      </c>
      <c r="H169" s="178"/>
    </row>
    <row r="170" spans="1:8" ht="13.5" customHeight="1" x14ac:dyDescent="0.25">
      <c r="A170" s="215" t="s">
        <v>674</v>
      </c>
      <c r="B170" s="215" t="s">
        <v>409</v>
      </c>
      <c r="C170" s="215" t="s">
        <v>388</v>
      </c>
      <c r="D170" s="216"/>
      <c r="E170" s="217" t="s">
        <v>25</v>
      </c>
      <c r="F170" s="217" t="s">
        <v>6</v>
      </c>
      <c r="G170" s="218">
        <v>44280</v>
      </c>
      <c r="H170" s="178"/>
    </row>
    <row r="171" spans="1:8" ht="13.5" customHeight="1" x14ac:dyDescent="0.25">
      <c r="A171" s="215" t="s">
        <v>675</v>
      </c>
      <c r="B171" s="215" t="s">
        <v>410</v>
      </c>
      <c r="C171" s="215" t="s">
        <v>411</v>
      </c>
      <c r="D171" s="216"/>
      <c r="E171" s="217" t="s">
        <v>25</v>
      </c>
      <c r="F171" s="217" t="s">
        <v>10</v>
      </c>
      <c r="G171" s="218">
        <v>44140</v>
      </c>
      <c r="H171" s="178"/>
    </row>
    <row r="172" spans="1:8" ht="13.5" customHeight="1" x14ac:dyDescent="0.25">
      <c r="A172" s="215" t="s">
        <v>676</v>
      </c>
      <c r="B172" s="215" t="s">
        <v>412</v>
      </c>
      <c r="C172" s="215" t="s">
        <v>413</v>
      </c>
      <c r="D172" s="216"/>
      <c r="E172" s="217" t="s">
        <v>25</v>
      </c>
      <c r="F172" s="217" t="s">
        <v>11</v>
      </c>
      <c r="G172" s="218">
        <v>44161</v>
      </c>
      <c r="H172" s="178"/>
    </row>
    <row r="173" spans="1:8" ht="13.5" customHeight="1" x14ac:dyDescent="0.25">
      <c r="A173" s="215" t="s">
        <v>677</v>
      </c>
      <c r="B173" s="215" t="s">
        <v>414</v>
      </c>
      <c r="C173" s="215" t="s">
        <v>415</v>
      </c>
      <c r="D173" s="216"/>
      <c r="E173" s="217" t="s">
        <v>109</v>
      </c>
      <c r="F173" s="217" t="s">
        <v>109</v>
      </c>
      <c r="G173" s="218">
        <v>44152</v>
      </c>
      <c r="H173" s="178"/>
    </row>
    <row r="174" spans="1:8" ht="13.5" customHeight="1" x14ac:dyDescent="0.25">
      <c r="A174" s="215" t="s">
        <v>678</v>
      </c>
      <c r="B174" s="215" t="s">
        <v>416</v>
      </c>
      <c r="C174" s="215" t="s">
        <v>417</v>
      </c>
      <c r="D174" s="216"/>
      <c r="E174" s="217" t="s">
        <v>25</v>
      </c>
      <c r="F174" s="217" t="s">
        <v>8</v>
      </c>
      <c r="G174" s="218">
        <v>44145</v>
      </c>
      <c r="H174" s="178"/>
    </row>
    <row r="175" spans="1:8" ht="13.5" customHeight="1" x14ac:dyDescent="0.25">
      <c r="A175" s="215" t="s">
        <v>679</v>
      </c>
      <c r="B175" s="215" t="s">
        <v>418</v>
      </c>
      <c r="C175" s="215" t="s">
        <v>419</v>
      </c>
      <c r="D175" s="216"/>
      <c r="E175" s="217" t="s">
        <v>25</v>
      </c>
      <c r="F175" s="217" t="s">
        <v>11</v>
      </c>
      <c r="G175" s="218">
        <v>44365</v>
      </c>
      <c r="H175" s="178"/>
    </row>
    <row r="176" spans="1:8" ht="13.5" customHeight="1" x14ac:dyDescent="0.25">
      <c r="A176" s="215" t="s">
        <v>680</v>
      </c>
      <c r="B176" s="215" t="s">
        <v>420</v>
      </c>
      <c r="C176" s="215" t="s">
        <v>421</v>
      </c>
      <c r="D176" s="216"/>
      <c r="E176" s="217" t="s">
        <v>25</v>
      </c>
      <c r="F176" s="217" t="s">
        <v>120</v>
      </c>
      <c r="G176" s="218">
        <v>44358</v>
      </c>
      <c r="H176" s="178"/>
    </row>
    <row r="177" spans="1:8" ht="13.5" customHeight="1" x14ac:dyDescent="0.25">
      <c r="A177" s="215" t="s">
        <v>681</v>
      </c>
      <c r="B177" s="215" t="s">
        <v>457</v>
      </c>
      <c r="C177" s="215" t="s">
        <v>458</v>
      </c>
      <c r="D177" s="216"/>
      <c r="E177" s="217" t="s">
        <v>25</v>
      </c>
      <c r="F177" s="217" t="s">
        <v>10</v>
      </c>
      <c r="G177" s="218">
        <v>44460</v>
      </c>
      <c r="H177" s="178"/>
    </row>
    <row r="178" spans="1:8" ht="13.5" customHeight="1" x14ac:dyDescent="0.25">
      <c r="A178" s="215" t="s">
        <v>682</v>
      </c>
      <c r="B178" s="215" t="s">
        <v>459</v>
      </c>
      <c r="C178" s="215" t="s">
        <v>460</v>
      </c>
      <c r="D178" s="216"/>
      <c r="E178" s="217" t="s">
        <v>25</v>
      </c>
      <c r="F178" s="217" t="s">
        <v>11</v>
      </c>
      <c r="G178" s="218">
        <v>44540</v>
      </c>
      <c r="H178" s="178"/>
    </row>
    <row r="179" spans="1:8" ht="13.5" customHeight="1" x14ac:dyDescent="0.25">
      <c r="A179" s="215" t="s">
        <v>683</v>
      </c>
      <c r="B179" s="215" t="s">
        <v>461</v>
      </c>
      <c r="C179" s="215" t="s">
        <v>462</v>
      </c>
      <c r="D179" s="216"/>
      <c r="E179" s="217" t="s">
        <v>25</v>
      </c>
      <c r="F179" s="217" t="s">
        <v>178</v>
      </c>
      <c r="G179" s="218">
        <v>44516</v>
      </c>
      <c r="H179" s="178"/>
    </row>
    <row r="180" spans="1:8" ht="13.5" customHeight="1" x14ac:dyDescent="0.25">
      <c r="A180" s="215" t="s">
        <v>684</v>
      </c>
      <c r="B180" s="215" t="s">
        <v>422</v>
      </c>
      <c r="C180" s="215" t="s">
        <v>423</v>
      </c>
      <c r="D180" s="216"/>
      <c r="E180" s="217" t="s">
        <v>109</v>
      </c>
      <c r="F180" s="217" t="s">
        <v>109</v>
      </c>
      <c r="G180" s="218">
        <v>44460</v>
      </c>
      <c r="H180" s="178"/>
    </row>
    <row r="181" spans="1:8" ht="13.5" customHeight="1" x14ac:dyDescent="0.25">
      <c r="A181" s="215" t="s">
        <v>685</v>
      </c>
      <c r="B181" s="215" t="s">
        <v>463</v>
      </c>
      <c r="C181" s="215" t="s">
        <v>495</v>
      </c>
      <c r="D181" s="216"/>
      <c r="E181" s="217" t="s">
        <v>25</v>
      </c>
      <c r="F181" s="217" t="s">
        <v>11</v>
      </c>
      <c r="G181" s="218">
        <v>44523</v>
      </c>
      <c r="H181" s="178"/>
    </row>
    <row r="182" spans="1:8" ht="13.5" customHeight="1" x14ac:dyDescent="0.25">
      <c r="A182" s="215" t="s">
        <v>686</v>
      </c>
      <c r="B182" s="215" t="s">
        <v>687</v>
      </c>
      <c r="C182" s="215" t="s">
        <v>464</v>
      </c>
      <c r="D182" s="216"/>
      <c r="E182" s="217" t="s">
        <v>25</v>
      </c>
      <c r="F182" s="217" t="s">
        <v>201</v>
      </c>
      <c r="G182" s="218">
        <v>44519</v>
      </c>
      <c r="H182" s="178"/>
    </row>
    <row r="183" spans="1:8" ht="13.5" customHeight="1" x14ac:dyDescent="0.25">
      <c r="A183" s="215" t="s">
        <v>688</v>
      </c>
      <c r="B183" s="215" t="s">
        <v>465</v>
      </c>
      <c r="C183" s="215" t="s">
        <v>466</v>
      </c>
      <c r="D183" s="216"/>
      <c r="E183" s="217" t="s">
        <v>25</v>
      </c>
      <c r="F183" s="217" t="s">
        <v>5</v>
      </c>
      <c r="G183" s="218">
        <v>44594</v>
      </c>
      <c r="H183" s="178"/>
    </row>
    <row r="184" spans="1:8" ht="13.5" customHeight="1" x14ac:dyDescent="0.25">
      <c r="A184" s="215" t="s">
        <v>689</v>
      </c>
      <c r="B184" s="215" t="s">
        <v>496</v>
      </c>
      <c r="C184" s="215" t="s">
        <v>497</v>
      </c>
      <c r="D184" s="216"/>
      <c r="E184" s="217" t="s">
        <v>25</v>
      </c>
      <c r="F184" s="217" t="s">
        <v>11</v>
      </c>
      <c r="G184" s="218">
        <v>44715</v>
      </c>
      <c r="H184" s="178"/>
    </row>
    <row r="185" spans="1:8" ht="13.5" customHeight="1" x14ac:dyDescent="0.25">
      <c r="A185" s="215" t="s">
        <v>690</v>
      </c>
      <c r="B185" s="215" t="s">
        <v>498</v>
      </c>
      <c r="C185" s="215" t="s">
        <v>499</v>
      </c>
      <c r="D185" s="216"/>
      <c r="E185" s="217" t="s">
        <v>25</v>
      </c>
      <c r="F185" s="217" t="s">
        <v>4</v>
      </c>
      <c r="G185" s="218">
        <v>44834</v>
      </c>
      <c r="H185" s="178"/>
    </row>
    <row r="186" spans="1:8" ht="13.5" customHeight="1" x14ac:dyDescent="0.25">
      <c r="A186" s="215" t="s">
        <v>691</v>
      </c>
      <c r="B186" s="215" t="s">
        <v>467</v>
      </c>
      <c r="C186" s="215" t="s">
        <v>468</v>
      </c>
      <c r="D186" s="216"/>
      <c r="E186" s="217" t="s">
        <v>25</v>
      </c>
      <c r="F186" s="217" t="s">
        <v>9</v>
      </c>
      <c r="G186" s="218">
        <v>44722</v>
      </c>
      <c r="H186" s="178"/>
    </row>
    <row r="187" spans="1:8" ht="13.5" customHeight="1" x14ac:dyDescent="0.25">
      <c r="A187" s="215" t="s">
        <v>692</v>
      </c>
      <c r="B187" s="215" t="s">
        <v>500</v>
      </c>
      <c r="C187" s="215" t="s">
        <v>501</v>
      </c>
      <c r="D187" s="216"/>
      <c r="E187" s="217" t="s">
        <v>25</v>
      </c>
      <c r="F187" s="217" t="s">
        <v>4</v>
      </c>
      <c r="G187" s="218">
        <v>44908</v>
      </c>
      <c r="H187" s="178"/>
    </row>
    <row r="188" spans="1:8" ht="13.5" customHeight="1" x14ac:dyDescent="0.25">
      <c r="A188" s="215" t="s">
        <v>693</v>
      </c>
      <c r="B188" s="215" t="s">
        <v>502</v>
      </c>
      <c r="C188" s="215" t="s">
        <v>503</v>
      </c>
      <c r="D188" s="216"/>
      <c r="E188" s="217" t="s">
        <v>25</v>
      </c>
      <c r="F188" s="217" t="s">
        <v>11</v>
      </c>
      <c r="G188" s="218">
        <v>44813</v>
      </c>
      <c r="H188" s="178" t="s">
        <v>286</v>
      </c>
    </row>
    <row r="189" spans="1:8" ht="13.5" customHeight="1" x14ac:dyDescent="0.25">
      <c r="A189" s="215" t="s">
        <v>694</v>
      </c>
      <c r="B189" s="215" t="s">
        <v>504</v>
      </c>
      <c r="C189" s="215" t="s">
        <v>505</v>
      </c>
      <c r="D189" s="216"/>
      <c r="E189" s="217" t="s">
        <v>25</v>
      </c>
      <c r="F189" s="217" t="s">
        <v>11</v>
      </c>
      <c r="G189" s="218">
        <v>44813</v>
      </c>
      <c r="H189" s="178" t="s">
        <v>286</v>
      </c>
    </row>
    <row r="190" spans="1:8" ht="13.5" customHeight="1" x14ac:dyDescent="0.25">
      <c r="A190" s="215" t="s">
        <v>695</v>
      </c>
      <c r="B190" s="215" t="s">
        <v>506</v>
      </c>
      <c r="C190" s="215" t="s">
        <v>507</v>
      </c>
      <c r="D190" s="216"/>
      <c r="E190" s="217" t="s">
        <v>25</v>
      </c>
      <c r="F190" s="217" t="s">
        <v>8</v>
      </c>
      <c r="G190" s="218">
        <v>44889</v>
      </c>
      <c r="H190" s="178"/>
    </row>
    <row r="191" spans="1:8" ht="13.5" customHeight="1" x14ac:dyDescent="0.25">
      <c r="A191" s="215" t="s">
        <v>696</v>
      </c>
      <c r="B191" s="215" t="s">
        <v>508</v>
      </c>
      <c r="C191" s="215" t="s">
        <v>509</v>
      </c>
      <c r="D191" s="216"/>
      <c r="E191" s="217" t="s">
        <v>109</v>
      </c>
      <c r="F191" s="217" t="s">
        <v>109</v>
      </c>
      <c r="G191" s="218">
        <v>44876</v>
      </c>
      <c r="H191" s="178"/>
    </row>
    <row r="192" spans="1:8" ht="13.5" customHeight="1" x14ac:dyDescent="0.25">
      <c r="A192" s="215" t="s">
        <v>697</v>
      </c>
      <c r="B192" s="215" t="s">
        <v>510</v>
      </c>
      <c r="C192" s="215" t="s">
        <v>511</v>
      </c>
      <c r="D192" s="216"/>
      <c r="E192" s="217" t="s">
        <v>25</v>
      </c>
      <c r="F192" s="217" t="s">
        <v>11</v>
      </c>
      <c r="G192" s="218">
        <v>44882</v>
      </c>
      <c r="H192" s="178"/>
    </row>
    <row r="193" spans="1:8" ht="13.5" customHeight="1" x14ac:dyDescent="0.25">
      <c r="A193" s="215" t="s">
        <v>698</v>
      </c>
      <c r="B193" s="215" t="s">
        <v>512</v>
      </c>
      <c r="C193" s="215" t="s">
        <v>513</v>
      </c>
      <c r="D193" s="216"/>
      <c r="E193" s="217" t="s">
        <v>25</v>
      </c>
      <c r="F193" s="217" t="s">
        <v>4</v>
      </c>
      <c r="G193" s="218">
        <v>44883</v>
      </c>
      <c r="H193" s="178"/>
    </row>
    <row r="194" spans="1:8" ht="13.5" customHeight="1" x14ac:dyDescent="0.25">
      <c r="A194" s="215" t="s">
        <v>699</v>
      </c>
      <c r="B194" s="215" t="s">
        <v>514</v>
      </c>
      <c r="C194" s="215" t="s">
        <v>515</v>
      </c>
      <c r="D194" s="216"/>
      <c r="E194" s="217" t="s">
        <v>25</v>
      </c>
      <c r="F194" s="217" t="s">
        <v>11</v>
      </c>
      <c r="G194" s="218">
        <v>44896</v>
      </c>
      <c r="H194" s="178"/>
    </row>
    <row r="195" spans="1:8" ht="13.5" customHeight="1" x14ac:dyDescent="0.25">
      <c r="A195" s="215" t="s">
        <v>700</v>
      </c>
      <c r="B195" s="215" t="s">
        <v>516</v>
      </c>
      <c r="C195" s="215" t="s">
        <v>517</v>
      </c>
      <c r="D195" s="216"/>
      <c r="E195" s="217" t="s">
        <v>25</v>
      </c>
      <c r="F195" s="217" t="s">
        <v>12</v>
      </c>
      <c r="G195" s="218">
        <v>44958</v>
      </c>
      <c r="H195" s="178"/>
    </row>
    <row r="196" spans="1:8" ht="13.5" customHeight="1" x14ac:dyDescent="0.25">
      <c r="A196" s="215" t="s">
        <v>701</v>
      </c>
      <c r="B196" s="215" t="s">
        <v>518</v>
      </c>
      <c r="C196" s="215" t="s">
        <v>519</v>
      </c>
      <c r="D196" s="216"/>
      <c r="E196" s="217" t="s">
        <v>25</v>
      </c>
      <c r="F196" s="217" t="s">
        <v>11</v>
      </c>
      <c r="G196" s="218">
        <v>45083</v>
      </c>
      <c r="H196" s="178" t="s">
        <v>286</v>
      </c>
    </row>
    <row r="197" spans="1:8" ht="13.5" customHeight="1" x14ac:dyDescent="0.25">
      <c r="A197" s="215" t="s">
        <v>702</v>
      </c>
      <c r="B197" s="215" t="s">
        <v>518</v>
      </c>
      <c r="C197" s="215" t="s">
        <v>520</v>
      </c>
      <c r="D197" s="216"/>
      <c r="E197" s="217" t="s">
        <v>25</v>
      </c>
      <c r="F197" s="217" t="s">
        <v>11</v>
      </c>
      <c r="G197" s="218">
        <v>45083</v>
      </c>
      <c r="H197" s="178" t="s">
        <v>286</v>
      </c>
    </row>
    <row r="198" spans="1:8" ht="13.5" customHeight="1" x14ac:dyDescent="0.25">
      <c r="A198" s="215" t="s">
        <v>703</v>
      </c>
      <c r="B198" s="215" t="s">
        <v>521</v>
      </c>
      <c r="C198" s="215" t="s">
        <v>522</v>
      </c>
      <c r="D198" s="216"/>
      <c r="E198" s="217" t="s">
        <v>25</v>
      </c>
      <c r="F198" s="217" t="s">
        <v>11</v>
      </c>
      <c r="G198" s="218">
        <v>45093</v>
      </c>
      <c r="H198" s="178"/>
    </row>
    <row r="199" spans="1:8" ht="13.5" customHeight="1" x14ac:dyDescent="0.25">
      <c r="A199" s="215" t="s">
        <v>704</v>
      </c>
      <c r="B199" s="215" t="s">
        <v>705</v>
      </c>
      <c r="C199" s="215" t="s">
        <v>706</v>
      </c>
      <c r="D199" s="216"/>
      <c r="E199" s="217" t="s">
        <v>25</v>
      </c>
      <c r="F199" s="217" t="s">
        <v>5</v>
      </c>
      <c r="G199" s="218">
        <v>45258</v>
      </c>
      <c r="H199" s="178"/>
    </row>
    <row r="200" spans="1:8" ht="13.5" customHeight="1" x14ac:dyDescent="0.25">
      <c r="A200" s="215" t="s">
        <v>707</v>
      </c>
      <c r="B200" s="215" t="s">
        <v>708</v>
      </c>
      <c r="C200" s="215" t="s">
        <v>709</v>
      </c>
      <c r="D200" s="216"/>
      <c r="E200" s="217" t="s">
        <v>25</v>
      </c>
      <c r="F200" s="217" t="s">
        <v>11</v>
      </c>
      <c r="G200" s="218">
        <v>45247</v>
      </c>
      <c r="H200" s="178"/>
    </row>
    <row r="201" spans="1:8" ht="13.5" customHeight="1" x14ac:dyDescent="0.25">
      <c r="A201" s="215" t="s">
        <v>710</v>
      </c>
      <c r="B201" s="215" t="s">
        <v>711</v>
      </c>
      <c r="C201" s="215" t="s">
        <v>712</v>
      </c>
      <c r="D201" s="216"/>
      <c r="E201" s="217" t="s">
        <v>25</v>
      </c>
      <c r="F201" s="217" t="s">
        <v>178</v>
      </c>
      <c r="G201" s="218">
        <v>45259</v>
      </c>
      <c r="H201" s="178"/>
    </row>
    <row r="202" spans="1:8" ht="13.5" customHeight="1" x14ac:dyDescent="0.25">
      <c r="A202" s="215" t="s">
        <v>713</v>
      </c>
      <c r="B202" s="215" t="s">
        <v>714</v>
      </c>
      <c r="C202" s="215" t="s">
        <v>715</v>
      </c>
      <c r="D202" s="216"/>
      <c r="E202" s="217" t="s">
        <v>25</v>
      </c>
      <c r="F202" s="217" t="s">
        <v>11</v>
      </c>
      <c r="G202" s="218">
        <v>45265</v>
      </c>
      <c r="H202" s="178"/>
    </row>
    <row r="203" spans="1:8" ht="13.5" customHeight="1" x14ac:dyDescent="0.25">
      <c r="A203" s="215" t="s">
        <v>716</v>
      </c>
      <c r="B203" s="215" t="s">
        <v>717</v>
      </c>
      <c r="C203" s="215" t="s">
        <v>718</v>
      </c>
      <c r="D203" s="216"/>
      <c r="E203" s="217" t="s">
        <v>25</v>
      </c>
      <c r="F203" s="217" t="s">
        <v>11</v>
      </c>
      <c r="G203" s="218">
        <v>45265</v>
      </c>
      <c r="H203" s="178"/>
    </row>
    <row r="204" spans="1:8" ht="13.5" customHeight="1" x14ac:dyDescent="0.25">
      <c r="A204" s="215" t="s">
        <v>719</v>
      </c>
      <c r="B204" s="215" t="s">
        <v>720</v>
      </c>
      <c r="C204" s="215" t="s">
        <v>721</v>
      </c>
      <c r="D204" s="216"/>
      <c r="E204" s="217" t="s">
        <v>25</v>
      </c>
      <c r="F204" s="217" t="s">
        <v>11</v>
      </c>
      <c r="G204" s="218">
        <v>45478</v>
      </c>
      <c r="H204" s="178"/>
    </row>
    <row r="205" spans="1:8" ht="13.5" customHeight="1" x14ac:dyDescent="0.25">
      <c r="A205" s="215" t="s">
        <v>722</v>
      </c>
      <c r="B205" s="215" t="s">
        <v>723</v>
      </c>
      <c r="C205" s="215" t="s">
        <v>724</v>
      </c>
      <c r="D205" s="216"/>
      <c r="E205" s="217" t="s">
        <v>25</v>
      </c>
      <c r="F205" s="217" t="s">
        <v>8</v>
      </c>
      <c r="G205" s="218">
        <v>45428</v>
      </c>
      <c r="H205" s="178"/>
    </row>
    <row r="206" spans="1:8" ht="13.5" customHeight="1" x14ac:dyDescent="0.25">
      <c r="A206" s="215" t="s">
        <v>725</v>
      </c>
      <c r="B206" s="215" t="s">
        <v>726</v>
      </c>
      <c r="C206" s="215" t="s">
        <v>727</v>
      </c>
      <c r="D206" s="216"/>
      <c r="E206" s="217" t="s">
        <v>25</v>
      </c>
      <c r="F206" s="217" t="s">
        <v>5</v>
      </c>
      <c r="G206" s="218">
        <v>45426</v>
      </c>
      <c r="H206" s="178"/>
    </row>
    <row r="207" spans="1:8" ht="13.5" customHeight="1" x14ac:dyDescent="0.25">
      <c r="A207" s="215" t="s">
        <v>728</v>
      </c>
      <c r="B207" s="215" t="s">
        <v>729</v>
      </c>
      <c r="C207" s="220" t="s">
        <v>730</v>
      </c>
      <c r="D207" s="221"/>
      <c r="E207" s="217" t="s">
        <v>25</v>
      </c>
      <c r="F207" s="217" t="s">
        <v>12</v>
      </c>
      <c r="G207" s="218">
        <v>45478</v>
      </c>
      <c r="H207" s="178"/>
    </row>
    <row r="208" spans="1:8" ht="13.5" customHeight="1" x14ac:dyDescent="0.2">
      <c r="A208" s="214" t="s">
        <v>121</v>
      </c>
      <c r="B208" s="79" t="s">
        <v>30</v>
      </c>
      <c r="C208" s="31" t="s">
        <v>30</v>
      </c>
      <c r="D208" s="31" t="s">
        <v>30</v>
      </c>
      <c r="E208" s="31" t="s">
        <v>30</v>
      </c>
      <c r="F208" s="31" t="s">
        <v>30</v>
      </c>
      <c r="G208" s="121" t="s">
        <v>30</v>
      </c>
      <c r="H208" s="121" t="s">
        <v>30</v>
      </c>
    </row>
    <row r="209" spans="1:8" x14ac:dyDescent="0.2">
      <c r="A209" s="77"/>
      <c r="G209" s="12"/>
    </row>
    <row r="210" spans="1:8" x14ac:dyDescent="0.2">
      <c r="A210" s="77"/>
      <c r="G210" s="12"/>
    </row>
    <row r="211" spans="1:8" x14ac:dyDescent="0.2">
      <c r="A211" s="77"/>
      <c r="G211" s="12"/>
    </row>
    <row r="212" spans="1:8" x14ac:dyDescent="0.2">
      <c r="A212" s="77"/>
      <c r="G212" s="12"/>
      <c r="H212" s="141"/>
    </row>
    <row r="213" spans="1:8" x14ac:dyDescent="0.2">
      <c r="A213" s="7"/>
      <c r="B213" s="7"/>
      <c r="C213" s="7"/>
      <c r="D213" s="15"/>
      <c r="E213" s="15"/>
      <c r="F213" s="7"/>
      <c r="G213" s="8"/>
      <c r="H213" s="142"/>
    </row>
    <row r="214" spans="1:8" x14ac:dyDescent="0.2">
      <c r="A214" s="7"/>
      <c r="B214" s="7"/>
      <c r="C214" s="7"/>
      <c r="D214" s="15"/>
      <c r="E214" s="15"/>
      <c r="F214" s="7"/>
      <c r="G214" s="8"/>
      <c r="H214" s="142"/>
    </row>
    <row r="215" spans="1:8" x14ac:dyDescent="0.2">
      <c r="A215" s="7"/>
      <c r="B215" s="7"/>
      <c r="C215" s="7"/>
      <c r="D215" s="15"/>
      <c r="E215" s="15"/>
      <c r="F215" s="7"/>
      <c r="G215" s="8"/>
      <c r="H215" s="142"/>
    </row>
    <row r="216" spans="1:8" x14ac:dyDescent="0.2">
      <c r="A216" s="7"/>
      <c r="B216" s="7"/>
      <c r="C216" s="7"/>
      <c r="D216" s="15"/>
      <c r="E216" s="15"/>
      <c r="F216" s="7"/>
      <c r="G216" s="8"/>
      <c r="H216" s="142"/>
    </row>
    <row r="217" spans="1:8" x14ac:dyDescent="0.2">
      <c r="A217" s="7"/>
      <c r="B217" s="7"/>
      <c r="C217" s="7"/>
      <c r="D217" s="15"/>
      <c r="E217" s="15"/>
      <c r="F217" s="7"/>
      <c r="G217" s="8"/>
      <c r="H217" s="142"/>
    </row>
    <row r="218" spans="1:8" x14ac:dyDescent="0.2">
      <c r="A218" s="7"/>
      <c r="B218" s="7"/>
      <c r="C218" s="7"/>
      <c r="D218" s="15"/>
      <c r="E218" s="15"/>
      <c r="F218" s="7"/>
      <c r="G218" s="8"/>
      <c r="H218" s="142"/>
    </row>
    <row r="219" spans="1:8" x14ac:dyDescent="0.2">
      <c r="A219" s="7"/>
      <c r="B219" s="7"/>
      <c r="C219" s="7"/>
      <c r="D219" s="15"/>
      <c r="E219" s="15"/>
      <c r="F219" s="7"/>
      <c r="G219" s="8"/>
      <c r="H219" s="142"/>
    </row>
    <row r="220" spans="1:8" x14ac:dyDescent="0.2">
      <c r="A220" s="7"/>
      <c r="B220" s="7"/>
      <c r="C220" s="7"/>
      <c r="D220" s="15"/>
      <c r="E220" s="15"/>
      <c r="F220" s="7"/>
      <c r="G220" s="8"/>
      <c r="H220" s="142"/>
    </row>
    <row r="237" spans="1:8" x14ac:dyDescent="0.2">
      <c r="A237" s="7"/>
      <c r="B237" s="7"/>
      <c r="C237" s="7"/>
      <c r="D237" s="15"/>
      <c r="E237" s="15"/>
      <c r="F237" s="7"/>
      <c r="G237" s="8"/>
      <c r="H237" s="142"/>
    </row>
    <row r="238" spans="1:8" x14ac:dyDescent="0.2">
      <c r="A238" s="7"/>
      <c r="B238" s="7"/>
      <c r="C238" s="7"/>
      <c r="D238" s="15"/>
      <c r="E238" s="15"/>
      <c r="F238" s="7"/>
      <c r="G238" s="8"/>
      <c r="H238" s="142"/>
    </row>
    <row r="239" spans="1:8" x14ac:dyDescent="0.2">
      <c r="A239" s="7"/>
      <c r="B239" s="7"/>
      <c r="C239" s="7"/>
      <c r="D239" s="15"/>
      <c r="E239" s="15"/>
      <c r="F239" s="7"/>
      <c r="G239" s="8"/>
      <c r="H239" s="142"/>
    </row>
    <row r="240" spans="1:8" x14ac:dyDescent="0.2">
      <c r="A240" s="7"/>
      <c r="B240" s="7"/>
      <c r="C240" s="7"/>
      <c r="D240" s="15"/>
      <c r="E240" s="15"/>
      <c r="F240" s="7"/>
      <c r="G240" s="8"/>
      <c r="H240" s="142"/>
    </row>
    <row r="241" spans="1:8" x14ac:dyDescent="0.2">
      <c r="A241" s="7"/>
      <c r="B241" s="7"/>
      <c r="C241" s="7"/>
      <c r="D241" s="15"/>
      <c r="E241" s="15"/>
      <c r="F241" s="7"/>
      <c r="G241" s="8"/>
      <c r="H241" s="142"/>
    </row>
    <row r="242" spans="1:8" x14ac:dyDescent="0.2">
      <c r="A242" s="7"/>
      <c r="B242" s="7"/>
      <c r="C242" s="7"/>
      <c r="D242" s="15"/>
      <c r="E242" s="15"/>
      <c r="F242" s="7"/>
      <c r="G242" s="8"/>
      <c r="H242" s="142"/>
    </row>
    <row r="243" spans="1:8" x14ac:dyDescent="0.2">
      <c r="A243" s="7"/>
      <c r="B243" s="7"/>
      <c r="C243" s="7"/>
      <c r="D243" s="15"/>
      <c r="E243" s="15"/>
      <c r="F243" s="7"/>
      <c r="G243" s="8"/>
      <c r="H243" s="142"/>
    </row>
    <row r="244" spans="1:8" x14ac:dyDescent="0.2">
      <c r="A244" s="7"/>
      <c r="B244" s="7"/>
      <c r="C244" s="7"/>
      <c r="D244" s="15"/>
      <c r="E244" s="15"/>
      <c r="F244" s="7"/>
      <c r="G244" s="8"/>
      <c r="H244" s="142"/>
    </row>
    <row r="245" spans="1:8" x14ac:dyDescent="0.2">
      <c r="A245" s="7"/>
      <c r="B245" s="7"/>
      <c r="C245" s="7"/>
      <c r="D245" s="15"/>
      <c r="E245" s="15"/>
      <c r="F245" s="7"/>
      <c r="G245" s="8"/>
      <c r="H245" s="142"/>
    </row>
    <row r="246" spans="1:8" x14ac:dyDescent="0.2">
      <c r="A246" s="7"/>
      <c r="B246" s="7"/>
      <c r="C246" s="7"/>
      <c r="D246" s="15"/>
      <c r="E246" s="15"/>
      <c r="F246" s="7"/>
      <c r="G246" s="8"/>
      <c r="H246" s="142"/>
    </row>
    <row r="247" spans="1:8" x14ac:dyDescent="0.2">
      <c r="A247" s="7"/>
      <c r="B247" s="7"/>
      <c r="C247" s="7"/>
      <c r="D247" s="15"/>
      <c r="E247" s="15"/>
      <c r="F247" s="7"/>
      <c r="G247" s="8"/>
      <c r="H247" s="142"/>
    </row>
    <row r="248" spans="1:8" x14ac:dyDescent="0.2">
      <c r="A248" s="7"/>
      <c r="B248" s="7"/>
      <c r="C248" s="7"/>
      <c r="D248" s="15"/>
      <c r="E248" s="15"/>
      <c r="F248" s="7"/>
      <c r="G248" s="8"/>
      <c r="H248" s="142"/>
    </row>
    <row r="249" spans="1:8" x14ac:dyDescent="0.2">
      <c r="A249" s="7"/>
      <c r="B249" s="7"/>
      <c r="C249" s="7"/>
      <c r="D249" s="15"/>
      <c r="E249" s="15"/>
      <c r="F249" s="7"/>
      <c r="G249" s="8"/>
      <c r="H249" s="142"/>
    </row>
    <row r="250" spans="1:8" x14ac:dyDescent="0.2">
      <c r="A250" s="7"/>
      <c r="B250" s="7"/>
      <c r="C250" s="7"/>
      <c r="D250" s="15"/>
      <c r="E250" s="15"/>
      <c r="F250" s="7"/>
      <c r="G250" s="8"/>
      <c r="H250" s="142"/>
    </row>
    <row r="251" spans="1:8" x14ac:dyDescent="0.2">
      <c r="A251" s="7"/>
      <c r="B251" s="7"/>
      <c r="C251" s="7"/>
      <c r="D251" s="15"/>
      <c r="E251" s="15"/>
      <c r="F251" s="7"/>
      <c r="G251" s="8"/>
      <c r="H251" s="142"/>
    </row>
    <row r="252" spans="1:8" x14ac:dyDescent="0.2">
      <c r="A252" s="7"/>
      <c r="B252" s="7"/>
      <c r="C252" s="7"/>
      <c r="D252" s="15"/>
      <c r="E252" s="15"/>
      <c r="F252" s="7"/>
      <c r="G252" s="8"/>
      <c r="H252" s="142"/>
    </row>
    <row r="253" spans="1:8" x14ac:dyDescent="0.2">
      <c r="A253" s="7"/>
      <c r="B253" s="7"/>
      <c r="C253" s="7"/>
      <c r="D253" s="15"/>
      <c r="E253" s="15"/>
      <c r="F253" s="7"/>
      <c r="G253" s="8"/>
      <c r="H253" s="142"/>
    </row>
    <row r="254" spans="1:8" x14ac:dyDescent="0.2">
      <c r="A254" s="7"/>
      <c r="B254" s="7"/>
      <c r="C254" s="7"/>
      <c r="D254" s="15"/>
      <c r="E254" s="15"/>
      <c r="F254" s="7"/>
      <c r="G254" s="8"/>
      <c r="H254" s="142"/>
    </row>
    <row r="255" spans="1:8" x14ac:dyDescent="0.2">
      <c r="A255" s="7"/>
      <c r="B255" s="7"/>
      <c r="C255" s="7"/>
      <c r="D255" s="15"/>
      <c r="E255" s="15"/>
      <c r="F255" s="7"/>
      <c r="G255" s="8"/>
      <c r="H255" s="142"/>
    </row>
    <row r="256" spans="1:8" x14ac:dyDescent="0.2">
      <c r="A256" s="7"/>
      <c r="B256" s="7"/>
      <c r="C256" s="7"/>
      <c r="D256" s="15"/>
      <c r="E256" s="15"/>
      <c r="F256" s="7"/>
      <c r="G256" s="8"/>
      <c r="H256" s="142"/>
    </row>
    <row r="257" spans="1:8" x14ac:dyDescent="0.2">
      <c r="A257" s="7"/>
      <c r="B257" s="7"/>
      <c r="C257" s="7"/>
      <c r="D257" s="15"/>
      <c r="E257" s="15"/>
      <c r="F257" s="7"/>
      <c r="G257" s="8"/>
      <c r="H257" s="142"/>
    </row>
    <row r="258" spans="1:8" x14ac:dyDescent="0.2">
      <c r="A258" s="7"/>
      <c r="B258" s="7"/>
      <c r="C258" s="7"/>
      <c r="D258" s="15"/>
      <c r="E258" s="15"/>
      <c r="F258" s="7"/>
      <c r="G258" s="8"/>
      <c r="H258" s="142"/>
    </row>
    <row r="259" spans="1:8" x14ac:dyDescent="0.2">
      <c r="A259" s="7"/>
      <c r="B259" s="7"/>
      <c r="C259" s="7"/>
      <c r="D259" s="15"/>
      <c r="E259" s="15"/>
      <c r="F259" s="7"/>
      <c r="G259" s="8"/>
      <c r="H259" s="142"/>
    </row>
    <row r="260" spans="1:8" x14ac:dyDescent="0.2">
      <c r="A260" s="7"/>
      <c r="B260" s="7"/>
      <c r="C260" s="7"/>
      <c r="D260" s="15"/>
      <c r="E260" s="15"/>
      <c r="F260" s="7"/>
      <c r="G260" s="8"/>
      <c r="H260" s="142"/>
    </row>
    <row r="261" spans="1:8" x14ac:dyDescent="0.2">
      <c r="A261" s="7"/>
      <c r="B261" s="7"/>
      <c r="C261" s="7"/>
      <c r="D261" s="15"/>
      <c r="E261" s="15"/>
      <c r="F261" s="7"/>
      <c r="G261" s="8"/>
      <c r="H261" s="142"/>
    </row>
    <row r="262" spans="1:8" x14ac:dyDescent="0.2">
      <c r="A262" s="7"/>
      <c r="B262" s="7"/>
      <c r="C262" s="7"/>
      <c r="D262" s="15"/>
      <c r="E262" s="15"/>
      <c r="F262" s="7"/>
      <c r="G262" s="8"/>
      <c r="H262" s="142"/>
    </row>
    <row r="263" spans="1:8" x14ac:dyDescent="0.2">
      <c r="A263" s="7"/>
      <c r="B263" s="7"/>
      <c r="C263" s="7"/>
      <c r="D263" s="15"/>
      <c r="E263" s="15"/>
      <c r="F263" s="7"/>
      <c r="G263" s="8"/>
      <c r="H263" s="142"/>
    </row>
    <row r="264" spans="1:8" x14ac:dyDescent="0.2">
      <c r="A264" s="7"/>
      <c r="B264" s="7"/>
      <c r="C264" s="7"/>
      <c r="D264" s="15"/>
      <c r="E264" s="15"/>
      <c r="F264" s="7"/>
      <c r="G264" s="8"/>
      <c r="H264" s="142"/>
    </row>
    <row r="265" spans="1:8" x14ac:dyDescent="0.2">
      <c r="A265" s="7"/>
      <c r="B265" s="7"/>
      <c r="C265" s="7"/>
      <c r="D265" s="15"/>
      <c r="E265" s="15"/>
      <c r="F265" s="7"/>
      <c r="G265" s="8"/>
      <c r="H265" s="142"/>
    </row>
    <row r="266" spans="1:8" x14ac:dyDescent="0.2">
      <c r="A266" s="7"/>
      <c r="B266" s="7"/>
      <c r="C266" s="7"/>
      <c r="D266" s="15"/>
      <c r="E266" s="15"/>
      <c r="F266" s="7"/>
      <c r="G266" s="8"/>
      <c r="H266" s="142"/>
    </row>
    <row r="267" spans="1:8" x14ac:dyDescent="0.2">
      <c r="A267" s="7"/>
      <c r="B267" s="7"/>
      <c r="C267" s="7"/>
      <c r="D267" s="15"/>
      <c r="E267" s="15"/>
      <c r="F267" s="7"/>
      <c r="G267" s="8"/>
      <c r="H267" s="142"/>
    </row>
    <row r="268" spans="1:8" x14ac:dyDescent="0.2">
      <c r="A268" s="7"/>
      <c r="B268" s="7"/>
      <c r="C268" s="7"/>
      <c r="D268" s="15"/>
      <c r="E268" s="15"/>
      <c r="F268" s="7"/>
      <c r="G268" s="8"/>
      <c r="H268" s="142"/>
    </row>
    <row r="269" spans="1:8" x14ac:dyDescent="0.2">
      <c r="A269" s="7"/>
      <c r="B269" s="7"/>
      <c r="C269" s="7"/>
      <c r="D269" s="15"/>
      <c r="E269" s="15"/>
      <c r="F269" s="7"/>
      <c r="G269" s="8"/>
      <c r="H269" s="142"/>
    </row>
    <row r="270" spans="1:8" x14ac:dyDescent="0.2">
      <c r="A270" s="7"/>
      <c r="B270" s="7"/>
      <c r="C270" s="7"/>
      <c r="D270" s="15"/>
      <c r="E270" s="15"/>
      <c r="F270" s="7"/>
      <c r="G270" s="8"/>
      <c r="H270" s="142"/>
    </row>
    <row r="271" spans="1:8" x14ac:dyDescent="0.2">
      <c r="A271" s="7"/>
      <c r="B271" s="7"/>
      <c r="C271" s="7"/>
      <c r="D271" s="15"/>
      <c r="E271" s="15"/>
      <c r="F271" s="7"/>
      <c r="G271" s="8"/>
      <c r="H271" s="142"/>
    </row>
    <row r="272" spans="1:8" x14ac:dyDescent="0.2">
      <c r="A272" s="7"/>
      <c r="B272" s="7"/>
      <c r="C272" s="7"/>
      <c r="D272" s="15"/>
      <c r="E272" s="15"/>
      <c r="F272" s="7"/>
      <c r="G272" s="8"/>
      <c r="H272" s="142"/>
    </row>
    <row r="273" spans="1:8" x14ac:dyDescent="0.2">
      <c r="A273" s="7"/>
      <c r="B273" s="7"/>
      <c r="C273" s="7"/>
      <c r="D273" s="15"/>
      <c r="E273" s="15"/>
      <c r="F273" s="7"/>
      <c r="G273" s="8"/>
      <c r="H273" s="142"/>
    </row>
    <row r="274" spans="1:8" x14ac:dyDescent="0.2">
      <c r="A274" s="7"/>
      <c r="B274" s="7"/>
      <c r="C274" s="7"/>
      <c r="D274" s="15"/>
      <c r="E274" s="15"/>
      <c r="F274" s="7"/>
      <c r="G274" s="8"/>
      <c r="H274" s="142"/>
    </row>
    <row r="275" spans="1:8" x14ac:dyDescent="0.2">
      <c r="A275" s="7"/>
      <c r="B275" s="7"/>
      <c r="C275" s="7"/>
      <c r="D275" s="15"/>
      <c r="E275" s="15"/>
      <c r="F275" s="7"/>
      <c r="G275" s="8"/>
      <c r="H275" s="142"/>
    </row>
    <row r="276" spans="1:8" x14ac:dyDescent="0.2">
      <c r="A276" s="7"/>
      <c r="B276" s="7"/>
      <c r="C276" s="7"/>
      <c r="D276" s="15"/>
      <c r="E276" s="15"/>
      <c r="F276" s="7"/>
      <c r="G276" s="8"/>
      <c r="H276" s="142"/>
    </row>
    <row r="277" spans="1:8" x14ac:dyDescent="0.2">
      <c r="A277" s="7"/>
      <c r="B277" s="7"/>
      <c r="C277" s="7"/>
      <c r="D277" s="15"/>
      <c r="E277" s="15"/>
      <c r="F277" s="7"/>
      <c r="G277" s="8"/>
      <c r="H277" s="142"/>
    </row>
    <row r="278" spans="1:8" x14ac:dyDescent="0.2">
      <c r="A278" s="7"/>
      <c r="B278" s="7"/>
      <c r="C278" s="7"/>
      <c r="D278" s="15"/>
      <c r="E278" s="15"/>
      <c r="F278" s="7"/>
      <c r="G278" s="8"/>
      <c r="H278" s="142"/>
    </row>
    <row r="279" spans="1:8" x14ac:dyDescent="0.2">
      <c r="A279" s="7"/>
      <c r="B279" s="7"/>
      <c r="C279" s="7"/>
      <c r="D279" s="15"/>
      <c r="E279" s="15"/>
      <c r="F279" s="7"/>
      <c r="G279" s="8"/>
      <c r="H279" s="142"/>
    </row>
    <row r="280" spans="1:8" x14ac:dyDescent="0.2">
      <c r="A280" s="7"/>
      <c r="B280" s="7"/>
      <c r="C280" s="7"/>
      <c r="D280" s="15"/>
      <c r="E280" s="15"/>
      <c r="F280" s="7"/>
      <c r="G280" s="8"/>
      <c r="H280" s="142"/>
    </row>
    <row r="281" spans="1:8" x14ac:dyDescent="0.2">
      <c r="A281" s="7"/>
      <c r="B281" s="7"/>
      <c r="C281" s="7"/>
      <c r="D281" s="15"/>
      <c r="E281" s="15"/>
      <c r="F281" s="7"/>
      <c r="G281" s="8"/>
      <c r="H281" s="142"/>
    </row>
    <row r="282" spans="1:8" x14ac:dyDescent="0.2">
      <c r="A282" s="7"/>
      <c r="B282" s="7"/>
      <c r="C282" s="7"/>
      <c r="D282" s="15"/>
      <c r="E282" s="15"/>
      <c r="F282" s="7"/>
      <c r="G282" s="8"/>
      <c r="H282" s="142"/>
    </row>
    <row r="283" spans="1:8" x14ac:dyDescent="0.2">
      <c r="A283" s="7"/>
      <c r="B283" s="7"/>
      <c r="C283" s="7"/>
      <c r="D283" s="15"/>
      <c r="E283" s="15"/>
      <c r="F283" s="7"/>
      <c r="G283" s="8"/>
      <c r="H283" s="142"/>
    </row>
    <row r="284" spans="1:8" x14ac:dyDescent="0.2">
      <c r="A284" s="7"/>
      <c r="B284" s="7"/>
      <c r="C284" s="7"/>
      <c r="D284" s="15"/>
      <c r="E284" s="15"/>
      <c r="F284" s="7"/>
      <c r="G284" s="8"/>
      <c r="H284" s="142"/>
    </row>
    <row r="285" spans="1:8" x14ac:dyDescent="0.2">
      <c r="A285" s="7"/>
      <c r="B285" s="7"/>
      <c r="C285" s="7"/>
      <c r="D285" s="15"/>
      <c r="E285" s="15"/>
      <c r="F285" s="7"/>
      <c r="G285" s="8"/>
      <c r="H285" s="142"/>
    </row>
    <row r="286" spans="1:8" x14ac:dyDescent="0.2">
      <c r="A286" s="7"/>
      <c r="B286" s="7"/>
      <c r="C286" s="7"/>
      <c r="D286" s="15"/>
      <c r="E286" s="15"/>
      <c r="F286" s="7"/>
      <c r="G286" s="8"/>
      <c r="H286" s="142"/>
    </row>
    <row r="287" spans="1:8" x14ac:dyDescent="0.2">
      <c r="A287" s="7"/>
      <c r="B287" s="7"/>
      <c r="C287" s="7"/>
      <c r="D287" s="15"/>
      <c r="E287" s="15"/>
      <c r="F287" s="7"/>
      <c r="G287" s="8"/>
      <c r="H287" s="142"/>
    </row>
    <row r="288" spans="1:8" x14ac:dyDescent="0.2">
      <c r="A288" s="7"/>
      <c r="B288" s="7"/>
      <c r="C288" s="7"/>
      <c r="D288" s="15"/>
      <c r="E288" s="15"/>
      <c r="F288" s="7"/>
      <c r="G288" s="8"/>
      <c r="H288" s="142"/>
    </row>
    <row r="289" spans="1:8" x14ac:dyDescent="0.2">
      <c r="A289" s="7"/>
      <c r="B289" s="7"/>
      <c r="C289" s="7"/>
      <c r="D289" s="15"/>
      <c r="E289" s="15"/>
      <c r="F289" s="7"/>
      <c r="G289" s="8"/>
      <c r="H289" s="142"/>
    </row>
    <row r="290" spans="1:8" x14ac:dyDescent="0.2">
      <c r="A290" s="7"/>
      <c r="B290" s="7"/>
      <c r="C290" s="7"/>
      <c r="D290" s="15"/>
      <c r="E290" s="15"/>
      <c r="F290" s="7"/>
      <c r="G290" s="8"/>
      <c r="H290" s="142"/>
    </row>
    <row r="291" spans="1:8" x14ac:dyDescent="0.2">
      <c r="A291" s="7"/>
      <c r="B291" s="7"/>
      <c r="C291" s="7"/>
      <c r="D291" s="15"/>
      <c r="E291" s="15"/>
      <c r="F291" s="7"/>
      <c r="G291" s="8"/>
      <c r="H291" s="142"/>
    </row>
    <row r="292" spans="1:8" x14ac:dyDescent="0.2">
      <c r="A292" s="7"/>
      <c r="B292" s="7"/>
      <c r="C292" s="7"/>
      <c r="D292" s="15"/>
      <c r="E292" s="15"/>
      <c r="F292" s="7"/>
      <c r="G292" s="8"/>
      <c r="H292" s="142"/>
    </row>
    <row r="293" spans="1:8" x14ac:dyDescent="0.2">
      <c r="A293" s="7"/>
      <c r="B293" s="7"/>
      <c r="C293" s="7"/>
      <c r="D293" s="15"/>
      <c r="E293" s="15"/>
      <c r="F293" s="7"/>
      <c r="G293" s="8"/>
      <c r="H293" s="142"/>
    </row>
    <row r="294" spans="1:8" x14ac:dyDescent="0.2">
      <c r="A294" s="7"/>
      <c r="B294" s="7"/>
      <c r="C294" s="7"/>
      <c r="D294" s="15"/>
      <c r="E294" s="15"/>
      <c r="F294" s="7"/>
      <c r="G294" s="8"/>
      <c r="H294" s="142"/>
    </row>
    <row r="295" spans="1:8" x14ac:dyDescent="0.2">
      <c r="A295" s="7"/>
      <c r="B295" s="7"/>
      <c r="C295" s="7"/>
      <c r="D295" s="15"/>
      <c r="E295" s="15"/>
      <c r="F295" s="7"/>
      <c r="G295" s="8"/>
      <c r="H295" s="142"/>
    </row>
    <row r="296" spans="1:8" x14ac:dyDescent="0.2">
      <c r="A296" s="7"/>
      <c r="B296" s="7"/>
      <c r="C296" s="7"/>
      <c r="D296" s="15"/>
      <c r="E296" s="15"/>
      <c r="F296" s="7"/>
      <c r="G296" s="8"/>
      <c r="H296" s="142"/>
    </row>
    <row r="297" spans="1:8" x14ac:dyDescent="0.2">
      <c r="A297" s="7"/>
      <c r="B297" s="7"/>
      <c r="C297" s="7"/>
      <c r="D297" s="15"/>
      <c r="E297" s="15"/>
      <c r="F297" s="7"/>
      <c r="G297" s="8"/>
      <c r="H297" s="142"/>
    </row>
    <row r="298" spans="1:8" x14ac:dyDescent="0.2">
      <c r="A298" s="7"/>
      <c r="B298" s="7"/>
      <c r="C298" s="7"/>
      <c r="D298" s="15"/>
      <c r="E298" s="15"/>
      <c r="F298" s="7"/>
      <c r="G298" s="8"/>
      <c r="H298" s="142"/>
    </row>
    <row r="299" spans="1:8" x14ac:dyDescent="0.2">
      <c r="A299" s="7"/>
      <c r="B299" s="7"/>
      <c r="C299" s="7"/>
      <c r="D299" s="15"/>
      <c r="E299" s="15"/>
      <c r="F299" s="7"/>
      <c r="G299" s="8"/>
      <c r="H299" s="142"/>
    </row>
    <row r="300" spans="1:8" x14ac:dyDescent="0.2">
      <c r="A300" s="7"/>
      <c r="B300" s="7"/>
      <c r="C300" s="7"/>
      <c r="D300" s="15"/>
      <c r="E300" s="15"/>
      <c r="F300" s="7"/>
      <c r="G300" s="8"/>
      <c r="H300" s="142"/>
    </row>
    <row r="301" spans="1:8" x14ac:dyDescent="0.2">
      <c r="A301" s="7"/>
      <c r="B301" s="7"/>
      <c r="C301" s="7"/>
      <c r="D301" s="15"/>
      <c r="E301" s="15"/>
      <c r="F301" s="7"/>
      <c r="G301" s="8"/>
      <c r="H301" s="142"/>
    </row>
    <row r="302" spans="1:8" x14ac:dyDescent="0.2">
      <c r="A302" s="7"/>
      <c r="B302" s="7"/>
      <c r="C302" s="7"/>
      <c r="D302" s="15"/>
      <c r="E302" s="15"/>
      <c r="F302" s="7"/>
      <c r="G302" s="8"/>
      <c r="H302" s="142"/>
    </row>
    <row r="303" spans="1:8" x14ac:dyDescent="0.2">
      <c r="A303" s="7"/>
      <c r="B303" s="7"/>
      <c r="C303" s="7"/>
      <c r="D303" s="15"/>
      <c r="E303" s="15"/>
      <c r="F303" s="7"/>
      <c r="G303" s="8"/>
      <c r="H303" s="142"/>
    </row>
    <row r="304" spans="1:8" x14ac:dyDescent="0.2">
      <c r="A304" s="7"/>
      <c r="B304" s="7"/>
      <c r="C304" s="7"/>
      <c r="D304" s="15"/>
      <c r="E304" s="15"/>
      <c r="F304" s="7"/>
      <c r="G304" s="8"/>
      <c r="H304" s="142"/>
    </row>
    <row r="305" spans="1:8" x14ac:dyDescent="0.2">
      <c r="A305" s="7"/>
      <c r="B305" s="7"/>
      <c r="C305" s="7"/>
      <c r="D305" s="15"/>
      <c r="E305" s="15"/>
      <c r="F305" s="7"/>
      <c r="G305" s="8"/>
      <c r="H305" s="142"/>
    </row>
    <row r="306" spans="1:8" x14ac:dyDescent="0.2">
      <c r="A306" s="7"/>
      <c r="B306" s="7"/>
      <c r="C306" s="7"/>
      <c r="D306" s="15"/>
      <c r="E306" s="15"/>
      <c r="F306" s="7"/>
      <c r="G306" s="8"/>
      <c r="H306" s="142"/>
    </row>
    <row r="307" spans="1:8" x14ac:dyDescent="0.2">
      <c r="A307" s="7"/>
      <c r="B307" s="7"/>
      <c r="C307" s="7"/>
      <c r="D307" s="15"/>
      <c r="E307" s="15"/>
      <c r="F307" s="7"/>
      <c r="G307" s="8"/>
      <c r="H307" s="142"/>
    </row>
    <row r="308" spans="1:8" x14ac:dyDescent="0.2">
      <c r="A308" s="7"/>
      <c r="B308" s="7"/>
      <c r="C308" s="7"/>
      <c r="D308" s="15"/>
      <c r="E308" s="15"/>
      <c r="F308" s="7"/>
      <c r="G308" s="8"/>
      <c r="H308" s="142"/>
    </row>
    <row r="309" spans="1:8" x14ac:dyDescent="0.2">
      <c r="A309" s="7"/>
      <c r="B309" s="7"/>
      <c r="C309" s="7"/>
      <c r="D309" s="15"/>
      <c r="E309" s="15"/>
      <c r="F309" s="7"/>
      <c r="G309" s="8"/>
      <c r="H309" s="142"/>
    </row>
    <row r="310" spans="1:8" x14ac:dyDescent="0.2">
      <c r="A310" s="7"/>
      <c r="B310" s="7"/>
      <c r="C310" s="7"/>
      <c r="D310" s="15"/>
      <c r="E310" s="15"/>
      <c r="F310" s="7"/>
      <c r="G310" s="8"/>
      <c r="H310" s="142"/>
    </row>
    <row r="311" spans="1:8" x14ac:dyDescent="0.2">
      <c r="A311" s="7"/>
      <c r="B311" s="7"/>
      <c r="C311" s="7"/>
      <c r="D311" s="15"/>
      <c r="E311" s="15"/>
      <c r="F311" s="7"/>
      <c r="G311" s="8"/>
      <c r="H311" s="142"/>
    </row>
    <row r="312" spans="1:8" x14ac:dyDescent="0.2">
      <c r="A312" s="7"/>
      <c r="B312" s="7"/>
      <c r="C312" s="7"/>
      <c r="D312" s="15"/>
      <c r="E312" s="15"/>
      <c r="F312" s="7"/>
      <c r="G312" s="8"/>
      <c r="H312" s="142"/>
    </row>
    <row r="313" spans="1:8" x14ac:dyDescent="0.2">
      <c r="A313" s="7"/>
      <c r="B313" s="7"/>
      <c r="C313" s="7"/>
      <c r="D313" s="15"/>
      <c r="E313" s="15"/>
      <c r="F313" s="7"/>
      <c r="G313" s="8"/>
      <c r="H313" s="142"/>
    </row>
    <row r="314" spans="1:8" x14ac:dyDescent="0.2">
      <c r="A314" s="7"/>
      <c r="B314" s="7"/>
      <c r="C314" s="7"/>
      <c r="D314" s="15"/>
      <c r="E314" s="15"/>
      <c r="F314" s="7"/>
      <c r="G314" s="8"/>
      <c r="H314" s="142"/>
    </row>
    <row r="315" spans="1:8" x14ac:dyDescent="0.2">
      <c r="A315" s="7"/>
      <c r="B315" s="7"/>
      <c r="C315" s="7"/>
      <c r="D315" s="15"/>
      <c r="E315" s="15"/>
      <c r="F315" s="7"/>
      <c r="G315" s="8"/>
      <c r="H315" s="142"/>
    </row>
    <row r="316" spans="1:8" x14ac:dyDescent="0.2">
      <c r="A316" s="7"/>
      <c r="B316" s="7"/>
      <c r="C316" s="7"/>
      <c r="D316" s="15"/>
      <c r="E316" s="15"/>
      <c r="F316" s="7"/>
      <c r="G316" s="8"/>
      <c r="H316" s="142"/>
    </row>
    <row r="317" spans="1:8" x14ac:dyDescent="0.2">
      <c r="A317" s="7"/>
      <c r="B317" s="7"/>
      <c r="C317" s="7"/>
      <c r="D317" s="15"/>
      <c r="E317" s="15"/>
      <c r="F317" s="7"/>
      <c r="G317" s="8"/>
      <c r="H317" s="142"/>
    </row>
    <row r="318" spans="1:8" x14ac:dyDescent="0.2">
      <c r="A318" s="7"/>
      <c r="B318" s="7"/>
      <c r="C318" s="7"/>
      <c r="D318" s="15"/>
      <c r="E318" s="15"/>
      <c r="F318" s="7"/>
      <c r="G318" s="8"/>
      <c r="H318" s="142"/>
    </row>
    <row r="319" spans="1:8" x14ac:dyDescent="0.2">
      <c r="A319" s="7"/>
      <c r="B319" s="7"/>
      <c r="C319" s="7"/>
      <c r="D319" s="15"/>
      <c r="E319" s="15"/>
      <c r="F319" s="7"/>
      <c r="G319" s="8"/>
      <c r="H319" s="142"/>
    </row>
    <row r="320" spans="1:8" x14ac:dyDescent="0.2">
      <c r="A320" s="7"/>
      <c r="B320" s="7"/>
      <c r="C320" s="7"/>
      <c r="D320" s="15"/>
      <c r="E320" s="15"/>
      <c r="F320" s="7"/>
      <c r="G320" s="8"/>
      <c r="H320" s="142"/>
    </row>
    <row r="321" spans="1:8" x14ac:dyDescent="0.2">
      <c r="A321" s="7"/>
      <c r="B321" s="7"/>
      <c r="C321" s="7"/>
      <c r="D321" s="15"/>
      <c r="E321" s="15"/>
      <c r="F321" s="7"/>
      <c r="G321" s="8"/>
      <c r="H321" s="142"/>
    </row>
    <row r="322" spans="1:8" x14ac:dyDescent="0.2">
      <c r="A322" s="7"/>
      <c r="B322" s="7"/>
      <c r="C322" s="7"/>
      <c r="D322" s="15"/>
      <c r="E322" s="15"/>
      <c r="F322" s="7"/>
      <c r="G322" s="8"/>
      <c r="H322" s="142"/>
    </row>
    <row r="323" spans="1:8" x14ac:dyDescent="0.2">
      <c r="A323" s="7"/>
      <c r="B323" s="7"/>
      <c r="C323" s="7"/>
      <c r="D323" s="15"/>
      <c r="E323" s="15"/>
      <c r="F323" s="7"/>
      <c r="G323" s="8"/>
      <c r="H323" s="142"/>
    </row>
    <row r="324" spans="1:8" x14ac:dyDescent="0.2">
      <c r="A324" s="7"/>
      <c r="B324" s="7"/>
      <c r="C324" s="7"/>
      <c r="D324" s="15"/>
      <c r="E324" s="15"/>
      <c r="F324" s="7"/>
      <c r="G324" s="8"/>
      <c r="H324" s="142"/>
    </row>
    <row r="325" spans="1:8" x14ac:dyDescent="0.2">
      <c r="A325" s="7"/>
      <c r="B325" s="7"/>
      <c r="C325" s="7"/>
      <c r="D325" s="15"/>
      <c r="E325" s="15"/>
      <c r="F325" s="7"/>
      <c r="G325" s="8"/>
      <c r="H325" s="142"/>
    </row>
    <row r="326" spans="1:8" x14ac:dyDescent="0.2">
      <c r="A326" s="7"/>
      <c r="B326" s="7"/>
      <c r="C326" s="7"/>
      <c r="D326" s="15"/>
      <c r="E326" s="15"/>
      <c r="F326" s="7"/>
      <c r="G326" s="8"/>
      <c r="H326" s="142"/>
    </row>
    <row r="327" spans="1:8" x14ac:dyDescent="0.2">
      <c r="A327" s="7"/>
      <c r="B327" s="7"/>
      <c r="C327" s="7"/>
      <c r="D327" s="15"/>
      <c r="E327" s="15"/>
      <c r="F327" s="7"/>
      <c r="G327" s="8"/>
      <c r="H327" s="142"/>
    </row>
    <row r="328" spans="1:8" x14ac:dyDescent="0.2">
      <c r="A328" s="7"/>
      <c r="B328" s="7"/>
      <c r="C328" s="7"/>
      <c r="D328" s="15"/>
      <c r="E328" s="15"/>
      <c r="F328" s="7"/>
      <c r="G328" s="8"/>
      <c r="H328" s="142"/>
    </row>
    <row r="329" spans="1:8" x14ac:dyDescent="0.2">
      <c r="A329" s="7"/>
      <c r="B329" s="7"/>
      <c r="C329" s="7"/>
      <c r="D329" s="15"/>
      <c r="E329" s="15"/>
      <c r="F329" s="7"/>
      <c r="G329" s="8"/>
      <c r="H329" s="142"/>
    </row>
    <row r="330" spans="1:8" x14ac:dyDescent="0.2">
      <c r="A330" s="7"/>
      <c r="B330" s="7"/>
      <c r="C330" s="7"/>
      <c r="D330" s="15"/>
      <c r="E330" s="15"/>
      <c r="F330" s="7"/>
      <c r="G330" s="8"/>
      <c r="H330" s="142"/>
    </row>
    <row r="331" spans="1:8" x14ac:dyDescent="0.2">
      <c r="A331" s="7"/>
      <c r="B331" s="7"/>
      <c r="C331" s="7"/>
      <c r="D331" s="15"/>
      <c r="E331" s="15"/>
      <c r="F331" s="7"/>
      <c r="G331" s="8"/>
      <c r="H331" s="142"/>
    </row>
    <row r="332" spans="1:8" x14ac:dyDescent="0.2">
      <c r="A332" s="7"/>
      <c r="B332" s="7"/>
      <c r="C332" s="7"/>
      <c r="D332" s="15"/>
      <c r="E332" s="15"/>
      <c r="F332" s="7"/>
      <c r="G332" s="8"/>
      <c r="H332" s="142"/>
    </row>
    <row r="333" spans="1:8" x14ac:dyDescent="0.2">
      <c r="A333" s="7"/>
      <c r="B333" s="7"/>
      <c r="C333" s="7"/>
      <c r="D333" s="15"/>
      <c r="E333" s="15"/>
      <c r="F333" s="7"/>
      <c r="G333" s="8"/>
      <c r="H333" s="142"/>
    </row>
    <row r="334" spans="1:8" x14ac:dyDescent="0.2">
      <c r="A334" s="7"/>
      <c r="B334" s="7"/>
      <c r="C334" s="7"/>
      <c r="D334" s="15"/>
      <c r="E334" s="15"/>
      <c r="F334" s="7"/>
      <c r="G334" s="8"/>
      <c r="H334" s="142"/>
    </row>
    <row r="335" spans="1:8" x14ac:dyDescent="0.2">
      <c r="A335" s="7"/>
      <c r="B335" s="7"/>
      <c r="C335" s="7"/>
      <c r="D335" s="15"/>
      <c r="E335" s="15"/>
      <c r="F335" s="7"/>
      <c r="G335" s="8"/>
      <c r="H335" s="142"/>
    </row>
    <row r="336" spans="1:8" x14ac:dyDescent="0.2">
      <c r="A336" s="7"/>
      <c r="B336" s="7"/>
      <c r="C336" s="7"/>
      <c r="D336" s="15"/>
      <c r="E336" s="15"/>
      <c r="F336" s="7"/>
      <c r="G336" s="8"/>
      <c r="H336" s="142"/>
    </row>
    <row r="337" spans="1:8" x14ac:dyDescent="0.2">
      <c r="A337" s="7"/>
      <c r="B337" s="7"/>
      <c r="C337" s="7"/>
      <c r="D337" s="15"/>
      <c r="E337" s="15"/>
      <c r="F337" s="7"/>
      <c r="G337" s="8"/>
      <c r="H337" s="142"/>
    </row>
    <row r="338" spans="1:8" x14ac:dyDescent="0.2">
      <c r="A338" s="7"/>
      <c r="B338" s="7"/>
      <c r="C338" s="7"/>
      <c r="D338" s="15"/>
      <c r="E338" s="15"/>
      <c r="F338" s="7"/>
      <c r="G338" s="8"/>
      <c r="H338" s="142"/>
    </row>
    <row r="339" spans="1:8" x14ac:dyDescent="0.2">
      <c r="A339" s="7"/>
      <c r="B339" s="7"/>
      <c r="C339" s="7"/>
      <c r="D339" s="15"/>
      <c r="E339" s="15"/>
      <c r="F339" s="7"/>
      <c r="G339" s="8"/>
      <c r="H339" s="142"/>
    </row>
    <row r="340" spans="1:8" x14ac:dyDescent="0.2">
      <c r="A340" s="7"/>
      <c r="B340" s="7"/>
      <c r="C340" s="7"/>
      <c r="D340" s="15"/>
      <c r="E340" s="15"/>
      <c r="F340" s="7"/>
      <c r="G340" s="8"/>
      <c r="H340" s="142"/>
    </row>
    <row r="341" spans="1:8" x14ac:dyDescent="0.2">
      <c r="A341" s="7"/>
      <c r="B341" s="7"/>
      <c r="C341" s="7"/>
      <c r="D341" s="15"/>
      <c r="E341" s="15"/>
      <c r="F341" s="7"/>
      <c r="G341" s="8"/>
      <c r="H341" s="142"/>
    </row>
    <row r="342" spans="1:8" x14ac:dyDescent="0.2">
      <c r="A342" s="7"/>
      <c r="B342" s="7"/>
      <c r="C342" s="7"/>
      <c r="D342" s="15"/>
      <c r="E342" s="15"/>
      <c r="F342" s="7"/>
      <c r="G342" s="8"/>
      <c r="H342" s="142"/>
    </row>
    <row r="343" spans="1:8" x14ac:dyDescent="0.2">
      <c r="A343" s="7"/>
      <c r="B343" s="7"/>
      <c r="C343" s="7"/>
      <c r="D343" s="15"/>
      <c r="E343" s="15"/>
      <c r="F343" s="7"/>
      <c r="G343" s="8"/>
      <c r="H343" s="142"/>
    </row>
    <row r="344" spans="1:8" x14ac:dyDescent="0.2">
      <c r="A344" s="7"/>
      <c r="B344" s="7"/>
      <c r="C344" s="7"/>
      <c r="D344" s="15"/>
      <c r="E344" s="15"/>
      <c r="F344" s="7"/>
      <c r="G344" s="8"/>
      <c r="H344" s="142"/>
    </row>
    <row r="345" spans="1:8" x14ac:dyDescent="0.2">
      <c r="A345" s="7"/>
      <c r="B345" s="7"/>
      <c r="C345" s="7"/>
      <c r="D345" s="15"/>
      <c r="E345" s="15"/>
      <c r="F345" s="7"/>
      <c r="G345" s="8"/>
      <c r="H345" s="142"/>
    </row>
    <row r="346" spans="1:8" x14ac:dyDescent="0.2">
      <c r="A346" s="7"/>
      <c r="B346" s="7"/>
      <c r="C346" s="7"/>
      <c r="D346" s="15"/>
      <c r="E346" s="15"/>
      <c r="F346" s="7"/>
      <c r="G346" s="8"/>
      <c r="H346" s="142"/>
    </row>
    <row r="347" spans="1:8" x14ac:dyDescent="0.2">
      <c r="A347" s="7"/>
      <c r="B347" s="7"/>
      <c r="C347" s="7"/>
      <c r="D347" s="15"/>
      <c r="E347" s="15"/>
      <c r="F347" s="7"/>
      <c r="G347" s="8"/>
      <c r="H347" s="142"/>
    </row>
    <row r="348" spans="1:8" x14ac:dyDescent="0.2">
      <c r="A348" s="7"/>
      <c r="B348" s="7"/>
      <c r="C348" s="7"/>
      <c r="D348" s="15"/>
      <c r="E348" s="15"/>
      <c r="F348" s="7"/>
      <c r="G348" s="8"/>
      <c r="H348" s="142"/>
    </row>
    <row r="349" spans="1:8" x14ac:dyDescent="0.2">
      <c r="A349" s="7"/>
      <c r="B349" s="7"/>
      <c r="C349" s="7"/>
      <c r="D349" s="15"/>
      <c r="E349" s="15"/>
      <c r="F349" s="7"/>
      <c r="G349" s="8"/>
      <c r="H349" s="142"/>
    </row>
    <row r="350" spans="1:8" x14ac:dyDescent="0.2">
      <c r="A350" s="7"/>
      <c r="B350" s="7"/>
      <c r="C350" s="7"/>
      <c r="D350" s="15"/>
      <c r="E350" s="15"/>
      <c r="F350" s="7"/>
      <c r="G350" s="8"/>
      <c r="H350" s="142"/>
    </row>
    <row r="351" spans="1:8" x14ac:dyDescent="0.2">
      <c r="A351" s="7"/>
      <c r="B351" s="7"/>
      <c r="C351" s="7"/>
      <c r="D351" s="15"/>
      <c r="E351" s="15"/>
      <c r="F351" s="7"/>
      <c r="G351" s="8"/>
      <c r="H351" s="142"/>
    </row>
    <row r="352" spans="1:8" x14ac:dyDescent="0.2">
      <c r="A352" s="7"/>
      <c r="B352" s="7"/>
      <c r="C352" s="7"/>
      <c r="D352" s="15"/>
      <c r="E352" s="15"/>
      <c r="F352" s="7"/>
      <c r="G352" s="8"/>
      <c r="H352" s="142"/>
    </row>
    <row r="353" spans="1:8" x14ac:dyDescent="0.2">
      <c r="A353" s="7"/>
      <c r="B353" s="7"/>
      <c r="C353" s="7"/>
      <c r="D353" s="15"/>
      <c r="E353" s="15"/>
      <c r="F353" s="7"/>
      <c r="G353" s="8"/>
      <c r="H353" s="142"/>
    </row>
    <row r="354" spans="1:8" x14ac:dyDescent="0.2">
      <c r="A354" s="7"/>
      <c r="B354" s="7"/>
      <c r="C354" s="7"/>
      <c r="D354" s="15"/>
      <c r="E354" s="15"/>
      <c r="F354" s="7"/>
      <c r="G354" s="8"/>
      <c r="H354" s="142"/>
    </row>
    <row r="355" spans="1:8" x14ac:dyDescent="0.2">
      <c r="A355" s="7"/>
      <c r="B355" s="7"/>
      <c r="C355" s="7"/>
      <c r="D355" s="15"/>
      <c r="E355" s="15"/>
      <c r="F355" s="7"/>
      <c r="G355" s="8"/>
      <c r="H355" s="142"/>
    </row>
    <row r="356" spans="1:8" x14ac:dyDescent="0.2">
      <c r="A356" s="7"/>
      <c r="B356" s="7"/>
      <c r="C356" s="7"/>
      <c r="D356" s="15"/>
      <c r="E356" s="15"/>
      <c r="F356" s="7"/>
      <c r="G356" s="8"/>
      <c r="H356" s="142"/>
    </row>
    <row r="357" spans="1:8" x14ac:dyDescent="0.2">
      <c r="A357" s="7"/>
      <c r="B357" s="7"/>
      <c r="C357" s="7"/>
      <c r="D357" s="15"/>
      <c r="E357" s="15"/>
      <c r="F357" s="7"/>
      <c r="G357" s="8"/>
      <c r="H357" s="142"/>
    </row>
    <row r="358" spans="1:8" x14ac:dyDescent="0.2">
      <c r="A358" s="7"/>
      <c r="B358" s="7"/>
      <c r="C358" s="7"/>
      <c r="D358" s="15"/>
      <c r="E358" s="15"/>
      <c r="F358" s="7"/>
      <c r="G358" s="8"/>
      <c r="H358" s="142"/>
    </row>
    <row r="359" spans="1:8" x14ac:dyDescent="0.2">
      <c r="A359" s="7"/>
      <c r="B359" s="7"/>
      <c r="C359" s="7"/>
      <c r="D359" s="15"/>
      <c r="E359" s="15"/>
      <c r="F359" s="7"/>
      <c r="G359" s="8"/>
      <c r="H359" s="142"/>
    </row>
    <row r="360" spans="1:8" x14ac:dyDescent="0.2">
      <c r="A360" s="7"/>
      <c r="B360" s="7"/>
      <c r="C360" s="7"/>
      <c r="D360" s="15"/>
      <c r="E360" s="15"/>
      <c r="F360" s="7"/>
      <c r="G360" s="8"/>
      <c r="H360" s="142"/>
    </row>
    <row r="361" spans="1:8" x14ac:dyDescent="0.2">
      <c r="A361" s="7"/>
      <c r="B361" s="7"/>
      <c r="C361" s="7"/>
      <c r="D361" s="15"/>
      <c r="E361" s="15"/>
      <c r="F361" s="7"/>
      <c r="G361" s="8"/>
      <c r="H361" s="142"/>
    </row>
    <row r="362" spans="1:8" x14ac:dyDescent="0.2">
      <c r="A362" s="7"/>
      <c r="B362" s="7"/>
      <c r="C362" s="7"/>
      <c r="D362" s="15"/>
      <c r="E362" s="15"/>
      <c r="F362" s="7"/>
      <c r="G362" s="8"/>
      <c r="H362" s="142"/>
    </row>
    <row r="363" spans="1:8" x14ac:dyDescent="0.2">
      <c r="A363" s="7"/>
      <c r="B363" s="7"/>
      <c r="C363" s="7"/>
      <c r="D363" s="15"/>
      <c r="E363" s="15"/>
      <c r="F363" s="7"/>
      <c r="G363" s="8"/>
      <c r="H363" s="142"/>
    </row>
    <row r="364" spans="1:8" x14ac:dyDescent="0.2">
      <c r="A364" s="7"/>
      <c r="B364" s="7"/>
      <c r="C364" s="7"/>
      <c r="D364" s="15"/>
      <c r="E364" s="15"/>
      <c r="F364" s="7"/>
      <c r="G364" s="8"/>
      <c r="H364" s="142"/>
    </row>
    <row r="365" spans="1:8" x14ac:dyDescent="0.2">
      <c r="A365" s="7"/>
      <c r="B365" s="7"/>
      <c r="C365" s="7"/>
      <c r="D365" s="15"/>
      <c r="E365" s="15"/>
      <c r="F365" s="7"/>
      <c r="G365" s="8"/>
      <c r="H365" s="142"/>
    </row>
    <row r="366" spans="1:8" x14ac:dyDescent="0.2">
      <c r="A366" s="7"/>
      <c r="B366" s="7"/>
      <c r="C366" s="7"/>
      <c r="D366" s="15"/>
      <c r="E366" s="15"/>
      <c r="F366" s="7"/>
      <c r="G366" s="8"/>
      <c r="H366" s="142"/>
    </row>
    <row r="367" spans="1:8" x14ac:dyDescent="0.2">
      <c r="A367" s="7"/>
      <c r="B367" s="7"/>
      <c r="C367" s="7"/>
      <c r="D367" s="15"/>
      <c r="E367" s="15"/>
      <c r="F367" s="7"/>
      <c r="G367" s="8"/>
      <c r="H367" s="142"/>
    </row>
    <row r="368" spans="1:8" x14ac:dyDescent="0.2">
      <c r="A368" s="7"/>
      <c r="B368" s="7"/>
      <c r="C368" s="7"/>
      <c r="D368" s="15"/>
      <c r="E368" s="15"/>
      <c r="F368" s="7"/>
      <c r="G368" s="8"/>
      <c r="H368" s="142"/>
    </row>
    <row r="369" spans="1:8" x14ac:dyDescent="0.2">
      <c r="A369" s="7"/>
      <c r="B369" s="7"/>
      <c r="C369" s="7"/>
      <c r="D369" s="15"/>
      <c r="E369" s="15"/>
      <c r="F369" s="7"/>
      <c r="G369" s="8"/>
      <c r="H369" s="142"/>
    </row>
    <row r="370" spans="1:8" x14ac:dyDescent="0.2">
      <c r="A370" s="7"/>
      <c r="B370" s="7"/>
      <c r="C370" s="7"/>
      <c r="D370" s="15"/>
      <c r="E370" s="15"/>
      <c r="F370" s="7"/>
      <c r="G370" s="8"/>
      <c r="H370" s="142"/>
    </row>
    <row r="371" spans="1:8" x14ac:dyDescent="0.2">
      <c r="A371" s="7"/>
      <c r="B371" s="7"/>
      <c r="C371" s="7"/>
      <c r="D371" s="15"/>
      <c r="E371" s="15"/>
      <c r="F371" s="7"/>
      <c r="G371" s="8"/>
      <c r="H371" s="142"/>
    </row>
    <row r="372" spans="1:8" x14ac:dyDescent="0.2">
      <c r="A372" s="7"/>
      <c r="B372" s="7"/>
      <c r="C372" s="7"/>
      <c r="D372" s="15"/>
      <c r="E372" s="15"/>
      <c r="F372" s="7"/>
      <c r="G372" s="8"/>
      <c r="H372" s="142"/>
    </row>
    <row r="373" spans="1:8" x14ac:dyDescent="0.2">
      <c r="A373" s="7"/>
      <c r="B373" s="7"/>
      <c r="C373" s="7"/>
      <c r="D373" s="15"/>
      <c r="E373" s="15"/>
      <c r="F373" s="7"/>
      <c r="G373" s="8"/>
      <c r="H373" s="142"/>
    </row>
    <row r="374" spans="1:8" x14ac:dyDescent="0.2">
      <c r="A374" s="7"/>
      <c r="B374" s="7"/>
      <c r="C374" s="7"/>
      <c r="D374" s="15"/>
      <c r="E374" s="15"/>
      <c r="F374" s="7"/>
      <c r="G374" s="8"/>
      <c r="H374" s="142"/>
    </row>
    <row r="375" spans="1:8" x14ac:dyDescent="0.2">
      <c r="A375" s="7"/>
      <c r="B375" s="7"/>
      <c r="C375" s="7"/>
      <c r="D375" s="15"/>
      <c r="E375" s="15"/>
      <c r="F375" s="7"/>
      <c r="G375" s="8"/>
      <c r="H375" s="142"/>
    </row>
    <row r="376" spans="1:8" x14ac:dyDescent="0.2">
      <c r="A376" s="7"/>
      <c r="B376" s="7"/>
      <c r="C376" s="7"/>
      <c r="D376" s="15"/>
      <c r="E376" s="15"/>
      <c r="F376" s="7"/>
      <c r="G376" s="8"/>
      <c r="H376" s="142"/>
    </row>
    <row r="377" spans="1:8" x14ac:dyDescent="0.2">
      <c r="A377" s="7"/>
      <c r="B377" s="7"/>
      <c r="C377" s="7"/>
      <c r="D377" s="15"/>
      <c r="E377" s="15"/>
      <c r="F377" s="7"/>
      <c r="G377" s="8"/>
      <c r="H377" s="142"/>
    </row>
    <row r="378" spans="1:8" x14ac:dyDescent="0.2">
      <c r="A378" s="7"/>
      <c r="B378" s="7"/>
      <c r="C378" s="7"/>
      <c r="D378" s="15"/>
      <c r="E378" s="15"/>
      <c r="F378" s="7"/>
      <c r="G378" s="8"/>
      <c r="H378" s="142"/>
    </row>
    <row r="379" spans="1:8" x14ac:dyDescent="0.2">
      <c r="A379" s="7"/>
      <c r="B379" s="7"/>
      <c r="C379" s="7"/>
      <c r="D379" s="15"/>
      <c r="E379" s="15"/>
      <c r="F379" s="7"/>
      <c r="G379" s="8"/>
      <c r="H379" s="142"/>
    </row>
    <row r="380" spans="1:8" x14ac:dyDescent="0.2">
      <c r="A380" s="7"/>
      <c r="B380" s="7"/>
      <c r="C380" s="7"/>
      <c r="D380" s="15"/>
      <c r="E380" s="15"/>
      <c r="F380" s="7"/>
      <c r="G380" s="8"/>
      <c r="H380" s="142"/>
    </row>
    <row r="381" spans="1:8" x14ac:dyDescent="0.2">
      <c r="A381" s="7"/>
      <c r="B381" s="7"/>
      <c r="C381" s="7"/>
      <c r="D381" s="15"/>
      <c r="E381" s="15"/>
      <c r="F381" s="7"/>
      <c r="G381" s="8"/>
      <c r="H381" s="142"/>
    </row>
    <row r="382" spans="1:8" x14ac:dyDescent="0.2">
      <c r="A382" s="7"/>
      <c r="B382" s="7"/>
      <c r="C382" s="7"/>
      <c r="D382" s="15"/>
      <c r="E382" s="15"/>
      <c r="F382" s="7"/>
      <c r="G382" s="8"/>
      <c r="H382" s="142"/>
    </row>
    <row r="383" spans="1:8" x14ac:dyDescent="0.2">
      <c r="A383" s="7"/>
      <c r="B383" s="7"/>
      <c r="C383" s="7"/>
      <c r="D383" s="15"/>
      <c r="E383" s="15"/>
      <c r="F383" s="7"/>
      <c r="G383" s="8"/>
      <c r="H383" s="142"/>
    </row>
    <row r="384" spans="1:8" x14ac:dyDescent="0.2">
      <c r="A384" s="7"/>
      <c r="B384" s="7"/>
      <c r="C384" s="7"/>
      <c r="D384" s="15"/>
      <c r="E384" s="15"/>
      <c r="F384" s="7"/>
      <c r="G384" s="8"/>
      <c r="H384" s="142"/>
    </row>
    <row r="385" spans="1:8" x14ac:dyDescent="0.2">
      <c r="A385" s="7"/>
      <c r="B385" s="7"/>
      <c r="C385" s="7"/>
      <c r="D385" s="15"/>
      <c r="E385" s="15"/>
      <c r="F385" s="7"/>
      <c r="G385" s="8"/>
      <c r="H385" s="142"/>
    </row>
    <row r="386" spans="1:8" x14ac:dyDescent="0.2">
      <c r="A386" s="7"/>
      <c r="B386" s="7"/>
      <c r="C386" s="7"/>
      <c r="D386" s="15"/>
      <c r="E386" s="15"/>
      <c r="F386" s="7"/>
      <c r="G386" s="8"/>
      <c r="H386" s="142"/>
    </row>
    <row r="387" spans="1:8" x14ac:dyDescent="0.2">
      <c r="A387" s="7"/>
      <c r="B387" s="7"/>
      <c r="C387" s="7"/>
      <c r="D387" s="15"/>
      <c r="E387" s="15"/>
      <c r="F387" s="7"/>
      <c r="G387" s="8"/>
      <c r="H387" s="142"/>
    </row>
    <row r="388" spans="1:8" x14ac:dyDescent="0.2">
      <c r="A388" s="7"/>
      <c r="B388" s="7"/>
      <c r="C388" s="7"/>
      <c r="D388" s="15"/>
      <c r="E388" s="15"/>
      <c r="F388" s="7"/>
      <c r="G388" s="7"/>
      <c r="H388" s="15"/>
    </row>
    <row r="389" spans="1:8" x14ac:dyDescent="0.2">
      <c r="A389" s="7"/>
      <c r="B389" s="7"/>
      <c r="C389" s="7"/>
      <c r="D389" s="15"/>
      <c r="E389" s="15"/>
      <c r="F389" s="7"/>
      <c r="G389" s="8"/>
      <c r="H389" s="142"/>
    </row>
    <row r="390" spans="1:8" x14ac:dyDescent="0.2">
      <c r="A390" s="7"/>
      <c r="B390" s="7"/>
      <c r="C390" s="7"/>
      <c r="D390" s="15"/>
      <c r="E390" s="15"/>
      <c r="F390" s="7"/>
      <c r="G390" s="8"/>
      <c r="H390" s="142"/>
    </row>
    <row r="391" spans="1:8" x14ac:dyDescent="0.2">
      <c r="A391" s="7"/>
      <c r="B391" s="7"/>
      <c r="C391" s="7"/>
      <c r="D391" s="15"/>
      <c r="E391" s="15"/>
      <c r="F391" s="7"/>
      <c r="G391" s="8"/>
      <c r="H391" s="142"/>
    </row>
    <row r="392" spans="1:8" x14ac:dyDescent="0.2">
      <c r="A392" s="7"/>
      <c r="B392" s="7"/>
      <c r="C392" s="7"/>
      <c r="D392" s="15"/>
      <c r="E392" s="15"/>
      <c r="F392" s="7"/>
      <c r="G392" s="8"/>
      <c r="H392" s="142"/>
    </row>
    <row r="393" spans="1:8" x14ac:dyDescent="0.2">
      <c r="A393" s="7"/>
      <c r="B393" s="7"/>
      <c r="C393" s="7"/>
      <c r="D393" s="15"/>
      <c r="E393" s="15"/>
      <c r="F393" s="7"/>
      <c r="G393" s="8"/>
      <c r="H393" s="142"/>
    </row>
    <row r="394" spans="1:8" x14ac:dyDescent="0.2">
      <c r="A394" s="7"/>
      <c r="B394" s="7"/>
      <c r="C394" s="7"/>
      <c r="D394" s="15"/>
      <c r="E394" s="15"/>
      <c r="F394" s="7"/>
      <c r="G394" s="8"/>
      <c r="H394" s="142"/>
    </row>
    <row r="395" spans="1:8" x14ac:dyDescent="0.2">
      <c r="A395" s="7"/>
      <c r="B395" s="7"/>
      <c r="C395" s="7"/>
      <c r="D395" s="15"/>
      <c r="E395" s="15"/>
      <c r="F395" s="7"/>
      <c r="G395" s="7"/>
      <c r="H395" s="15"/>
    </row>
    <row r="396" spans="1:8" x14ac:dyDescent="0.2">
      <c r="A396" s="7"/>
      <c r="B396" s="7"/>
      <c r="C396" s="7"/>
      <c r="D396" s="15"/>
      <c r="E396" s="15"/>
      <c r="F396" s="7"/>
      <c r="G396" s="7"/>
      <c r="H396" s="15"/>
    </row>
    <row r="397" spans="1:8" x14ac:dyDescent="0.2">
      <c r="A397" s="7"/>
      <c r="B397" s="7"/>
      <c r="C397" s="7"/>
      <c r="D397" s="15"/>
      <c r="E397" s="15"/>
      <c r="F397" s="7"/>
      <c r="G397" s="7"/>
      <c r="H397" s="15"/>
    </row>
    <row r="398" spans="1:8" x14ac:dyDescent="0.2">
      <c r="A398" s="7"/>
      <c r="B398" s="7"/>
      <c r="C398" s="7"/>
      <c r="D398" s="15"/>
      <c r="E398" s="15"/>
      <c r="F398" s="7"/>
      <c r="G398" s="7"/>
      <c r="H398" s="15"/>
    </row>
    <row r="399" spans="1:8" x14ac:dyDescent="0.2">
      <c r="A399" s="7"/>
      <c r="B399" s="7"/>
      <c r="C399" s="7"/>
      <c r="D399" s="15"/>
      <c r="E399" s="15"/>
      <c r="F399" s="7"/>
      <c r="G399" s="7"/>
      <c r="H399" s="15"/>
    </row>
    <row r="400" spans="1:8" x14ac:dyDescent="0.2">
      <c r="A400" s="7"/>
      <c r="B400" s="7"/>
      <c r="C400" s="7"/>
      <c r="D400" s="15"/>
      <c r="E400" s="15"/>
      <c r="F400" s="7"/>
      <c r="G400" s="8"/>
      <c r="H400" s="142"/>
    </row>
    <row r="401" spans="1:8" x14ac:dyDescent="0.2">
      <c r="A401" s="7"/>
      <c r="B401" s="7"/>
      <c r="C401" s="7"/>
      <c r="D401" s="15"/>
      <c r="E401" s="15"/>
      <c r="F401" s="7"/>
      <c r="G401" s="7"/>
      <c r="H401" s="15"/>
    </row>
    <row r="402" spans="1:8" x14ac:dyDescent="0.2">
      <c r="A402" s="7"/>
      <c r="B402" s="7"/>
      <c r="C402" s="7"/>
      <c r="D402" s="15"/>
      <c r="E402" s="15"/>
      <c r="F402" s="7"/>
      <c r="G402" s="7"/>
      <c r="H402" s="15"/>
    </row>
    <row r="403" spans="1:8" x14ac:dyDescent="0.2">
      <c r="A403" s="7"/>
      <c r="B403" s="7"/>
      <c r="C403" s="7"/>
      <c r="D403" s="15"/>
      <c r="E403" s="15"/>
      <c r="F403" s="7"/>
      <c r="G403" s="7"/>
      <c r="H403" s="15"/>
    </row>
  </sheetData>
  <autoFilter ref="A39:I208" xr:uid="{00000000-0009-0000-0000-000001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conditionalFormatting sqref="A40:A207">
    <cfRule type="duplicateValues" dxfId="22" priority="2617"/>
  </conditionalFormatting>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6"/>
  <sheetViews>
    <sheetView workbookViewId="0">
      <selection activeCell="H7" sqref="H7"/>
    </sheetView>
  </sheetViews>
  <sheetFormatPr defaultColWidth="9.140625" defaultRowHeight="12.75" x14ac:dyDescent="0.25"/>
  <cols>
    <col min="1" max="1" width="46.5703125" style="91" customWidth="1"/>
    <col min="2" max="2" width="20.85546875" style="90" customWidth="1"/>
    <col min="3" max="5" width="21" style="90" customWidth="1"/>
    <col min="6" max="6" width="22.140625" style="90" customWidth="1"/>
    <col min="7" max="7" width="14.7109375" style="90" customWidth="1"/>
    <col min="8" max="8" width="47.42578125" style="90" customWidth="1"/>
    <col min="9" max="16384" width="9.140625" style="90"/>
  </cols>
  <sheetData>
    <row r="1" spans="1:7" ht="38.25" x14ac:dyDescent="0.25">
      <c r="A1" s="88" t="str">
        <f>Zertrechner!B19</f>
        <v>Tumorentitäten</v>
      </c>
      <c r="B1" s="89" t="str">
        <f>Zertrechner!K20</f>
        <v>Nachweisstufe
 Z, M, S, T, A, V, n</v>
      </c>
      <c r="C1" s="89" t="str">
        <f>Zertrechner!L20</f>
        <v>Primärfälle</v>
      </c>
      <c r="D1" s="89" t="str">
        <f>Zertrechner!M20</f>
        <v>Rezidive/ Fernmetastasen/ Nicht Primärfälle</v>
      </c>
      <c r="E1" s="89" t="str">
        <f>Zertrechner!N20</f>
        <v>Zentrumsfälle/ Patientenfälle/ Gesamtfälle</v>
      </c>
      <c r="F1" s="89" t="str">
        <f>Zertrechner!O20</f>
        <v>Geltungs-
bereich OZ
ohne V</v>
      </c>
    </row>
    <row r="2" spans="1:7" x14ac:dyDescent="0.25">
      <c r="A2" s="88" t="str">
        <f>CONCATENATE(Zertrechner!B21," ",Zertrechner!C21)</f>
        <v>1 Darm</v>
      </c>
      <c r="B2" s="89" t="str">
        <f>IF(Zertrechner!K21="","",Zertrechner!K21)</f>
        <v/>
      </c>
      <c r="C2" s="89" t="str">
        <f>IF(Zertrechner!L21="","",Zertrechner!L21)</f>
        <v/>
      </c>
      <c r="D2" s="89" t="str">
        <f>IF(Zertrechner!M21="","",Zertrechner!M21)</f>
        <v/>
      </c>
      <c r="E2" s="89" t="str">
        <f>IF(Zertrechner!N21="","",Zertrechner!N21)</f>
        <v/>
      </c>
      <c r="F2" s="94" t="str">
        <f>IF(Zertrechner!O21="-----","",Zertrechner!O21*100)</f>
        <v/>
      </c>
      <c r="G2" s="93"/>
    </row>
    <row r="3" spans="1:7" x14ac:dyDescent="0.25">
      <c r="A3" s="88" t="s">
        <v>526</v>
      </c>
      <c r="B3" s="89" t="str">
        <f>IF(Zertrechner!K22="","",Zertrechner!K22)</f>
        <v/>
      </c>
      <c r="C3" s="89" t="str">
        <f>IF(Zertrechner!L22="","",Zertrechner!L22)</f>
        <v/>
      </c>
      <c r="D3" s="89" t="str">
        <f>IF(Zertrechner!M22="","",Zertrechner!M22)</f>
        <v/>
      </c>
      <c r="E3" s="89">
        <f>IF(Zertrechner!N22="","",Zertrechner!N22)</f>
        <v>0</v>
      </c>
      <c r="F3" s="94" t="str">
        <f>IF(Zertrechner!O22="-----","",Zertrechner!O22*100)</f>
        <v/>
      </c>
      <c r="G3" s="93"/>
    </row>
    <row r="4" spans="1:7" x14ac:dyDescent="0.25">
      <c r="A4" s="88" t="str">
        <f>CONCATENATE(Zertrechner!B23," ",Zertrechner!C23)</f>
        <v>3 Pankreas</v>
      </c>
      <c r="B4" s="89" t="str">
        <f>IF(Zertrechner!K23="","",Zertrechner!K23)</f>
        <v/>
      </c>
      <c r="C4" s="89" t="str">
        <f>IF(Zertrechner!L23="","",Zertrechner!L23)</f>
        <v/>
      </c>
      <c r="D4" s="89" t="str">
        <f>IF(Zertrechner!M23="","",Zertrechner!M23)</f>
        <v/>
      </c>
      <c r="E4" s="89">
        <f>IF(Zertrechner!N23="","",Zertrechner!N23)</f>
        <v>0</v>
      </c>
      <c r="F4" s="94" t="str">
        <f>IF(Zertrechner!O23="-----","",Zertrechner!O23*100)</f>
        <v/>
      </c>
    </row>
    <row r="5" spans="1:7" x14ac:dyDescent="0.25">
      <c r="A5" s="88" t="str">
        <f>CONCATENATE(Zertrechner!B24," ",Zertrechner!C24)</f>
        <v>4 Magen</v>
      </c>
      <c r="B5" s="89" t="str">
        <f>IF(Zertrechner!K24="","",Zertrechner!K24)</f>
        <v/>
      </c>
      <c r="C5" s="89" t="str">
        <f>IF(Zertrechner!L24="","",Zertrechner!L24)</f>
        <v/>
      </c>
      <c r="D5" s="89" t="str">
        <f>IF(Zertrechner!M24="","",Zertrechner!M24)</f>
        <v/>
      </c>
      <c r="E5" s="89">
        <f>IF(Zertrechner!N24="","",Zertrechner!N24)</f>
        <v>0</v>
      </c>
      <c r="F5" s="94" t="str">
        <f>IF(Zertrechner!O24="-----","",Zertrechner!O24*100)</f>
        <v/>
      </c>
    </row>
    <row r="6" spans="1:7" x14ac:dyDescent="0.25">
      <c r="A6" s="88" t="s">
        <v>528</v>
      </c>
      <c r="B6" s="89" t="str">
        <f>IF(Zertrechner!K25="","",Zertrechner!K25)</f>
        <v/>
      </c>
      <c r="C6" s="89" t="str">
        <f>IF(Zertrechner!L25="","",Zertrechner!L25)</f>
        <v/>
      </c>
      <c r="D6" s="89" t="str">
        <f>IF(Zertrechner!M25="","",Zertrechner!M25)</f>
        <v/>
      </c>
      <c r="E6" s="89">
        <f>IF(Zertrechner!N25="","",Zertrechner!N25)</f>
        <v>0</v>
      </c>
      <c r="F6" s="94" t="str">
        <f>IF(Zertrechner!O25="-----","",Zertrechner!O25*100)</f>
        <v/>
      </c>
    </row>
    <row r="7" spans="1:7" x14ac:dyDescent="0.25">
      <c r="A7" s="88" t="str">
        <f>CONCATENATE(Zertrechner!B26," ",Zertrechner!C26)</f>
        <v>6 Speiseröhre</v>
      </c>
      <c r="B7" s="89" t="str">
        <f>IF(Zertrechner!K26="","",Zertrechner!K26)</f>
        <v/>
      </c>
      <c r="C7" s="89" t="str">
        <f>IF(Zertrechner!L26="","",Zertrechner!L26)</f>
        <v/>
      </c>
      <c r="D7" s="89" t="str">
        <f>IF(Zertrechner!M26="","",Zertrechner!M26)</f>
        <v/>
      </c>
      <c r="E7" s="89">
        <f>IF(Zertrechner!N26="","",Zertrechner!N26)</f>
        <v>0</v>
      </c>
      <c r="F7" s="94" t="str">
        <f>IF(Zertrechner!O26="-----","",Zertrechner!O26*100)</f>
        <v/>
      </c>
    </row>
    <row r="8" spans="1:7" ht="41.25" customHeight="1" x14ac:dyDescent="0.25">
      <c r="A8" s="88" t="str">
        <f>CONCATENATE(Zertrechner!B27," ",Zertrechner!C27)</f>
        <v>7 Sonst. Gastrointestinale Tumoren (S1) (Neuroendokrine Tumoren des Verdauungstraktes, Dünndarm-Tumoren)</v>
      </c>
      <c r="B8" s="89" t="str">
        <f>IF(Zertrechner!K27="","",Zertrechner!K27)</f>
        <v/>
      </c>
      <c r="C8" s="89" t="str">
        <f>IF(Zertrechner!L27="","",Zertrechner!L27)</f>
        <v/>
      </c>
      <c r="D8" s="133"/>
      <c r="E8" s="133"/>
      <c r="F8" s="94" t="str">
        <f>IF(Zertrechner!O27="-----","",Zertrechner!O27*100)</f>
        <v/>
      </c>
    </row>
    <row r="9" spans="1:7" ht="50.25" customHeight="1" x14ac:dyDescent="0.25">
      <c r="A9" s="88" t="str">
        <f>CONCATENATE(Zertrechner!B28," ",Zertrechner!C28)</f>
        <v>8 Endokrine Malignome (S4)
(inkl. Schilddrüse, Nebenniere, Paraganglien, Hypophyse, Neben-schilddrüse, Neuroendokrine Tumoren)</v>
      </c>
      <c r="B9" s="89" t="str">
        <f>IF(Zertrechner!K28="","",Zertrechner!K28)</f>
        <v/>
      </c>
      <c r="C9" s="89" t="str">
        <f>IF(Zertrechner!L28="","",Zertrechner!L28)</f>
        <v/>
      </c>
      <c r="D9" s="133"/>
      <c r="E9" s="133"/>
      <c r="F9" s="94" t="str">
        <f>IF(Zertrechner!O28="-----","",Zertrechner!O28*100)</f>
        <v/>
      </c>
    </row>
    <row r="10" spans="1:7" ht="12.75" customHeight="1" x14ac:dyDescent="0.25">
      <c r="A10" s="88" t="str">
        <f>CONCATENATE(Zertrechner!B29," ",Zertrechner!C29)</f>
        <v>9 Hämatologische Neoplasien</v>
      </c>
      <c r="B10" s="89" t="str">
        <f>IF(Zertrechner!K29="","",Zertrechner!K29)</f>
        <v/>
      </c>
      <c r="C10" s="89" t="str">
        <f>IF(Zertrechner!L29="","",Zertrechner!L29)</f>
        <v/>
      </c>
      <c r="D10" s="133"/>
      <c r="E10" s="89" t="str">
        <f>IF(Zertrechner!N29="","",Zertrechner!N29)</f>
        <v/>
      </c>
      <c r="F10" s="94" t="str">
        <f>IF(Zertrechner!O29="-----","",Zertrechner!O29*100)</f>
        <v/>
      </c>
    </row>
    <row r="11" spans="1:7" x14ac:dyDescent="0.25">
      <c r="A11" s="88" t="str">
        <f>CONCATENATE(Zertrechner!B30," ",Zertrechner!C30)</f>
        <v>10 Mamma</v>
      </c>
      <c r="B11" s="89" t="str">
        <f>IF(Zertrechner!K30="","",Zertrechner!K30)</f>
        <v/>
      </c>
      <c r="C11" s="89" t="str">
        <f>IF(Zertrechner!L30="","",Zertrechner!L30)</f>
        <v/>
      </c>
      <c r="D11" s="89" t="str">
        <f>IF(Zertrechner!M30="","",Zertrechner!M30)</f>
        <v/>
      </c>
      <c r="E11" s="89">
        <f>IF(Zertrechner!N30="","",Zertrechner!N30)</f>
        <v>0</v>
      </c>
      <c r="F11" s="94" t="str">
        <f>IF(Zertrechner!O30="-----","",Zertrechner!O30*100)</f>
        <v/>
      </c>
    </row>
    <row r="12" spans="1:7" ht="38.25" x14ac:dyDescent="0.25">
      <c r="A12" s="88" t="str">
        <f>CONCATENATE(Zertrechner!B31," ",Zertrechner!C31)</f>
        <v>11 Gynäkologische Tumoren
(Cervix, Uterus, Ovar inkl. BOT, Vulva, Vaginal Tumoren, STIC)</v>
      </c>
      <c r="B12" s="89" t="str">
        <f>IF(Zertrechner!K31="","",Zertrechner!K31)</f>
        <v/>
      </c>
      <c r="C12" s="89" t="str">
        <f>IF(Zertrechner!L31="","",Zertrechner!L31)</f>
        <v/>
      </c>
      <c r="D12" s="89" t="str">
        <f>IF(Zertrechner!M31="","",Zertrechner!M31)</f>
        <v/>
      </c>
      <c r="E12" s="89">
        <f>IF(Zertrechner!N31="","",Zertrechner!N31)</f>
        <v>0</v>
      </c>
      <c r="F12" s="94" t="str">
        <f>IF(Zertrechner!O31="-----","",Zertrechner!O31*100)</f>
        <v/>
      </c>
    </row>
    <row r="13" spans="1:7" ht="27.75" customHeight="1" x14ac:dyDescent="0.25">
      <c r="A13" s="88" t="str">
        <f>CONCATENATE(Zertrechner!B32," ",Zertrechner!C32)</f>
        <v>12 Haut
(Invasives malignes Melanom)</v>
      </c>
      <c r="B13" s="89" t="str">
        <f>IF(Zertrechner!K32="","",Zertrechner!K32)</f>
        <v/>
      </c>
      <c r="C13" s="89" t="str">
        <f>IF(Zertrechner!L32="","",Zertrechner!L32)</f>
        <v/>
      </c>
      <c r="D13" s="89" t="str">
        <f>IF(Zertrechner!M32="","",Zertrechner!M32)</f>
        <v/>
      </c>
      <c r="E13" s="89">
        <f>IF(Zertrechner!N32="","",Zertrechner!N32)</f>
        <v>0</v>
      </c>
      <c r="F13" s="94" t="str">
        <f>IF(Zertrechner!O32="-----","",Zertrechner!O32*100)</f>
        <v/>
      </c>
    </row>
    <row r="14" spans="1:7" x14ac:dyDescent="0.25">
      <c r="A14" s="88" t="str">
        <f>CONCATENATE(Zertrechner!B33," ",Zertrechner!C33)</f>
        <v>13 Prostata</v>
      </c>
      <c r="B14" s="89" t="str">
        <f>IF(Zertrechner!K33="","",Zertrechner!K33)</f>
        <v/>
      </c>
      <c r="C14" s="89" t="str">
        <f>IF(Zertrechner!L33="","",Zertrechner!L33)</f>
        <v/>
      </c>
      <c r="D14" s="89" t="str">
        <f>IF(Zertrechner!M33="","",Zertrechner!M33)</f>
        <v/>
      </c>
      <c r="E14" s="89">
        <f>IF(Zertrechner!N33="","",Zertrechner!N33)</f>
        <v>0</v>
      </c>
      <c r="F14" s="94" t="str">
        <f>IF(Zertrechner!O33="-----","",Zertrechner!O33*100)</f>
        <v/>
      </c>
    </row>
    <row r="15" spans="1:7" x14ac:dyDescent="0.25">
      <c r="A15" s="88" t="s">
        <v>525</v>
      </c>
      <c r="B15" s="89" t="str">
        <f>IF(Zertrechner!K34="","",Zertrechner!K34)</f>
        <v/>
      </c>
      <c r="C15" s="89" t="str">
        <f>IF(Zertrechner!L34="","",Zertrechner!L34)</f>
        <v/>
      </c>
      <c r="D15" s="89" t="str">
        <f>IF(Zertrechner!M34="","",Zertrechner!M34)</f>
        <v/>
      </c>
      <c r="E15" s="89">
        <f>IF(Zertrechner!N34="","",Zertrechner!N34)</f>
        <v>0</v>
      </c>
      <c r="F15" s="94" t="str">
        <f>IF(Zertrechner!O34="-----","",Zertrechner!O34*100)</f>
        <v/>
      </c>
    </row>
    <row r="16" spans="1:7" x14ac:dyDescent="0.25">
      <c r="A16" s="88" t="str">
        <f>CONCATENATE(Zertrechner!B35," ",Zertrechner!C35)</f>
        <v>15 Hoden</v>
      </c>
      <c r="B16" s="89" t="str">
        <f>IF(Zertrechner!K35="","",Zertrechner!K35)</f>
        <v/>
      </c>
      <c r="C16" s="89" t="str">
        <f>IF(Zertrechner!L35="","",Zertrechner!L35)</f>
        <v/>
      </c>
      <c r="D16" s="89" t="str">
        <f>IF(Zertrechner!M35="","",Zertrechner!M35)</f>
        <v/>
      </c>
      <c r="E16" s="89">
        <f>IF(Zertrechner!N35="","",Zertrechner!N35)</f>
        <v>0</v>
      </c>
      <c r="F16" s="94" t="str">
        <f>IF(Zertrechner!O35="-----","",Zertrechner!O35*100)</f>
        <v/>
      </c>
    </row>
    <row r="17" spans="1:6" x14ac:dyDescent="0.25">
      <c r="A17" s="88" t="str">
        <f>CONCATENATE(Zertrechner!B36," ",Zertrechner!C36)</f>
        <v>16 Niere</v>
      </c>
      <c r="B17" s="89" t="str">
        <f>IF(Zertrechner!K36="","",Zertrechner!K36)</f>
        <v/>
      </c>
      <c r="C17" s="89" t="str">
        <f>IF(Zertrechner!L36="","",Zertrechner!L36)</f>
        <v/>
      </c>
      <c r="D17" s="89" t="str">
        <f>IF(Zertrechner!M36="","",Zertrechner!M36)</f>
        <v/>
      </c>
      <c r="E17" s="89">
        <f>IF(Zertrechner!N36="","",Zertrechner!N36)</f>
        <v>0</v>
      </c>
      <c r="F17" s="94" t="str">
        <f>IF(Zertrechner!O36="-----","",Zertrechner!O36*100)</f>
        <v/>
      </c>
    </row>
    <row r="18" spans="1:6" x14ac:dyDescent="0.25">
      <c r="A18" s="88" t="str">
        <f>CONCATENATE(Zertrechner!B37," ",Zertrechner!C37)</f>
        <v>17 Harnblase</v>
      </c>
      <c r="B18" s="89" t="str">
        <f>IF(Zertrechner!K37="","",Zertrechner!K37)</f>
        <v/>
      </c>
      <c r="C18" s="89" t="str">
        <f>IF(Zertrechner!L37="","",Zertrechner!L37)</f>
        <v/>
      </c>
      <c r="D18" s="89" t="str">
        <f>IF(Zertrechner!M37="","",Zertrechner!M37)</f>
        <v/>
      </c>
      <c r="E18" s="89">
        <f>IF(Zertrechner!N37="","",Zertrechner!N37)</f>
        <v>0</v>
      </c>
      <c r="F18" s="94" t="str">
        <f>IF(Zertrechner!O37="-----","",Zertrechner!O37*100)</f>
        <v/>
      </c>
    </row>
    <row r="19" spans="1:6" x14ac:dyDescent="0.25">
      <c r="A19" s="88" t="str">
        <f>CONCATENATE(Zertrechner!B38," ",Zertrechner!C38)</f>
        <v>18 Sarkome (inkl. GIST)</v>
      </c>
      <c r="B19" s="89" t="str">
        <f>IF(Zertrechner!K38="","",Zertrechner!K38)</f>
        <v/>
      </c>
      <c r="C19" s="89" t="str">
        <f>IF(Zertrechner!L38="","",Zertrechner!L38)</f>
        <v/>
      </c>
      <c r="D19" s="89" t="str">
        <f>IF(Zertrechner!M38="","",Zertrechner!M38)</f>
        <v/>
      </c>
      <c r="E19" s="89">
        <f>IF(Zertrechner!N38="","",Zertrechner!N38)</f>
        <v>0</v>
      </c>
      <c r="F19" s="94" t="str">
        <f>IF(Zertrechner!O38="-----","",Zertrechner!O38*100)</f>
        <v/>
      </c>
    </row>
    <row r="20" spans="1:6" ht="38.25" x14ac:dyDescent="0.25">
      <c r="A20" s="88" t="str">
        <f>CONCATENATE(Zertrechner!B39," ",Zertrechner!C39)</f>
        <v>19 Kopf-Hals-Tumoren
(Nasenhaupt- und Nasennebenhöhlen, Mundhöhle, Rachen und Kehlkopf, Speicheldrüsen)</v>
      </c>
      <c r="B20" s="89" t="str">
        <f>IF(Zertrechner!K39="","",Zertrechner!K39)</f>
        <v/>
      </c>
      <c r="C20" s="89" t="str">
        <f>IF(Zertrechner!L39="","",Zertrechner!L39)</f>
        <v/>
      </c>
      <c r="D20" s="89" t="str">
        <f>IF(Zertrechner!M39="","",Zertrechner!M39)</f>
        <v/>
      </c>
      <c r="E20" s="89">
        <f>IF(Zertrechner!N39="","",Zertrechner!N39)</f>
        <v>0</v>
      </c>
      <c r="F20" s="94" t="str">
        <f>IF(Zertrechner!O39="-----","",Zertrechner!O39*100)</f>
        <v/>
      </c>
    </row>
    <row r="21" spans="1:6" x14ac:dyDescent="0.25">
      <c r="A21" s="88" t="str">
        <f>CONCATENATE(Zertrechner!B40," ",Zertrechner!C40)</f>
        <v>20 Neuroonkologische Tumoren</v>
      </c>
      <c r="B21" s="89" t="str">
        <f>IF(Zertrechner!K40="","",Zertrechner!K40)</f>
        <v/>
      </c>
      <c r="C21" s="89" t="str">
        <f>IF(Zertrechner!L40="","",Zertrechner!L40)</f>
        <v/>
      </c>
      <c r="D21" s="89" t="str">
        <f>IF(Zertrechner!M40="","",Zertrechner!M40)</f>
        <v/>
      </c>
      <c r="E21" s="89">
        <f>IF(Zertrechner!N40="","",Zertrechner!N40)</f>
        <v>0</v>
      </c>
      <c r="F21" s="94" t="str">
        <f>IF(Zertrechner!O40="-----","",Zertrechner!O40*100)</f>
        <v/>
      </c>
    </row>
    <row r="22" spans="1:6" x14ac:dyDescent="0.25">
      <c r="A22" s="88" t="str">
        <f>CONCATENATE(Zertrechner!B43," ",Zertrechner!C43)</f>
        <v>21 Lunge</v>
      </c>
      <c r="B22" s="89" t="str">
        <f>IF(Zertrechner!K43="","",Zertrechner!K43)</f>
        <v/>
      </c>
      <c r="C22" s="89" t="str">
        <f>IF(Zertrechner!L43="","",Zertrechner!L43)</f>
        <v/>
      </c>
      <c r="D22" s="89" t="str">
        <f>IF(Zertrechner!M43="","",Zertrechner!M43)</f>
        <v/>
      </c>
      <c r="E22" s="89">
        <f>IF(Zertrechner!N43="","",Zertrechner!N43)</f>
        <v>0</v>
      </c>
      <c r="F22" s="94" t="str">
        <f>IF(Zertrechner!O43="-----","",Zertrechner!O43*100)</f>
        <v/>
      </c>
    </row>
    <row r="23" spans="1:6" x14ac:dyDescent="0.25">
      <c r="A23" s="88" t="str">
        <f>CONCATENATE(Zertrechner!B44," ",Zertrechner!C44)</f>
        <v>22 Mesotheliom</v>
      </c>
      <c r="B23" s="89" t="str">
        <f>IF(Zertrechner!K44="","",Zertrechner!K44)</f>
        <v/>
      </c>
      <c r="C23" s="89" t="str">
        <f>IF(Zertrechner!L44="","",Zertrechner!L44)</f>
        <v/>
      </c>
      <c r="D23" s="195" t="str">
        <f>IF(Zertrechner!M44="","",Zertrechner!M44)</f>
        <v/>
      </c>
      <c r="E23" s="195" t="str">
        <f>IF(Zertrechner!N44="","",Zertrechner!N44)</f>
        <v/>
      </c>
      <c r="F23" s="94" t="str">
        <f>IF(Zertrechner!O44="-----","",Zertrechner!O44*100)</f>
        <v/>
      </c>
    </row>
    <row r="24" spans="1:6" x14ac:dyDescent="0.25">
      <c r="A24" s="88" t="str">
        <f>CONCATENATE(Zertrechner!B45," ",Zertrechner!C45)</f>
        <v>23 Kinderonkologie</v>
      </c>
      <c r="B24" s="89" t="str">
        <f>IF(Zertrechner!K45="","",Zertrechner!K45)</f>
        <v/>
      </c>
      <c r="C24" s="89" t="str">
        <f>IF(Zertrechner!L45="","",Zertrechner!L45)</f>
        <v/>
      </c>
      <c r="D24" s="133"/>
      <c r="E24" s="89" t="str">
        <f>IF(Zertrechner!N45="","",Zertrechner!N45)</f>
        <v/>
      </c>
      <c r="F24" s="94" t="str">
        <f>IF(Zertrechner!O45="-----","",Zertrechner!O45*100)</f>
        <v/>
      </c>
    </row>
    <row r="25" spans="1:6" x14ac:dyDescent="0.25">
      <c r="A25" s="149" t="s">
        <v>333</v>
      </c>
      <c r="B25" s="133"/>
      <c r="C25" s="89" t="str">
        <f>IF(Zertrechner!L41="","",Zertrechner!L41)</f>
        <v>-----</v>
      </c>
      <c r="D25" s="89" t="str">
        <f>IF(Zertrechner!M41="","",Zertrechner!M41)</f>
        <v>-----</v>
      </c>
      <c r="E25" s="89" t="str">
        <f>IF(Zertrechner!N41="","",Zertrechner!N41)</f>
        <v>-----</v>
      </c>
      <c r="F25" s="94" t="str">
        <f>IF(Zertrechner!O41="-----","",Zertrechner!O41*100)</f>
        <v/>
      </c>
    </row>
    <row r="26" spans="1:6" ht="15.75" customHeight="1" x14ac:dyDescent="0.25">
      <c r="A26" s="149" t="s">
        <v>439</v>
      </c>
      <c r="B26" s="133"/>
      <c r="C26" s="89" t="str">
        <f>IF(Zertrechner!L46="","",Zertrechner!L46)</f>
        <v>-----</v>
      </c>
      <c r="D26" s="89" t="str">
        <f>IF(Zertrechner!M46="","",Zertrechner!M46)</f>
        <v>-----</v>
      </c>
      <c r="E26" s="89" t="str">
        <f>IF(Zertrechner!N46="","",Zertrechner!N46)</f>
        <v>-----</v>
      </c>
      <c r="F26" s="94" t="str">
        <f>IF(Zertrechner!O46="-----","",Zertrechner!O46*100)</f>
        <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7"/>
  <sheetViews>
    <sheetView workbookViewId="0">
      <selection activeCell="A17" sqref="A17"/>
    </sheetView>
  </sheetViews>
  <sheetFormatPr defaultColWidth="9.140625" defaultRowHeight="15" x14ac:dyDescent="0.25"/>
  <cols>
    <col min="1" max="1" width="32.28515625" customWidth="1"/>
    <col min="2" max="2" width="35.140625" customWidth="1"/>
    <col min="3" max="3" width="36.85546875" customWidth="1"/>
  </cols>
  <sheetData>
    <row r="1" spans="1:3" x14ac:dyDescent="0.25">
      <c r="A1" s="96" t="s">
        <v>156</v>
      </c>
      <c r="B1" s="97" t="str">
        <f>IF(Zertrechner!D16="","",Zertrechner!D16)</f>
        <v/>
      </c>
    </row>
    <row r="2" spans="1:3" x14ac:dyDescent="0.25">
      <c r="A2" s="96" t="s">
        <v>151</v>
      </c>
      <c r="B2" s="98" t="str">
        <f>IF(Zertrechner!M12="","",Zertrechner!M12)</f>
        <v/>
      </c>
    </row>
    <row r="3" spans="1:3" x14ac:dyDescent="0.25">
      <c r="A3" s="96" t="s">
        <v>16</v>
      </c>
      <c r="B3" s="98" t="str">
        <f>IF(Zertrechner!M14="","",Zertrechner!M14)</f>
        <v/>
      </c>
    </row>
    <row r="4" spans="1:3" x14ac:dyDescent="0.25">
      <c r="A4" s="96"/>
      <c r="B4" s="99"/>
    </row>
    <row r="5" spans="1:3" x14ac:dyDescent="0.25">
      <c r="A5" s="96"/>
      <c r="B5" s="99"/>
    </row>
    <row r="6" spans="1:3" x14ac:dyDescent="0.25">
      <c r="A6" s="100" t="s">
        <v>2</v>
      </c>
      <c r="B6" s="100" t="s">
        <v>530</v>
      </c>
      <c r="C6" s="100" t="s">
        <v>531</v>
      </c>
    </row>
    <row r="7" spans="1:3" x14ac:dyDescent="0.25">
      <c r="A7" s="95" t="str">
        <f>IF(Datenquelle!F37="","",Datenquelle!F37)</f>
        <v/>
      </c>
      <c r="B7" s="95" t="str">
        <f>IF(Zertrechner!D12="","",Zertrechner!D12)</f>
        <v/>
      </c>
      <c r="C7" s="95" t="str">
        <f>IF(Zertrechner!D14="","",Zertrechner!D14)</f>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5" t="s">
        <v>13</v>
      </c>
    </row>
    <row r="2" spans="1:2" s="90" customFormat="1" ht="12.75" x14ac:dyDescent="0.25">
      <c r="A2" s="88" t="str">
        <f>Zertrechner!L51</f>
        <v>Geltungsbereich (mind. 50 %)</v>
      </c>
      <c r="B2" s="94">
        <f>Zertrechner!O51*100</f>
        <v>0</v>
      </c>
    </row>
    <row r="3" spans="1:2" s="90" customFormat="1" ht="12.75" x14ac:dyDescent="0.25">
      <c r="A3" s="88" t="str">
        <f>Zertrechner!L52</f>
        <v>Versorgungsumfang in % (keine Vorgabe)</v>
      </c>
      <c r="B3" s="94">
        <f>Zertrechner!O52*100</f>
        <v>0</v>
      </c>
    </row>
    <row r="4" spans="1:2" s="90" customFormat="1" ht="12.75" x14ac:dyDescent="0.25">
      <c r="A4" s="88" t="str">
        <f>Zertrechner!L53</f>
        <v>Geltungsbereich im Versorgungsumfang (mind. 70 %)</v>
      </c>
      <c r="B4" s="94">
        <f>Zertrechner!O53*100</f>
        <v>0</v>
      </c>
    </row>
    <row r="5" spans="1:2" s="90" customFormat="1" ht="12.75" x14ac:dyDescent="0.25">
      <c r="A5" s="88" t="str">
        <f>Zertrechner!L55</f>
        <v>Anzahl Organkrebszentren / Module (Summe Z+M)</v>
      </c>
      <c r="B5" s="92">
        <f>Zertrechner!O55</f>
        <v>0</v>
      </c>
    </row>
    <row r="6" spans="1:2" s="90" customFormat="1" ht="12.75" x14ac:dyDescent="0.25">
      <c r="A6" s="88" t="str">
        <f>Zertrechner!L56</f>
        <v>Anzahl Transitzentren (Summe T)</v>
      </c>
      <c r="B6" s="92">
        <f>Zertrechner!O56</f>
        <v>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U44"/>
  <sheetViews>
    <sheetView showGridLines="0" zoomScaleNormal="100" zoomScaleSheetLayoutView="87" workbookViewId="0">
      <selection activeCell="T16" sqref="T16:T18"/>
    </sheetView>
  </sheetViews>
  <sheetFormatPr defaultColWidth="11.42578125" defaultRowHeight="15" x14ac:dyDescent="0.25"/>
  <cols>
    <col min="1" max="1" width="0.42578125" customWidth="1"/>
    <col min="2" max="2" width="2.28515625" customWidth="1"/>
    <col min="3" max="3" width="2.7109375" customWidth="1"/>
    <col min="4" max="4" width="4.4257812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28515625" customWidth="1"/>
    <col min="12" max="12" width="9.140625" customWidth="1"/>
    <col min="13" max="13" width="5.85546875" customWidth="1"/>
    <col min="14" max="14" width="4.140625" customWidth="1"/>
    <col min="15" max="15" width="4.5703125" customWidth="1"/>
    <col min="16" max="16" width="5.28515625" customWidth="1"/>
    <col min="17" max="17" width="6" customWidth="1"/>
    <col min="18" max="18" width="7.85546875" customWidth="1"/>
    <col min="19" max="19" width="8.42578125" customWidth="1"/>
    <col min="20" max="21" width="71.140625" customWidth="1"/>
  </cols>
  <sheetData>
    <row r="1" spans="1:21" ht="3" customHeight="1" x14ac:dyDescent="0.25">
      <c r="A1" s="101"/>
      <c r="B1" s="102"/>
      <c r="C1" s="9"/>
      <c r="D1" s="102"/>
      <c r="E1" s="102"/>
      <c r="F1" s="102"/>
      <c r="G1" s="102"/>
      <c r="H1" s="102"/>
      <c r="I1" s="102"/>
      <c r="J1" s="102"/>
      <c r="K1" s="102"/>
      <c r="L1" s="102"/>
      <c r="M1" s="103"/>
      <c r="N1" s="103"/>
      <c r="O1" s="103"/>
      <c r="P1" s="103"/>
      <c r="Q1" s="102"/>
      <c r="R1" s="102"/>
      <c r="S1" s="102"/>
      <c r="T1" s="102"/>
      <c r="U1" s="102"/>
    </row>
    <row r="2" spans="1:21" s="102" customFormat="1" ht="12.95" customHeight="1" x14ac:dyDescent="0.2">
      <c r="A2" s="104"/>
      <c r="B2" s="206" t="str">
        <f>Zertrechner!B1</f>
        <v>Anlage EB Version M1.1 (Auditjahr 2025 / Kennzahlenjahr 2024)</v>
      </c>
      <c r="C2" s="9"/>
      <c r="M2" s="103"/>
      <c r="N2" s="103"/>
      <c r="O2" s="103"/>
      <c r="P2" s="103"/>
    </row>
    <row r="3" spans="1:21" ht="16.5" x14ac:dyDescent="0.25">
      <c r="A3" s="105"/>
      <c r="B3" s="105" t="s">
        <v>227</v>
      </c>
      <c r="C3" s="9"/>
      <c r="D3" s="102"/>
      <c r="E3" s="102"/>
      <c r="F3" s="102"/>
      <c r="G3" s="102"/>
      <c r="H3" s="102"/>
      <c r="I3" s="102"/>
      <c r="J3" s="102"/>
      <c r="K3" s="102"/>
      <c r="L3" s="102"/>
      <c r="M3" s="103"/>
      <c r="N3" s="103"/>
      <c r="O3" s="103"/>
      <c r="P3" s="103"/>
      <c r="Q3" s="106"/>
      <c r="R3" s="102"/>
      <c r="S3" s="102"/>
      <c r="T3" s="102"/>
      <c r="U3" s="102"/>
    </row>
    <row r="4" spans="1:21" ht="11.25" customHeight="1" x14ac:dyDescent="0.25">
      <c r="A4" s="105"/>
      <c r="B4" s="102"/>
      <c r="C4" s="9"/>
      <c r="D4" s="102"/>
      <c r="E4" s="102"/>
      <c r="F4" s="102"/>
      <c r="G4" s="102"/>
      <c r="H4" s="102"/>
      <c r="I4" s="102"/>
      <c r="J4" s="102"/>
      <c r="K4" s="102"/>
      <c r="L4" s="102"/>
      <c r="M4" s="103"/>
      <c r="N4" s="103"/>
      <c r="O4" s="103"/>
      <c r="P4" s="103"/>
      <c r="Q4" s="106"/>
      <c r="R4" s="102"/>
      <c r="S4" s="102"/>
      <c r="T4" s="102"/>
      <c r="U4" s="102"/>
    </row>
    <row r="5" spans="1:21" ht="9.75" customHeight="1" x14ac:dyDescent="0.25">
      <c r="A5" s="102"/>
      <c r="B5" s="102"/>
      <c r="C5" s="9"/>
      <c r="D5" s="102"/>
      <c r="E5" s="102"/>
      <c r="F5" s="103"/>
      <c r="G5" s="103"/>
      <c r="H5" s="103"/>
      <c r="I5" s="103"/>
      <c r="J5" s="103"/>
      <c r="K5" s="103"/>
      <c r="L5" s="103"/>
      <c r="M5" s="103"/>
      <c r="N5" s="103"/>
      <c r="O5" s="103"/>
      <c r="P5" s="103"/>
      <c r="Q5" s="106"/>
      <c r="R5" s="102"/>
      <c r="S5" s="102"/>
      <c r="T5" s="102"/>
      <c r="U5" s="102"/>
    </row>
    <row r="6" spans="1:21" s="107" customFormat="1" ht="15" customHeight="1" x14ac:dyDescent="0.25">
      <c r="B6" s="4" t="s">
        <v>17</v>
      </c>
      <c r="C6" s="71"/>
      <c r="D6" s="4"/>
      <c r="F6" s="349" t="str">
        <f>IF(Zertrechner!D8=0,"",Zertrechner!D8)</f>
        <v/>
      </c>
      <c r="G6" s="350"/>
      <c r="H6" s="351"/>
      <c r="I6" s="351"/>
      <c r="J6" s="351"/>
      <c r="K6" s="351"/>
      <c r="L6" s="351"/>
      <c r="M6" s="351"/>
      <c r="N6" s="351"/>
      <c r="O6" s="352"/>
      <c r="P6" s="108"/>
      <c r="Q6" s="106"/>
      <c r="R6" s="106"/>
      <c r="S6" s="109"/>
      <c r="T6" s="106"/>
      <c r="U6" s="106"/>
    </row>
    <row r="7" spans="1:21" s="107" customFormat="1" ht="6.95" customHeight="1" x14ac:dyDescent="0.2">
      <c r="B7" s="110"/>
      <c r="C7" s="111"/>
      <c r="D7" s="110"/>
      <c r="E7" s="112"/>
      <c r="F7" s="103"/>
      <c r="G7" s="103"/>
      <c r="H7" s="103"/>
      <c r="I7" s="103"/>
      <c r="J7" s="103"/>
      <c r="K7" s="103"/>
      <c r="L7" s="103"/>
      <c r="M7" s="103"/>
      <c r="N7" s="103"/>
      <c r="O7" s="103"/>
      <c r="P7" s="103"/>
      <c r="Q7" s="106"/>
      <c r="R7" s="106"/>
      <c r="S7" s="109"/>
      <c r="T7" s="106"/>
      <c r="U7" s="106"/>
    </row>
    <row r="8" spans="1:21" s="107" customFormat="1" ht="15" customHeight="1" x14ac:dyDescent="0.2">
      <c r="B8" s="4" t="s">
        <v>207</v>
      </c>
      <c r="C8" s="71"/>
      <c r="D8" s="4"/>
      <c r="E8" s="113"/>
      <c r="F8" s="353" t="str">
        <f>IF(Zertrechner!D6=0,"",Zertrechner!D6)</f>
        <v/>
      </c>
      <c r="G8" s="354"/>
      <c r="H8" s="106"/>
      <c r="I8" s="355" t="s">
        <v>208</v>
      </c>
      <c r="J8" s="355"/>
      <c r="K8" s="356"/>
      <c r="L8" s="357" t="str">
        <f>IF(Zertrechner!M12=0,"",Zertrechner!M12)</f>
        <v/>
      </c>
      <c r="M8" s="358"/>
      <c r="N8" s="358"/>
      <c r="O8" s="359"/>
      <c r="P8" s="114"/>
      <c r="Q8" s="106"/>
      <c r="R8" s="106"/>
      <c r="S8" s="109"/>
      <c r="T8" s="106"/>
      <c r="U8" s="106"/>
    </row>
    <row r="9" spans="1:21" ht="23.25" customHeight="1" x14ac:dyDescent="0.25">
      <c r="A9" s="102"/>
      <c r="B9" s="102"/>
      <c r="C9" s="9"/>
      <c r="D9" s="102"/>
      <c r="E9" s="102"/>
      <c r="F9" s="103"/>
      <c r="G9" s="103"/>
      <c r="H9" s="103"/>
      <c r="I9" s="103"/>
      <c r="J9" s="103"/>
      <c r="K9" s="103"/>
      <c r="L9" s="103"/>
      <c r="M9" s="103"/>
      <c r="N9" s="103"/>
      <c r="O9" s="103"/>
      <c r="P9" s="103"/>
      <c r="Q9" s="106"/>
      <c r="R9" s="102"/>
      <c r="S9" s="102"/>
      <c r="T9" s="102"/>
      <c r="U9" s="102"/>
    </row>
    <row r="10" spans="1:21" s="104" customFormat="1" ht="15" customHeight="1" x14ac:dyDescent="0.2">
      <c r="B10" s="278" t="s">
        <v>275</v>
      </c>
      <c r="C10" s="278"/>
      <c r="D10" s="278"/>
      <c r="E10" s="279"/>
      <c r="F10" s="241"/>
      <c r="G10" s="242"/>
      <c r="H10" s="242"/>
      <c r="I10" s="243"/>
      <c r="J10" s="280" t="s">
        <v>276</v>
      </c>
      <c r="K10" s="281"/>
      <c r="L10" s="241"/>
      <c r="M10" s="242"/>
      <c r="N10" s="242"/>
      <c r="O10" s="243"/>
      <c r="P10" s="130"/>
      <c r="R10" s="134"/>
      <c r="S10" s="135"/>
    </row>
    <row r="11" spans="1:21" s="7" customFormat="1" ht="9" customHeight="1" x14ac:dyDescent="0.2">
      <c r="B11" s="150"/>
      <c r="C11" s="150"/>
      <c r="D11" s="150"/>
      <c r="E11" s="150"/>
      <c r="F11" s="150"/>
      <c r="G11" s="150"/>
      <c r="H11" s="150"/>
      <c r="I11" s="150"/>
      <c r="J11" s="150"/>
      <c r="K11" s="150"/>
      <c r="L11" s="150"/>
      <c r="M11" s="150"/>
      <c r="N11" s="150"/>
      <c r="O11" s="150"/>
      <c r="P11" s="150"/>
      <c r="Q11" s="150"/>
      <c r="R11" s="150"/>
      <c r="S11" s="150"/>
    </row>
    <row r="12" spans="1:21" s="7" customFormat="1" ht="15" customHeight="1" x14ac:dyDescent="0.2">
      <c r="B12" s="154" t="s">
        <v>335</v>
      </c>
      <c r="C12" s="154"/>
      <c r="D12" s="154"/>
      <c r="E12" s="154"/>
      <c r="F12" s="241"/>
      <c r="G12" s="242"/>
      <c r="H12" s="242"/>
      <c r="I12" s="243"/>
      <c r="J12" s="153"/>
      <c r="K12" s="152" t="s">
        <v>336</v>
      </c>
      <c r="L12" s="268"/>
      <c r="M12" s="269"/>
      <c r="N12" s="269"/>
      <c r="O12" s="270"/>
      <c r="P12" s="150"/>
      <c r="Q12" s="150"/>
      <c r="R12" s="150"/>
      <c r="S12" s="150"/>
    </row>
    <row r="13" spans="1:21" s="7" customFormat="1" ht="15" customHeight="1" thickBot="1" x14ac:dyDescent="0.25">
      <c r="B13" s="282"/>
      <c r="C13" s="282"/>
      <c r="D13" s="282"/>
      <c r="E13" s="282"/>
      <c r="F13" s="282"/>
      <c r="G13" s="282"/>
      <c r="H13" s="282"/>
      <c r="I13" s="282"/>
      <c r="J13" s="282"/>
      <c r="K13" s="282"/>
      <c r="L13" s="282"/>
      <c r="M13" s="282"/>
      <c r="N13" s="282"/>
      <c r="O13" s="282"/>
      <c r="P13" s="282"/>
      <c r="Q13" s="282"/>
      <c r="R13" s="282"/>
      <c r="S13" s="282"/>
    </row>
    <row r="14" spans="1:21" s="3" customFormat="1" ht="19.5" customHeight="1" thickBot="1" x14ac:dyDescent="0.3">
      <c r="B14" s="283" t="s">
        <v>209</v>
      </c>
      <c r="C14" s="284"/>
      <c r="D14" s="287" t="s">
        <v>380</v>
      </c>
      <c r="E14" s="289" t="s">
        <v>210</v>
      </c>
      <c r="F14" s="289" t="s">
        <v>211</v>
      </c>
      <c r="G14" s="291"/>
      <c r="H14" s="283" t="s">
        <v>212</v>
      </c>
      <c r="I14" s="292"/>
      <c r="J14" s="284"/>
      <c r="K14" s="289" t="s">
        <v>213</v>
      </c>
      <c r="L14" s="291"/>
      <c r="M14" s="294" t="s">
        <v>214</v>
      </c>
      <c r="N14" s="321" t="s">
        <v>215</v>
      </c>
      <c r="O14" s="322"/>
      <c r="P14" s="294" t="s">
        <v>214</v>
      </c>
      <c r="Q14" s="283" t="s">
        <v>216</v>
      </c>
      <c r="R14" s="296"/>
      <c r="S14" s="287" t="s">
        <v>217</v>
      </c>
      <c r="T14" s="347" t="s">
        <v>218</v>
      </c>
      <c r="U14" s="348"/>
    </row>
    <row r="15" spans="1:21" s="3" customFormat="1" ht="23.25" customHeight="1" thickBot="1" x14ac:dyDescent="0.3">
      <c r="B15" s="285"/>
      <c r="C15" s="286"/>
      <c r="D15" s="288"/>
      <c r="E15" s="290"/>
      <c r="F15" s="290"/>
      <c r="G15" s="291"/>
      <c r="H15" s="285"/>
      <c r="I15" s="293"/>
      <c r="J15" s="286"/>
      <c r="K15" s="290"/>
      <c r="L15" s="291"/>
      <c r="M15" s="295"/>
      <c r="N15" s="321"/>
      <c r="O15" s="322"/>
      <c r="P15" s="295"/>
      <c r="Q15" s="297"/>
      <c r="R15" s="298"/>
      <c r="S15" s="299"/>
      <c r="T15" s="115" t="s">
        <v>219</v>
      </c>
      <c r="U15" s="115" t="s">
        <v>220</v>
      </c>
    </row>
    <row r="16" spans="1:21" s="102" customFormat="1" ht="28.5" customHeight="1" thickBot="1" x14ac:dyDescent="0.3">
      <c r="A16"/>
      <c r="B16" s="272" t="s">
        <v>221</v>
      </c>
      <c r="C16" s="273"/>
      <c r="D16" s="309" t="s">
        <v>381</v>
      </c>
      <c r="E16" s="312" t="s">
        <v>226</v>
      </c>
      <c r="F16" s="315" t="s">
        <v>225</v>
      </c>
      <c r="G16" s="316"/>
      <c r="H16" s="300" t="s">
        <v>224</v>
      </c>
      <c r="I16" s="301"/>
      <c r="J16" s="302"/>
      <c r="K16" s="326" t="s">
        <v>357</v>
      </c>
      <c r="L16" s="327"/>
      <c r="M16" s="332" t="s">
        <v>337</v>
      </c>
      <c r="N16" s="335" t="s">
        <v>247</v>
      </c>
      <c r="O16" s="336"/>
      <c r="P16" s="341"/>
      <c r="Q16" s="118" t="s">
        <v>212</v>
      </c>
      <c r="R16" s="116"/>
      <c r="S16" s="344" t="str">
        <f>IF(AND(R16&lt;&gt;"",R17&lt;&gt;"",R16=0,R17=0),Berechnung1!$G$3,IF(R18=Berechnung1!C12,Berechnung1!$E$3,IF(OR(R18&lt; Berechnung1!D12,R18&gt; Berechnung1!E12),Berechnung1!$F$3,IF(OR(ROUND(R18,4)&lt;Berechnung1!I12,ROUND(R18,4)&gt;Berechnung1!J12),Berechnung1!$C$3,IF(OR(ROUND(R18,4)&lt;Berechnung1!F12,ROUND(R18,4)&gt;Berechnung1!G12),Berechnung1!$D$3,Berechnung1!$B$3)))))</f>
        <v>Unvollständig</v>
      </c>
      <c r="T16" s="323"/>
      <c r="U16" s="323"/>
    </row>
    <row r="17" spans="1:21" s="102" customFormat="1" ht="28.5" customHeight="1" thickBot="1" x14ac:dyDescent="0.3">
      <c r="A17"/>
      <c r="B17" s="274"/>
      <c r="C17" s="275"/>
      <c r="D17" s="310"/>
      <c r="E17" s="313"/>
      <c r="F17" s="317"/>
      <c r="G17" s="318"/>
      <c r="H17" s="303"/>
      <c r="I17" s="304"/>
      <c r="J17" s="305"/>
      <c r="K17" s="328"/>
      <c r="L17" s="329"/>
      <c r="M17" s="333"/>
      <c r="N17" s="337"/>
      <c r="O17" s="338"/>
      <c r="P17" s="342"/>
      <c r="Q17" s="118" t="s">
        <v>153</v>
      </c>
      <c r="R17" s="116"/>
      <c r="S17" s="345"/>
      <c r="T17" s="324"/>
      <c r="U17" s="324"/>
    </row>
    <row r="18" spans="1:21" s="102" customFormat="1" ht="28.5" customHeight="1" thickBot="1" x14ac:dyDescent="0.3">
      <c r="A18"/>
      <c r="B18" s="276"/>
      <c r="C18" s="277"/>
      <c r="D18" s="311"/>
      <c r="E18" s="314"/>
      <c r="F18" s="319"/>
      <c r="G18" s="320"/>
      <c r="H18" s="306"/>
      <c r="I18" s="307"/>
      <c r="J18" s="308"/>
      <c r="K18" s="330"/>
      <c r="L18" s="331"/>
      <c r="M18" s="334"/>
      <c r="N18" s="339"/>
      <c r="O18" s="340"/>
      <c r="P18" s="343"/>
      <c r="Q18" s="118" t="s">
        <v>222</v>
      </c>
      <c r="R18" s="117" t="str">
        <f>IF(R16="","n.d.",IF(R17="","n.d.",IF(R17=0,"",R16/R17)))</f>
        <v>n.d.</v>
      </c>
      <c r="S18" s="346"/>
      <c r="T18" s="325"/>
      <c r="U18" s="325"/>
    </row>
    <row r="19" spans="1:21" s="102" customFormat="1" ht="6.75" customHeight="1" x14ac:dyDescent="0.25">
      <c r="A19"/>
      <c r="B19" s="7"/>
      <c r="C19" s="15"/>
      <c r="D19" s="7"/>
      <c r="E19" s="7"/>
      <c r="F19" s="7"/>
      <c r="G19" s="7"/>
      <c r="H19" s="7"/>
      <c r="I19" s="7"/>
      <c r="J19" s="7"/>
      <c r="K19" s="7"/>
      <c r="L19" s="7"/>
      <c r="M19" s="119"/>
      <c r="N19" s="119"/>
      <c r="O19" s="119"/>
      <c r="P19" s="119"/>
      <c r="Q19" s="7"/>
      <c r="R19" s="7"/>
    </row>
    <row r="20" spans="1:21" s="102" customFormat="1" ht="15" customHeight="1" x14ac:dyDescent="0.25">
      <c r="A20"/>
      <c r="B20" s="7"/>
      <c r="C20" s="15"/>
      <c r="D20" s="7"/>
      <c r="E20" s="7"/>
      <c r="F20" s="7"/>
      <c r="G20" s="7"/>
      <c r="H20" s="7"/>
      <c r="I20" s="7"/>
      <c r="J20" s="7"/>
      <c r="K20" s="7"/>
      <c r="L20" s="7"/>
      <c r="M20" s="119"/>
      <c r="N20" s="119"/>
      <c r="O20" s="119"/>
      <c r="P20" s="119"/>
      <c r="Q20" s="7"/>
      <c r="R20" s="7"/>
    </row>
    <row r="21" spans="1:21" s="104" customFormat="1" ht="15" customHeight="1" x14ac:dyDescent="0.2">
      <c r="B21" s="278" t="s">
        <v>277</v>
      </c>
      <c r="C21" s="278"/>
      <c r="D21" s="278"/>
      <c r="E21" s="279"/>
      <c r="F21" s="241"/>
      <c r="G21" s="242"/>
      <c r="H21" s="242"/>
      <c r="I21" s="243"/>
      <c r="J21" s="280" t="s">
        <v>278</v>
      </c>
      <c r="K21" s="281"/>
      <c r="L21" s="241"/>
      <c r="M21" s="242"/>
      <c r="N21" s="242"/>
      <c r="O21" s="243"/>
      <c r="P21" s="130"/>
      <c r="R21" s="134"/>
      <c r="S21" s="135"/>
    </row>
    <row r="22" spans="1:21" s="7" customFormat="1" ht="9" customHeight="1" x14ac:dyDescent="0.2">
      <c r="B22" s="150"/>
      <c r="C22" s="150"/>
      <c r="D22" s="150"/>
      <c r="E22" s="150"/>
      <c r="F22" s="150"/>
      <c r="G22" s="150"/>
      <c r="H22" s="150"/>
      <c r="I22" s="150"/>
      <c r="J22" s="150"/>
      <c r="K22" s="150"/>
      <c r="L22" s="150"/>
      <c r="M22" s="150"/>
      <c r="N22" s="150"/>
      <c r="O22" s="150"/>
      <c r="P22" s="150"/>
      <c r="Q22" s="150"/>
      <c r="R22" s="150"/>
      <c r="S22" s="150"/>
    </row>
    <row r="23" spans="1:21" s="7" customFormat="1" ht="15" customHeight="1" x14ac:dyDescent="0.2">
      <c r="B23" s="154" t="s">
        <v>335</v>
      </c>
      <c r="C23" s="154"/>
      <c r="D23" s="154"/>
      <c r="E23" s="154"/>
      <c r="F23" s="241"/>
      <c r="G23" s="242"/>
      <c r="H23" s="242"/>
      <c r="I23" s="243"/>
      <c r="J23" s="153"/>
      <c r="K23" s="152" t="s">
        <v>336</v>
      </c>
      <c r="L23" s="268"/>
      <c r="M23" s="269"/>
      <c r="N23" s="269"/>
      <c r="O23" s="270"/>
      <c r="P23" s="150"/>
      <c r="Q23" s="150"/>
      <c r="R23" s="150"/>
      <c r="S23" s="150"/>
    </row>
    <row r="24" spans="1:21" s="7" customFormat="1" ht="15" customHeight="1" thickBot="1" x14ac:dyDescent="0.25">
      <c r="B24" s="282"/>
      <c r="C24" s="282"/>
      <c r="D24" s="282"/>
      <c r="E24" s="282"/>
      <c r="F24" s="282"/>
      <c r="G24" s="282"/>
      <c r="H24" s="282"/>
      <c r="I24" s="282"/>
      <c r="J24" s="282"/>
      <c r="K24" s="282"/>
      <c r="L24" s="282"/>
      <c r="M24" s="282"/>
      <c r="N24" s="282"/>
      <c r="O24" s="282"/>
      <c r="P24" s="282"/>
      <c r="Q24" s="282"/>
      <c r="R24" s="282"/>
      <c r="S24" s="282"/>
    </row>
    <row r="25" spans="1:21" s="3" customFormat="1" ht="19.5" customHeight="1" thickBot="1" x14ac:dyDescent="0.3">
      <c r="B25" s="283" t="s">
        <v>209</v>
      </c>
      <c r="C25" s="284"/>
      <c r="D25" s="287" t="s">
        <v>380</v>
      </c>
      <c r="E25" s="289" t="s">
        <v>210</v>
      </c>
      <c r="F25" s="289" t="s">
        <v>211</v>
      </c>
      <c r="G25" s="291"/>
      <c r="H25" s="283" t="s">
        <v>212</v>
      </c>
      <c r="I25" s="292"/>
      <c r="J25" s="284"/>
      <c r="K25" s="289" t="s">
        <v>213</v>
      </c>
      <c r="L25" s="291"/>
      <c r="M25" s="294" t="s">
        <v>214</v>
      </c>
      <c r="N25" s="321" t="s">
        <v>215</v>
      </c>
      <c r="O25" s="322"/>
      <c r="P25" s="294" t="s">
        <v>214</v>
      </c>
      <c r="Q25" s="283" t="s">
        <v>216</v>
      </c>
      <c r="R25" s="296"/>
      <c r="S25" s="287" t="s">
        <v>217</v>
      </c>
      <c r="T25" s="347" t="s">
        <v>218</v>
      </c>
      <c r="U25" s="348"/>
    </row>
    <row r="26" spans="1:21" s="3" customFormat="1" ht="23.25" customHeight="1" thickBot="1" x14ac:dyDescent="0.3">
      <c r="B26" s="285"/>
      <c r="C26" s="286"/>
      <c r="D26" s="288"/>
      <c r="E26" s="290"/>
      <c r="F26" s="290"/>
      <c r="G26" s="291"/>
      <c r="H26" s="285"/>
      <c r="I26" s="293"/>
      <c r="J26" s="286"/>
      <c r="K26" s="290"/>
      <c r="L26" s="291"/>
      <c r="M26" s="295"/>
      <c r="N26" s="321"/>
      <c r="O26" s="322"/>
      <c r="P26" s="295"/>
      <c r="Q26" s="297"/>
      <c r="R26" s="298"/>
      <c r="S26" s="299"/>
      <c r="T26" s="115" t="s">
        <v>219</v>
      </c>
      <c r="U26" s="115" t="s">
        <v>220</v>
      </c>
    </row>
    <row r="27" spans="1:21" s="102" customFormat="1" ht="28.5" customHeight="1" thickBot="1" x14ac:dyDescent="0.3">
      <c r="A27"/>
      <c r="B27" s="272" t="s">
        <v>221</v>
      </c>
      <c r="C27" s="273"/>
      <c r="D27" s="309" t="s">
        <v>381</v>
      </c>
      <c r="E27" s="312" t="s">
        <v>226</v>
      </c>
      <c r="F27" s="315" t="s">
        <v>225</v>
      </c>
      <c r="G27" s="316"/>
      <c r="H27" s="300" t="s">
        <v>224</v>
      </c>
      <c r="I27" s="301"/>
      <c r="J27" s="302"/>
      <c r="K27" s="326" t="s">
        <v>357</v>
      </c>
      <c r="L27" s="327"/>
      <c r="M27" s="332" t="s">
        <v>337</v>
      </c>
      <c r="N27" s="335" t="s">
        <v>247</v>
      </c>
      <c r="O27" s="336"/>
      <c r="P27" s="341"/>
      <c r="Q27" s="118" t="s">
        <v>212</v>
      </c>
      <c r="R27" s="116"/>
      <c r="S27" s="344" t="str">
        <f>IF(AND(R27&lt;&gt;"",R28&lt;&gt;"",R27=0,R28=0),Berechnung1!$G$3,IF(R29=Berechnung1!C15,Berechnung1!$E$3,IF(OR(R29&lt; Berechnung1!D15,R29&gt; Berechnung1!E15),Berechnung1!$F$3,IF(OR(ROUND(R29,4)&lt;Berechnung1!I15,ROUND(R29,4)&gt;Berechnung1!J15),Berechnung1!$C$3,IF(OR(ROUND(R29,4)&lt;Berechnung1!F15,ROUND(R29,4)&gt;Berechnung1!G15),Berechnung1!$D$3,Berechnung1!$B$3)))))</f>
        <v>Unvollständig</v>
      </c>
      <c r="T27" s="323"/>
      <c r="U27" s="323"/>
    </row>
    <row r="28" spans="1:21" s="102" customFormat="1" ht="28.5" customHeight="1" thickBot="1" x14ac:dyDescent="0.3">
      <c r="A28"/>
      <c r="B28" s="274"/>
      <c r="C28" s="275"/>
      <c r="D28" s="310"/>
      <c r="E28" s="313"/>
      <c r="F28" s="317"/>
      <c r="G28" s="318"/>
      <c r="H28" s="303"/>
      <c r="I28" s="304"/>
      <c r="J28" s="305"/>
      <c r="K28" s="328"/>
      <c r="L28" s="329"/>
      <c r="M28" s="333"/>
      <c r="N28" s="337"/>
      <c r="O28" s="338"/>
      <c r="P28" s="342"/>
      <c r="Q28" s="118" t="s">
        <v>153</v>
      </c>
      <c r="R28" s="116"/>
      <c r="S28" s="345"/>
      <c r="T28" s="324"/>
      <c r="U28" s="324"/>
    </row>
    <row r="29" spans="1:21" s="102" customFormat="1" ht="28.5" customHeight="1" thickBot="1" x14ac:dyDescent="0.3">
      <c r="A29"/>
      <c r="B29" s="276"/>
      <c r="C29" s="277"/>
      <c r="D29" s="311"/>
      <c r="E29" s="314"/>
      <c r="F29" s="319"/>
      <c r="G29" s="320"/>
      <c r="H29" s="306"/>
      <c r="I29" s="307"/>
      <c r="J29" s="308"/>
      <c r="K29" s="330"/>
      <c r="L29" s="331"/>
      <c r="M29" s="334"/>
      <c r="N29" s="339"/>
      <c r="O29" s="340"/>
      <c r="P29" s="343"/>
      <c r="Q29" s="118" t="s">
        <v>222</v>
      </c>
      <c r="R29" s="117" t="str">
        <f>IF(R27="","n.d.",IF(R28="","n.d.",IF(R28=0,"",R27/R28)))</f>
        <v>n.d.</v>
      </c>
      <c r="S29" s="346"/>
      <c r="T29" s="325"/>
      <c r="U29" s="325"/>
    </row>
    <row r="30" spans="1:21" s="102" customFormat="1" ht="15" customHeight="1" x14ac:dyDescent="0.25">
      <c r="A30"/>
      <c r="B30" s="7"/>
      <c r="C30" s="15"/>
      <c r="D30" s="7"/>
      <c r="E30" s="7"/>
      <c r="F30" s="7"/>
      <c r="G30" s="7"/>
      <c r="H30" s="7"/>
      <c r="I30" s="7"/>
      <c r="J30" s="7"/>
      <c r="K30" s="7"/>
      <c r="L30" s="7"/>
      <c r="M30" s="119"/>
      <c r="N30" s="119"/>
      <c r="O30" s="119"/>
      <c r="P30" s="119"/>
      <c r="Q30" s="7"/>
      <c r="R30" s="7"/>
    </row>
    <row r="31" spans="1:21" s="102" customFormat="1" ht="7.5" customHeight="1" x14ac:dyDescent="0.25">
      <c r="A31"/>
      <c r="B31" s="7"/>
      <c r="C31" s="15"/>
      <c r="D31" s="7"/>
      <c r="E31" s="7"/>
      <c r="F31" s="7"/>
      <c r="G31" s="7"/>
      <c r="H31" s="7"/>
      <c r="I31" s="7"/>
      <c r="J31" s="7"/>
      <c r="K31" s="7"/>
      <c r="L31" s="7"/>
      <c r="M31" s="119"/>
      <c r="N31" s="119"/>
      <c r="O31" s="119"/>
      <c r="P31" s="119"/>
      <c r="Q31" s="7"/>
      <c r="R31" s="7"/>
    </row>
    <row r="32" spans="1:21" s="104" customFormat="1" ht="15" customHeight="1" x14ac:dyDescent="0.2">
      <c r="B32" s="278" t="s">
        <v>279</v>
      </c>
      <c r="C32" s="278"/>
      <c r="D32" s="278"/>
      <c r="E32" s="279"/>
      <c r="F32" s="241"/>
      <c r="G32" s="242"/>
      <c r="H32" s="242"/>
      <c r="I32" s="243"/>
      <c r="J32" s="280" t="s">
        <v>280</v>
      </c>
      <c r="K32" s="281"/>
      <c r="L32" s="241"/>
      <c r="M32" s="242"/>
      <c r="N32" s="242"/>
      <c r="O32" s="243"/>
      <c r="P32" s="130"/>
      <c r="R32" s="134"/>
      <c r="S32" s="135"/>
    </row>
    <row r="33" spans="1:21" s="7" customFormat="1" ht="9" customHeight="1" x14ac:dyDescent="0.2">
      <c r="B33" s="150"/>
      <c r="C33" s="150"/>
      <c r="D33" s="150"/>
      <c r="E33" s="150"/>
      <c r="F33" s="150"/>
      <c r="G33" s="150"/>
      <c r="H33" s="150"/>
      <c r="I33" s="150"/>
      <c r="J33" s="150"/>
      <c r="K33" s="150"/>
      <c r="L33" s="150"/>
      <c r="M33" s="150"/>
      <c r="N33" s="150"/>
      <c r="O33" s="150"/>
      <c r="P33" s="150"/>
      <c r="Q33" s="150"/>
      <c r="R33" s="150"/>
      <c r="S33" s="150"/>
    </row>
    <row r="34" spans="1:21" s="7" customFormat="1" ht="15" customHeight="1" x14ac:dyDescent="0.2">
      <c r="B34" s="154" t="s">
        <v>335</v>
      </c>
      <c r="C34" s="154"/>
      <c r="D34" s="154"/>
      <c r="E34" s="154"/>
      <c r="F34" s="241"/>
      <c r="G34" s="242"/>
      <c r="H34" s="242"/>
      <c r="I34" s="243"/>
      <c r="J34" s="153"/>
      <c r="K34" s="152" t="s">
        <v>336</v>
      </c>
      <c r="L34" s="268"/>
      <c r="M34" s="269"/>
      <c r="N34" s="269"/>
      <c r="O34" s="270"/>
      <c r="P34" s="150"/>
      <c r="Q34" s="150"/>
      <c r="R34" s="150"/>
      <c r="S34" s="150"/>
    </row>
    <row r="35" spans="1:21" s="7" customFormat="1" ht="15" customHeight="1" thickBot="1" x14ac:dyDescent="0.25">
      <c r="B35" s="282"/>
      <c r="C35" s="282"/>
      <c r="D35" s="282"/>
      <c r="E35" s="282"/>
      <c r="F35" s="282"/>
      <c r="G35" s="282"/>
      <c r="H35" s="282"/>
      <c r="I35" s="282"/>
      <c r="J35" s="282"/>
      <c r="K35" s="282"/>
      <c r="L35" s="282"/>
      <c r="M35" s="282"/>
      <c r="N35" s="282"/>
      <c r="O35" s="282"/>
      <c r="P35" s="282"/>
      <c r="Q35" s="282"/>
      <c r="R35" s="282"/>
      <c r="S35" s="282"/>
    </row>
    <row r="36" spans="1:21" s="3" customFormat="1" ht="19.5" customHeight="1" thickBot="1" x14ac:dyDescent="0.3">
      <c r="B36" s="283" t="s">
        <v>209</v>
      </c>
      <c r="C36" s="284"/>
      <c r="D36" s="287" t="s">
        <v>380</v>
      </c>
      <c r="E36" s="289" t="s">
        <v>210</v>
      </c>
      <c r="F36" s="289" t="s">
        <v>211</v>
      </c>
      <c r="G36" s="291"/>
      <c r="H36" s="283" t="s">
        <v>212</v>
      </c>
      <c r="I36" s="292"/>
      <c r="J36" s="284"/>
      <c r="K36" s="289" t="s">
        <v>213</v>
      </c>
      <c r="L36" s="291"/>
      <c r="M36" s="294" t="s">
        <v>214</v>
      </c>
      <c r="N36" s="321" t="s">
        <v>215</v>
      </c>
      <c r="O36" s="322"/>
      <c r="P36" s="294" t="s">
        <v>214</v>
      </c>
      <c r="Q36" s="283" t="s">
        <v>216</v>
      </c>
      <c r="R36" s="296"/>
      <c r="S36" s="287" t="s">
        <v>217</v>
      </c>
      <c r="T36" s="347" t="s">
        <v>218</v>
      </c>
      <c r="U36" s="348"/>
    </row>
    <row r="37" spans="1:21" s="3" customFormat="1" ht="23.25" customHeight="1" thickBot="1" x14ac:dyDescent="0.3">
      <c r="B37" s="285"/>
      <c r="C37" s="286"/>
      <c r="D37" s="288"/>
      <c r="E37" s="290"/>
      <c r="F37" s="290"/>
      <c r="G37" s="291"/>
      <c r="H37" s="285"/>
      <c r="I37" s="293"/>
      <c r="J37" s="286"/>
      <c r="K37" s="290"/>
      <c r="L37" s="291"/>
      <c r="M37" s="295"/>
      <c r="N37" s="321"/>
      <c r="O37" s="322"/>
      <c r="P37" s="295"/>
      <c r="Q37" s="297"/>
      <c r="R37" s="298"/>
      <c r="S37" s="299"/>
      <c r="T37" s="115" t="s">
        <v>219</v>
      </c>
      <c r="U37" s="115" t="s">
        <v>220</v>
      </c>
    </row>
    <row r="38" spans="1:21" s="102" customFormat="1" ht="28.5" customHeight="1" thickBot="1" x14ac:dyDescent="0.3">
      <c r="A38"/>
      <c r="B38" s="272" t="s">
        <v>221</v>
      </c>
      <c r="C38" s="273"/>
      <c r="D38" s="309" t="s">
        <v>381</v>
      </c>
      <c r="E38" s="312" t="s">
        <v>226</v>
      </c>
      <c r="F38" s="315" t="s">
        <v>225</v>
      </c>
      <c r="G38" s="316"/>
      <c r="H38" s="300" t="s">
        <v>224</v>
      </c>
      <c r="I38" s="301"/>
      <c r="J38" s="302"/>
      <c r="K38" s="326" t="s">
        <v>357</v>
      </c>
      <c r="L38" s="327"/>
      <c r="M38" s="332" t="s">
        <v>337</v>
      </c>
      <c r="N38" s="335" t="s">
        <v>247</v>
      </c>
      <c r="O38" s="336"/>
      <c r="P38" s="341"/>
      <c r="Q38" s="118" t="s">
        <v>212</v>
      </c>
      <c r="R38" s="116"/>
      <c r="S38" s="344" t="str">
        <f>IF(AND(R38&lt;&gt;"",R39&lt;&gt;"",R38=0,R39=0),Berechnung1!$G$3,IF(R40=Berechnung1!C18,Berechnung1!$E$3,IF(OR(R40&lt; Berechnung1!D18,R40&gt; Berechnung1!E18),Berechnung1!$F$3,IF(OR(ROUND(R40,4)&lt;Berechnung1!I18,ROUND(R40,4)&gt;Berechnung1!J18),Berechnung1!$C$3,IF(OR(ROUND(R40,4)&lt;Berechnung1!F18,ROUND(R40,4)&gt;Berechnung1!G18),Berechnung1!$D$3,Berechnung1!$B$3)))))</f>
        <v>Unvollständig</v>
      </c>
      <c r="T38" s="323"/>
      <c r="U38" s="323"/>
    </row>
    <row r="39" spans="1:21" s="102" customFormat="1" ht="28.5" customHeight="1" thickBot="1" x14ac:dyDescent="0.3">
      <c r="A39"/>
      <c r="B39" s="274"/>
      <c r="C39" s="275"/>
      <c r="D39" s="310"/>
      <c r="E39" s="313"/>
      <c r="F39" s="317"/>
      <c r="G39" s="318"/>
      <c r="H39" s="303"/>
      <c r="I39" s="304"/>
      <c r="J39" s="305"/>
      <c r="K39" s="328"/>
      <c r="L39" s="329"/>
      <c r="M39" s="333"/>
      <c r="N39" s="337"/>
      <c r="O39" s="338"/>
      <c r="P39" s="342"/>
      <c r="Q39" s="118" t="s">
        <v>153</v>
      </c>
      <c r="R39" s="116"/>
      <c r="S39" s="345"/>
      <c r="T39" s="324"/>
      <c r="U39" s="324"/>
    </row>
    <row r="40" spans="1:21" s="102" customFormat="1" ht="28.5" customHeight="1" thickBot="1" x14ac:dyDescent="0.3">
      <c r="A40"/>
      <c r="B40" s="276"/>
      <c r="C40" s="277"/>
      <c r="D40" s="311"/>
      <c r="E40" s="314"/>
      <c r="F40" s="319"/>
      <c r="G40" s="320"/>
      <c r="H40" s="306"/>
      <c r="I40" s="307"/>
      <c r="J40" s="308"/>
      <c r="K40" s="330"/>
      <c r="L40" s="331"/>
      <c r="M40" s="334"/>
      <c r="N40" s="339"/>
      <c r="O40" s="340"/>
      <c r="P40" s="343"/>
      <c r="Q40" s="118" t="s">
        <v>222</v>
      </c>
      <c r="R40" s="117" t="str">
        <f>IF(R38="","n.d.",IF(R39="","n.d.",IF(R39=0,"",R38/R39)))</f>
        <v>n.d.</v>
      </c>
      <c r="S40" s="346"/>
      <c r="T40" s="325"/>
      <c r="U40" s="325"/>
    </row>
    <row r="41" spans="1:21" s="102" customFormat="1" ht="20.25" customHeight="1" x14ac:dyDescent="0.25">
      <c r="A41"/>
      <c r="B41" s="7"/>
      <c r="C41" s="15"/>
      <c r="D41" s="7"/>
      <c r="E41" s="7"/>
      <c r="F41" s="7"/>
      <c r="G41" s="7"/>
      <c r="H41" s="7"/>
      <c r="I41" s="7"/>
      <c r="J41" s="7"/>
      <c r="K41" s="7"/>
      <c r="L41" s="7"/>
      <c r="M41" s="119"/>
      <c r="N41" s="119"/>
      <c r="O41" s="119"/>
      <c r="P41" s="119"/>
      <c r="Q41" s="7"/>
      <c r="R41" s="7"/>
    </row>
    <row r="42" spans="1:21" s="102" customFormat="1" ht="47.25" customHeight="1" x14ac:dyDescent="0.25">
      <c r="A42"/>
      <c r="B42" s="271" t="s">
        <v>223</v>
      </c>
      <c r="C42" s="271"/>
      <c r="D42" s="271"/>
      <c r="E42" s="271"/>
      <c r="F42" s="271"/>
      <c r="G42" s="271"/>
      <c r="H42" s="271"/>
      <c r="I42" s="271"/>
      <c r="J42" s="271"/>
      <c r="K42" s="271"/>
      <c r="L42" s="271"/>
      <c r="M42" s="271"/>
      <c r="N42" s="271"/>
      <c r="O42" s="271"/>
      <c r="P42" s="271"/>
      <c r="Q42" s="271"/>
      <c r="R42" s="271"/>
      <c r="S42" s="271"/>
    </row>
    <row r="43" spans="1:21" s="102" customFormat="1" ht="38.25" customHeight="1" x14ac:dyDescent="0.25">
      <c r="A43"/>
      <c r="B43" s="266" t="s">
        <v>285</v>
      </c>
      <c r="C43" s="267"/>
      <c r="D43" s="267"/>
      <c r="E43" s="267"/>
      <c r="F43" s="267"/>
      <c r="G43" s="267"/>
      <c r="H43" s="267"/>
      <c r="I43" s="267"/>
      <c r="J43" s="267"/>
      <c r="K43" s="267"/>
      <c r="L43" s="267"/>
      <c r="M43" s="267"/>
      <c r="N43" s="267"/>
      <c r="O43" s="267"/>
      <c r="P43" s="267"/>
      <c r="Q43" s="267"/>
      <c r="R43" s="267"/>
      <c r="S43" s="267"/>
    </row>
    <row r="44" spans="1:21" ht="16.5" customHeight="1" x14ac:dyDescent="0.25">
      <c r="B44" s="266" t="s">
        <v>334</v>
      </c>
      <c r="C44" s="267"/>
      <c r="D44" s="267"/>
      <c r="E44" s="267"/>
      <c r="F44" s="267"/>
      <c r="G44" s="267"/>
      <c r="H44" s="267"/>
      <c r="I44" s="267"/>
      <c r="J44" s="267"/>
      <c r="K44" s="267"/>
      <c r="L44" s="267"/>
      <c r="M44" s="267"/>
      <c r="N44" s="267"/>
      <c r="O44" s="267"/>
      <c r="P44" s="267"/>
      <c r="Q44" s="267"/>
      <c r="R44" s="267"/>
      <c r="S44" s="267"/>
    </row>
  </sheetData>
  <sheetProtection algorithmName="SHA-512" hashValue="iTpk2FMk1zSvbC9CrzFXM8ZWt0VVzCkjR6WxXAzxOnryUg7qdi1vbFW5TpohoKSDwWhnqhqeANfh+L3vRH4NLA==" saltValue="trwIOJ6lZOzZ5kCVejm7MQ==" spinCount="100000" sheet="1" objects="1" scenarios="1" selectLockedCells="1"/>
  <dataConsolidate/>
  <mergeCells count="100">
    <mergeCell ref="B38:C40"/>
    <mergeCell ref="D38:D40"/>
    <mergeCell ref="E38:E40"/>
    <mergeCell ref="F38:G40"/>
    <mergeCell ref="H38:J40"/>
    <mergeCell ref="T36:U36"/>
    <mergeCell ref="T38:T40"/>
    <mergeCell ref="U38:U40"/>
    <mergeCell ref="K38:L40"/>
    <mergeCell ref="M38:M40"/>
    <mergeCell ref="N38:O40"/>
    <mergeCell ref="P38:P40"/>
    <mergeCell ref="S38:S40"/>
    <mergeCell ref="H27:J29"/>
    <mergeCell ref="B35:S35"/>
    <mergeCell ref="B36:C37"/>
    <mergeCell ref="D36:D37"/>
    <mergeCell ref="E36:E37"/>
    <mergeCell ref="F36:G37"/>
    <mergeCell ref="H36:J37"/>
    <mergeCell ref="K36:L37"/>
    <mergeCell ref="M36:M37"/>
    <mergeCell ref="N36:O37"/>
    <mergeCell ref="P36:P37"/>
    <mergeCell ref="Q36:R37"/>
    <mergeCell ref="S36:S37"/>
    <mergeCell ref="T25:U25"/>
    <mergeCell ref="T27:T29"/>
    <mergeCell ref="U27:U29"/>
    <mergeCell ref="B32:E32"/>
    <mergeCell ref="F32:I32"/>
    <mergeCell ref="J32:K32"/>
    <mergeCell ref="L32:O32"/>
    <mergeCell ref="K27:L29"/>
    <mergeCell ref="M27:M29"/>
    <mergeCell ref="N27:O29"/>
    <mergeCell ref="P27:P29"/>
    <mergeCell ref="S27:S29"/>
    <mergeCell ref="B27:C29"/>
    <mergeCell ref="D27:D29"/>
    <mergeCell ref="E27:E29"/>
    <mergeCell ref="F27:G29"/>
    <mergeCell ref="F6:O6"/>
    <mergeCell ref="F8:G8"/>
    <mergeCell ref="I8:K8"/>
    <mergeCell ref="L8:O8"/>
    <mergeCell ref="B10:E10"/>
    <mergeCell ref="F10:I10"/>
    <mergeCell ref="J10:K10"/>
    <mergeCell ref="L10:O10"/>
    <mergeCell ref="T14:U14"/>
    <mergeCell ref="B14:C15"/>
    <mergeCell ref="D14:D15"/>
    <mergeCell ref="E14:E15"/>
    <mergeCell ref="F14:G15"/>
    <mergeCell ref="H14:J15"/>
    <mergeCell ref="K14:L15"/>
    <mergeCell ref="M14:M15"/>
    <mergeCell ref="N14:O15"/>
    <mergeCell ref="P14:P15"/>
    <mergeCell ref="Q14:R15"/>
    <mergeCell ref="S14:S15"/>
    <mergeCell ref="T16:T18"/>
    <mergeCell ref="U16:U18"/>
    <mergeCell ref="K16:L18"/>
    <mergeCell ref="M16:M18"/>
    <mergeCell ref="N16:O18"/>
    <mergeCell ref="P16:P18"/>
    <mergeCell ref="S16:S18"/>
    <mergeCell ref="D25:D26"/>
    <mergeCell ref="E25:E26"/>
    <mergeCell ref="F25:G26"/>
    <mergeCell ref="H25:J26"/>
    <mergeCell ref="B13:S13"/>
    <mergeCell ref="P25:P26"/>
    <mergeCell ref="Q25:R26"/>
    <mergeCell ref="S25:S26"/>
    <mergeCell ref="H16:J18"/>
    <mergeCell ref="D16:D18"/>
    <mergeCell ref="E16:E18"/>
    <mergeCell ref="F16:G18"/>
    <mergeCell ref="K25:L26"/>
    <mergeCell ref="M25:M26"/>
    <mergeCell ref="N25:O26"/>
    <mergeCell ref="B44:S44"/>
    <mergeCell ref="L12:O12"/>
    <mergeCell ref="F12:I12"/>
    <mergeCell ref="F23:I23"/>
    <mergeCell ref="L23:O23"/>
    <mergeCell ref="F34:I34"/>
    <mergeCell ref="L34:O34"/>
    <mergeCell ref="B42:S42"/>
    <mergeCell ref="B43:S43"/>
    <mergeCell ref="B16:C18"/>
    <mergeCell ref="B21:E21"/>
    <mergeCell ref="F21:I21"/>
    <mergeCell ref="J21:K21"/>
    <mergeCell ref="L21:O21"/>
    <mergeCell ref="B24:S24"/>
    <mergeCell ref="B25:C26"/>
  </mergeCells>
  <conditionalFormatting sqref="F10">
    <cfRule type="expression" dxfId="21" priority="54">
      <formula>LEN(TRIM(F10))=0</formula>
    </cfRule>
  </conditionalFormatting>
  <conditionalFormatting sqref="F12">
    <cfRule type="expression" dxfId="20" priority="34">
      <formula>LEN(TRIM(F12))=0</formula>
    </cfRule>
  </conditionalFormatting>
  <conditionalFormatting sqref="F21">
    <cfRule type="expression" dxfId="19" priority="45">
      <formula>LEN(TRIM(F21))=0</formula>
    </cfRule>
  </conditionalFormatting>
  <conditionalFormatting sqref="F23">
    <cfRule type="expression" dxfId="18" priority="32">
      <formula>LEN(TRIM(F23))=0</formula>
    </cfRule>
  </conditionalFormatting>
  <conditionalFormatting sqref="F32">
    <cfRule type="expression" dxfId="17" priority="36">
      <formula>LEN(TRIM(F32))=0</formula>
    </cfRule>
  </conditionalFormatting>
  <conditionalFormatting sqref="F34">
    <cfRule type="expression" dxfId="16" priority="30">
      <formula>LEN(TRIM(F34))=0</formula>
    </cfRule>
  </conditionalFormatting>
  <conditionalFormatting sqref="L10">
    <cfRule type="expression" dxfId="15" priority="53">
      <formula>LEN(TRIM(L10))=0</formula>
    </cfRule>
  </conditionalFormatting>
  <conditionalFormatting sqref="L12">
    <cfRule type="expression" dxfId="14" priority="33">
      <formula>LEN(TRIM(L12))=0</formula>
    </cfRule>
  </conditionalFormatting>
  <conditionalFormatting sqref="L21">
    <cfRule type="expression" dxfId="13" priority="44">
      <formula>LEN(TRIM(L21))=0</formula>
    </cfRule>
  </conditionalFormatting>
  <conditionalFormatting sqref="L23">
    <cfRule type="expression" dxfId="12" priority="31">
      <formula>LEN(TRIM(L23))=0</formula>
    </cfRule>
  </conditionalFormatting>
  <conditionalFormatting sqref="L32">
    <cfRule type="expression" dxfId="11" priority="35">
      <formula>LEN(TRIM(L32))=0</formula>
    </cfRule>
  </conditionalFormatting>
  <conditionalFormatting sqref="L34">
    <cfRule type="expression" dxfId="10" priority="29">
      <formula>LEN(TRIM(L34))=0</formula>
    </cfRule>
  </conditionalFormatting>
  <conditionalFormatting sqref="R16:R17">
    <cfRule type="containsBlanks" dxfId="9" priority="158">
      <formula>LEN(TRIM(R16))=0</formula>
    </cfRule>
  </conditionalFormatting>
  <conditionalFormatting sqref="R27:R28">
    <cfRule type="containsBlanks" dxfId="8" priority="50">
      <formula>LEN(TRIM(R27))=0</formula>
    </cfRule>
  </conditionalFormatting>
  <conditionalFormatting sqref="R38:R39">
    <cfRule type="containsBlanks" dxfId="7" priority="41">
      <formula>LEN(TRIM(R38))=0</formula>
    </cfRule>
  </conditionalFormatting>
  <conditionalFormatting sqref="S16:S18 S27:S29 S38:S40">
    <cfRule type="containsText" dxfId="6" priority="1" operator="containsText" text="Unvollständig">
      <formula>NOT(ISERROR(SEARCH("Unvollständig",S16)))</formula>
    </cfRule>
    <cfRule type="containsText" dxfId="5" priority="27" operator="containsText" text="Inkorrekt">
      <formula>NOT(ISERROR(SEARCH("Inkorrekt",S16)))</formula>
    </cfRule>
    <cfRule type="containsText" dxfId="4" priority="28" operator="containsText" text="I.O. (Plausibilität unklar)">
      <formula>NOT(ISERROR(SEARCH("I.O. (Plausibilität unklar)",S16)))</formula>
    </cfRule>
    <cfRule type="containsText" dxfId="2" priority="58" operator="containsText" text="I.O.">
      <formula>NOT(ISERROR(SEARCH("I.O.",S16)))</formula>
    </cfRule>
  </conditionalFormatting>
  <conditionalFormatting sqref="T16:T18 T27:T29 T38:T40">
    <cfRule type="notContainsBlanks" dxfId="1" priority="2601" stopIfTrue="1">
      <formula>LEN(TRIM(T16))&gt;0</formula>
    </cfRule>
    <cfRule type="expression" dxfId="0" priority="2602" stopIfTrue="1">
      <formula>OR($S16="Unvollständig",$S16="I.O. (Plausibilität unklar)",$S16="Ausnahme (Plausibilität unklar)")</formula>
    </cfRule>
  </conditionalFormatting>
  <dataValidations count="5">
    <dataValidation type="whole" showErrorMessage="1" errorTitle="Eingabefehler" error="1. Nenner muss eine positive ganze Zahl sein. _x000a_2. Nenner kann nicht kleiner als Zähler sein." sqref="R39 R17 R28" xr:uid="{00000000-0002-0000-0500-000000000000}">
      <formula1>R16</formula1>
      <formula2>5000</formula2>
    </dataValidation>
    <dataValidation type="whole" showInputMessage="1" showErrorMessage="1" errorTitle="Eingabefehler" error="1. Zähler muss eine positive ganze Zahl sein._x000a_2. Zähler kann nicht größer als Nenner sein." sqref="R16 R27 R38" xr:uid="{00000000-0002-0000-0500-000001000000}">
      <formula1>0</formula1>
      <formula2>IF(R17="",5000,R17)</formula2>
    </dataValidation>
    <dataValidation errorStyle="information" allowBlank="1" showInputMessage="1" showErrorMessage="1" errorTitle="Kennzahl" promptTitle="Kennzahl" sqref="D14 B14 D25 B25 D36 B36" xr:uid="{00000000-0002-0000-0500-000002000000}"/>
    <dataValidation type="textLength" allowBlank="1" showInputMessage="1" showErrorMessage="1" errorTitle="Zeichenlänge" error="Minimal 30 Zeichen und max. 500 Zeichen." sqref="T16:U18 T27:U29 T38:U40" xr:uid="{00000000-0002-0000-0500-000003000000}">
      <formula1>30</formula1>
      <formula2>500</formula2>
    </dataValidation>
    <dataValidation type="textLength" allowBlank="1" showInputMessage="1" showErrorMessage="1" errorTitle="Zeichenlänge" error="Minimal 3 Zeichen und max. 50 Zeichen." sqref="F10:I10 L10:O10 F21:I21 L21:O21 F32:I32 L32:O32 F12:I12 L12:O12 F23:I23 L23:O23 F34:I34 L34:O34" xr:uid="{00000000-0002-0000-0500-000004000000}">
      <formula1>3</formula1>
      <formula2>50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9" max="18" man="1"/>
    <brk id="30" max="18" man="1"/>
  </rowBreaks>
  <ignoredErrors>
    <ignoredError sqref="B17:C18 C16" numberStoredAsText="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7" operator="containsText" id="{3791D6FB-C9BB-4A06-9CF4-4F9E4191BD50}">
            <xm:f>NOT(ISERROR(SEARCH(Berechnung1!$G$3,S16)))</xm:f>
            <xm:f>Berechnung1!$G$3</xm:f>
            <x14:dxf>
              <fill>
                <patternFill>
                  <bgColor rgb="FFCCFFCC"/>
                </patternFill>
              </fill>
            </x14:dxf>
          </x14:cfRule>
          <xm:sqref>S16:S18 S27:S29 S38:S40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2:M3"/>
  <sheetViews>
    <sheetView workbookViewId="0">
      <selection activeCell="G17" sqref="G17"/>
    </sheetView>
  </sheetViews>
  <sheetFormatPr defaultColWidth="9.140625" defaultRowHeight="12.75" x14ac:dyDescent="0.25"/>
  <cols>
    <col min="1" max="1" width="15.140625" style="90" customWidth="1"/>
    <col min="2" max="2" width="23.42578125" style="90" customWidth="1"/>
    <col min="3" max="3" width="20.28515625" style="90" customWidth="1"/>
    <col min="4" max="5" width="19" style="90" customWidth="1"/>
    <col min="6" max="6" width="23.28515625" style="90" customWidth="1"/>
    <col min="7" max="7" width="21.7109375" style="90" customWidth="1"/>
    <col min="8" max="9" width="19" style="90" customWidth="1"/>
    <col min="10" max="11" width="22.140625" style="90" customWidth="1"/>
    <col min="12" max="13" width="19" style="90" customWidth="1"/>
    <col min="14" max="16384" width="9.140625" style="90"/>
  </cols>
  <sheetData>
    <row r="2" spans="1:13" ht="18.75" customHeight="1" x14ac:dyDescent="0.25">
      <c r="B2" s="88" t="s">
        <v>275</v>
      </c>
      <c r="C2" s="88" t="s">
        <v>477</v>
      </c>
      <c r="D2" s="88" t="s">
        <v>478</v>
      </c>
      <c r="E2" s="88" t="s">
        <v>479</v>
      </c>
      <c r="F2" s="207" t="s">
        <v>277</v>
      </c>
      <c r="G2" s="207" t="s">
        <v>480</v>
      </c>
      <c r="H2" s="207" t="s">
        <v>481</v>
      </c>
      <c r="I2" s="207" t="s">
        <v>482</v>
      </c>
      <c r="J2" s="208" t="s">
        <v>279</v>
      </c>
      <c r="K2" s="208" t="s">
        <v>483</v>
      </c>
      <c r="L2" s="208" t="s">
        <v>484</v>
      </c>
      <c r="M2" s="208" t="s">
        <v>485</v>
      </c>
    </row>
    <row r="3" spans="1:13" ht="36.75" customHeight="1" x14ac:dyDescent="0.25">
      <c r="A3" s="87" t="str">
        <f>IF('Kennzahlen Palliativ'!F8="","Reg. Nr.",'Kennzahlen Palliativ'!F8)</f>
        <v>Reg. Nr.</v>
      </c>
      <c r="B3" s="87" t="str">
        <f>IF('Kennzahlen Palliativ'!F10= "", "",'Kennzahlen Palliativ'!F10)</f>
        <v/>
      </c>
      <c r="C3" s="87" t="str">
        <f>IF('Kennzahlen Palliativ'!L10= "", "",'Kennzahlen Palliativ'!L10)</f>
        <v/>
      </c>
      <c r="D3" s="87" t="str">
        <f>IF('Kennzahlen Palliativ'!F12= "", "",'Kennzahlen Palliativ'!F12)</f>
        <v/>
      </c>
      <c r="E3" s="87" t="str">
        <f>IF('Kennzahlen Palliativ'!L12= "", "",'Kennzahlen Palliativ'!L12)</f>
        <v/>
      </c>
      <c r="F3" s="87" t="str">
        <f>IF('Kennzahlen Palliativ'!F21= "", "",'Kennzahlen Palliativ'!F21)</f>
        <v/>
      </c>
      <c r="G3" s="87" t="str">
        <f>IF('Kennzahlen Palliativ'!L21= "", "",'Kennzahlen Palliativ'!L21)</f>
        <v/>
      </c>
      <c r="H3" s="87" t="str">
        <f>IF('Kennzahlen Palliativ'!F23= "", "",'Kennzahlen Palliativ'!F23)</f>
        <v/>
      </c>
      <c r="I3" s="87" t="str">
        <f>IF('Kennzahlen Palliativ'!L23= "", "",'Kennzahlen Palliativ'!L23)</f>
        <v/>
      </c>
      <c r="J3" s="87" t="str">
        <f>IF('Kennzahlen Palliativ'!F32= "", "",'Kennzahlen Palliativ'!F32)</f>
        <v/>
      </c>
      <c r="K3" s="87" t="str">
        <f>IF('Kennzahlen Palliativ'!L32= "", "",'Kennzahlen Palliativ'!L32)</f>
        <v/>
      </c>
      <c r="L3" s="87" t="str">
        <f>IF('Kennzahlen Palliativ'!F34= "", "",'Kennzahlen Palliativ'!F34)</f>
        <v/>
      </c>
      <c r="M3" s="87" t="str">
        <f>IF('Kennzahlen Palliativ'!L34= "", "",'Kennzahlen Palliativ'!L34)</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3:N21"/>
  <sheetViews>
    <sheetView workbookViewId="0">
      <selection activeCell="G4" sqref="G4"/>
    </sheetView>
  </sheetViews>
  <sheetFormatPr defaultColWidth="11.42578125" defaultRowHeight="15" x14ac:dyDescent="0.25"/>
  <cols>
    <col min="6" max="7" width="17.28515625" customWidth="1"/>
    <col min="9" max="9" width="12.42578125" bestFit="1" customWidth="1"/>
  </cols>
  <sheetData>
    <row r="3" spans="1:14" ht="33.75" x14ac:dyDescent="0.25">
      <c r="B3" s="203" t="s">
        <v>338</v>
      </c>
      <c r="C3" s="203" t="s">
        <v>339</v>
      </c>
      <c r="D3" s="203" t="s">
        <v>340</v>
      </c>
      <c r="E3" s="203" t="s">
        <v>341</v>
      </c>
      <c r="F3" s="203" t="s">
        <v>342</v>
      </c>
      <c r="G3" s="203" t="s">
        <v>343</v>
      </c>
    </row>
    <row r="7" spans="1:14" x14ac:dyDescent="0.25">
      <c r="B7" s="155" t="s">
        <v>344</v>
      </c>
      <c r="C7" s="157"/>
      <c r="D7" s="157"/>
      <c r="E7" s="157"/>
      <c r="F7" s="7"/>
      <c r="G7" s="7"/>
      <c r="H7" s="7"/>
      <c r="I7" s="7"/>
      <c r="J7" s="7"/>
      <c r="K7" s="7"/>
      <c r="L7" s="156"/>
      <c r="M7" s="156"/>
      <c r="N7" s="156"/>
    </row>
    <row r="8" spans="1:14" x14ac:dyDescent="0.25">
      <c r="L8" s="156"/>
      <c r="M8" s="156"/>
      <c r="N8" s="156"/>
    </row>
    <row r="9" spans="1:14" x14ac:dyDescent="0.25">
      <c r="A9" s="11"/>
      <c r="B9" s="158" t="s">
        <v>345</v>
      </c>
      <c r="C9" s="158" t="s">
        <v>346</v>
      </c>
      <c r="D9" s="158" t="s">
        <v>347</v>
      </c>
      <c r="E9" s="158" t="s">
        <v>348</v>
      </c>
      <c r="F9" s="158" t="s">
        <v>349</v>
      </c>
      <c r="G9" s="158" t="s">
        <v>350</v>
      </c>
      <c r="H9" s="158"/>
      <c r="I9" s="158" t="s">
        <v>351</v>
      </c>
      <c r="J9" s="158" t="s">
        <v>352</v>
      </c>
      <c r="K9" s="158" t="s">
        <v>353</v>
      </c>
      <c r="L9" s="158" t="s">
        <v>354</v>
      </c>
      <c r="M9" s="158" t="s">
        <v>149</v>
      </c>
      <c r="N9" s="158" t="s">
        <v>355</v>
      </c>
    </row>
    <row r="10" spans="1:14" x14ac:dyDescent="0.25">
      <c r="A10" s="11"/>
      <c r="B10" s="158"/>
      <c r="C10" s="158"/>
      <c r="D10" s="158"/>
      <c r="E10" s="158"/>
      <c r="F10" s="158"/>
      <c r="G10" s="158"/>
      <c r="H10" s="158"/>
      <c r="I10" s="158"/>
      <c r="J10" s="158"/>
      <c r="K10" s="158"/>
      <c r="L10" s="158"/>
      <c r="M10" s="158"/>
      <c r="N10" s="159"/>
    </row>
    <row r="11" spans="1:14" x14ac:dyDescent="0.25">
      <c r="A11" s="11"/>
      <c r="B11" s="163"/>
      <c r="C11" s="164"/>
      <c r="D11" s="165"/>
      <c r="E11" s="165"/>
      <c r="F11" s="165"/>
      <c r="G11" s="165"/>
      <c r="H11" s="165"/>
      <c r="I11" s="165"/>
      <c r="J11" s="165"/>
      <c r="K11" s="165"/>
      <c r="L11" s="165"/>
      <c r="M11" s="165"/>
      <c r="N11" s="165"/>
    </row>
    <row r="12" spans="1:14" x14ac:dyDescent="0.25">
      <c r="A12" s="11" t="s">
        <v>446</v>
      </c>
      <c r="B12" s="202" t="s">
        <v>486</v>
      </c>
      <c r="C12" s="160" t="s">
        <v>356</v>
      </c>
      <c r="D12" s="161">
        <v>0</v>
      </c>
      <c r="E12" s="161">
        <v>1</v>
      </c>
      <c r="F12" s="161">
        <v>-100000000</v>
      </c>
      <c r="G12" s="161">
        <v>10000</v>
      </c>
      <c r="H12" s="161"/>
      <c r="I12" s="161">
        <v>0.6</v>
      </c>
      <c r="J12" s="161">
        <v>10000</v>
      </c>
      <c r="K12" s="161" t="str">
        <f>'Kennzahlen Palliativ'!R18</f>
        <v>n.d.</v>
      </c>
      <c r="L12" s="162">
        <f>IF('Kennzahlen Palliativ'!S16=Berechnung1!$G$3,5,IF('Kennzahlen Palliativ'!S16=Berechnung1!$F$3,1,IF('Kennzahlen Palliativ'!S16=Berechnung1!$E$3,1,IF('Kennzahlen Palliativ'!S16=Berechnung1!$D$3,2,IF('Kennzahlen Palliativ'!S16=Berechnung1!$C$3,3,IF('Kennzahlen Palliativ'!S16=Berechnung1!$B$3,4,""))))))</f>
        <v>1</v>
      </c>
      <c r="M12" s="162">
        <f t="shared" ref="M12:M18" si="0">IF(L12&gt;1,L12+3,L12)</f>
        <v>1</v>
      </c>
      <c r="N12" s="162">
        <f>IF('Kennzahlen Palliativ'!U16="",0,1)</f>
        <v>0</v>
      </c>
    </row>
    <row r="13" spans="1:14" x14ac:dyDescent="0.25">
      <c r="A13" s="11"/>
      <c r="B13" s="167"/>
      <c r="C13" s="167"/>
      <c r="D13" s="167"/>
      <c r="E13" s="167"/>
      <c r="F13" s="167"/>
      <c r="G13" s="167"/>
      <c r="H13" s="167"/>
      <c r="I13" s="167"/>
      <c r="J13" s="167"/>
      <c r="K13" s="167"/>
      <c r="L13" s="167"/>
      <c r="M13" s="167"/>
      <c r="N13" s="167"/>
    </row>
    <row r="14" spans="1:14" x14ac:dyDescent="0.25">
      <c r="A14" s="11"/>
      <c r="B14" s="163"/>
      <c r="C14" s="164"/>
      <c r="D14" s="165"/>
      <c r="E14" s="165"/>
      <c r="F14" s="165"/>
      <c r="G14" s="165"/>
      <c r="H14" s="165"/>
      <c r="I14" s="165"/>
      <c r="J14" s="165"/>
      <c r="K14" s="165"/>
      <c r="L14" s="165"/>
      <c r="M14" s="165"/>
      <c r="N14" s="165"/>
    </row>
    <row r="15" spans="1:14" x14ac:dyDescent="0.25">
      <c r="A15" s="11" t="s">
        <v>446</v>
      </c>
      <c r="B15" s="202" t="s">
        <v>487</v>
      </c>
      <c r="C15" s="160" t="s">
        <v>356</v>
      </c>
      <c r="D15" s="161">
        <v>0</v>
      </c>
      <c r="E15" s="161">
        <v>1</v>
      </c>
      <c r="F15" s="161">
        <v>-100000000</v>
      </c>
      <c r="G15" s="161">
        <v>10000</v>
      </c>
      <c r="H15" s="161"/>
      <c r="I15" s="161">
        <v>0.6</v>
      </c>
      <c r="J15" s="161">
        <v>10000</v>
      </c>
      <c r="K15" s="161" t="str">
        <f>'Kennzahlen Palliativ'!R29</f>
        <v>n.d.</v>
      </c>
      <c r="L15" s="162">
        <f>IF('Kennzahlen Palliativ'!S27=Berechnung1!$G$3,5,IF('Kennzahlen Palliativ'!S27=Berechnung1!$F$3,1,IF('Kennzahlen Palliativ'!S27=Berechnung1!$E$3,1,IF('Kennzahlen Palliativ'!S27=Berechnung1!$D$3,2,IF('Kennzahlen Palliativ'!S27=Berechnung1!$C$3,3,IF('Kennzahlen Palliativ'!S27=Berechnung1!$B$3,4,""))))))</f>
        <v>1</v>
      </c>
      <c r="M15" s="162">
        <f t="shared" si="0"/>
        <v>1</v>
      </c>
      <c r="N15" s="162">
        <f>IF('Kennzahlen Palliativ'!U27="",0,1)</f>
        <v>0</v>
      </c>
    </row>
    <row r="16" spans="1:14" x14ac:dyDescent="0.25">
      <c r="A16" s="11"/>
      <c r="B16" s="163"/>
      <c r="C16" s="164"/>
      <c r="D16" s="165"/>
      <c r="E16" s="165"/>
      <c r="F16" s="165"/>
      <c r="G16" s="165"/>
      <c r="H16" s="165"/>
      <c r="I16" s="165"/>
      <c r="J16" s="165"/>
      <c r="K16" s="165"/>
      <c r="L16" s="165"/>
      <c r="M16" s="165"/>
      <c r="N16" s="165"/>
    </row>
    <row r="17" spans="1:14" x14ac:dyDescent="0.25">
      <c r="A17" s="11"/>
      <c r="B17" s="163"/>
      <c r="C17" s="164"/>
      <c r="D17" s="165"/>
      <c r="E17" s="165"/>
      <c r="F17" s="165"/>
      <c r="G17" s="165"/>
      <c r="H17" s="165"/>
      <c r="I17" s="165"/>
      <c r="J17" s="165"/>
      <c r="K17" s="165"/>
      <c r="L17" s="165"/>
      <c r="M17" s="165"/>
      <c r="N17" s="165"/>
    </row>
    <row r="18" spans="1:14" x14ac:dyDescent="0.25">
      <c r="A18" s="11" t="s">
        <v>446</v>
      </c>
      <c r="B18" s="202" t="s">
        <v>488</v>
      </c>
      <c r="C18" s="160" t="s">
        <v>356</v>
      </c>
      <c r="D18" s="161">
        <v>0</v>
      </c>
      <c r="E18" s="161">
        <v>1</v>
      </c>
      <c r="F18" s="161">
        <v>-100000000</v>
      </c>
      <c r="G18" s="161">
        <v>10000</v>
      </c>
      <c r="H18" s="161"/>
      <c r="I18" s="161">
        <v>0.6</v>
      </c>
      <c r="J18" s="161">
        <v>10000</v>
      </c>
      <c r="K18" s="161" t="str">
        <f>'Kennzahlen Palliativ'!R40</f>
        <v>n.d.</v>
      </c>
      <c r="L18" s="162">
        <f>IF('Kennzahlen Palliativ'!S38=Berechnung1!$G$3,5,IF('Kennzahlen Palliativ'!S38=Berechnung1!$F$3,1,IF('Kennzahlen Palliativ'!S38=Berechnung1!$E$3,1,IF('Kennzahlen Palliativ'!S38=Berechnung1!$D$3,2,IF('Kennzahlen Palliativ'!S38=Berechnung1!$C$3,3,IF('Kennzahlen Palliativ'!S38=Berechnung1!$B$3,4,""))))))</f>
        <v>1</v>
      </c>
      <c r="M18" s="162">
        <f t="shared" si="0"/>
        <v>1</v>
      </c>
      <c r="N18" s="162">
        <f>IF('Kennzahlen Palliativ'!U38="",0,1)</f>
        <v>0</v>
      </c>
    </row>
    <row r="19" spans="1:14" x14ac:dyDescent="0.25">
      <c r="A19" s="11"/>
      <c r="B19" s="163"/>
      <c r="C19" s="164"/>
      <c r="D19" s="165"/>
      <c r="E19" s="165"/>
      <c r="F19" s="165"/>
      <c r="G19" s="165"/>
      <c r="H19" s="165"/>
      <c r="I19" s="165"/>
      <c r="J19" s="165"/>
      <c r="K19" s="165"/>
      <c r="L19" s="165"/>
      <c r="M19" s="165"/>
      <c r="N19" s="166"/>
    </row>
    <row r="20" spans="1:14" x14ac:dyDescent="0.25">
      <c r="A20" s="11"/>
      <c r="B20" s="163"/>
      <c r="C20" s="164"/>
      <c r="D20" s="165"/>
      <c r="E20" s="165"/>
      <c r="F20" s="165"/>
      <c r="G20" s="165"/>
      <c r="H20" s="165"/>
      <c r="I20" s="165"/>
      <c r="J20" s="165"/>
      <c r="K20" s="165"/>
      <c r="L20" s="165"/>
      <c r="M20" s="165"/>
      <c r="N20" s="166"/>
    </row>
    <row r="21" spans="1:14" x14ac:dyDescent="0.25">
      <c r="A21" s="11"/>
    </row>
  </sheetData>
  <pageMargins left="0.7" right="0.7" top="0.78740157499999996" bottom="0.78740157499999996"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14"/>
  <sheetViews>
    <sheetView workbookViewId="0">
      <selection activeCell="B2" sqref="B2"/>
    </sheetView>
  </sheetViews>
  <sheetFormatPr defaultColWidth="9.140625" defaultRowHeight="12.75" x14ac:dyDescent="0.2"/>
  <cols>
    <col min="1" max="1" width="22.5703125" style="170" customWidth="1"/>
    <col min="2" max="4" width="24" style="170" customWidth="1"/>
    <col min="5" max="5" width="9.140625" style="170"/>
    <col min="6" max="6" width="39.7109375" style="170" customWidth="1"/>
    <col min="7" max="7" width="41.5703125" style="170" customWidth="1"/>
    <col min="8" max="8" width="10.140625" style="170" customWidth="1"/>
    <col min="9" max="11" width="24.5703125" style="170" customWidth="1"/>
    <col min="12" max="16384" width="9.140625" style="170"/>
  </cols>
  <sheetData>
    <row r="1" spans="1:11" x14ac:dyDescent="0.2">
      <c r="A1" s="96" t="s">
        <v>150</v>
      </c>
      <c r="B1" s="213">
        <v>239</v>
      </c>
    </row>
    <row r="2" spans="1:11" x14ac:dyDescent="0.2">
      <c r="A2" s="96" t="s">
        <v>1</v>
      </c>
      <c r="B2" s="97" t="str">
        <f>IF(Zertrechner!D6="","",Zertrechner!D6)</f>
        <v/>
      </c>
    </row>
    <row r="3" spans="1:11" x14ac:dyDescent="0.2">
      <c r="A3" s="96" t="s">
        <v>151</v>
      </c>
      <c r="B3" s="98" t="str">
        <f>IF(Zertrechner!M12=0,"",Zertrechner!M12)</f>
        <v/>
      </c>
    </row>
    <row r="5" spans="1:11" ht="14.25" x14ac:dyDescent="0.2">
      <c r="A5" s="204" t="s">
        <v>469</v>
      </c>
      <c r="B5" s="205"/>
    </row>
    <row r="6" spans="1:11" ht="14.25" x14ac:dyDescent="0.2">
      <c r="A6" s="204" t="s">
        <v>470</v>
      </c>
      <c r="B6" s="205"/>
    </row>
    <row r="7" spans="1:11" ht="14.25" x14ac:dyDescent="0.2">
      <c r="A7" s="204" t="s">
        <v>471</v>
      </c>
      <c r="B7" s="205"/>
    </row>
    <row r="8" spans="1:11" ht="14.25" x14ac:dyDescent="0.2">
      <c r="A8" s="204" t="s">
        <v>472</v>
      </c>
      <c r="B8" s="205"/>
    </row>
    <row r="9" spans="1:11" ht="14.25" x14ac:dyDescent="0.2">
      <c r="A9" s="204" t="s">
        <v>473</v>
      </c>
      <c r="B9" s="205"/>
    </row>
    <row r="11" spans="1:11" x14ac:dyDescent="0.2">
      <c r="A11" s="137" t="s">
        <v>148</v>
      </c>
      <c r="B11" s="137" t="s">
        <v>152</v>
      </c>
      <c r="C11" s="137" t="s">
        <v>153</v>
      </c>
      <c r="D11" s="137" t="s">
        <v>154</v>
      </c>
      <c r="E11" s="137" t="s">
        <v>155</v>
      </c>
      <c r="F11" s="137" t="s">
        <v>232</v>
      </c>
      <c r="G11" s="137" t="s">
        <v>233</v>
      </c>
      <c r="H11" s="137" t="s">
        <v>281</v>
      </c>
      <c r="I11" s="137" t="s">
        <v>282</v>
      </c>
      <c r="J11" s="137" t="s">
        <v>283</v>
      </c>
      <c r="K11" s="151" t="s">
        <v>284</v>
      </c>
    </row>
    <row r="12" spans="1:11" x14ac:dyDescent="0.2">
      <c r="A12" s="122" t="s">
        <v>486</v>
      </c>
      <c r="B12" s="136" t="str">
        <f>IF('Kennzahlen Palliativ'!R16= "", "",'Kennzahlen Palliativ'!R16)</f>
        <v/>
      </c>
      <c r="C12" s="136" t="str">
        <f>IF('Kennzahlen Palliativ'!R17= "", "",'Kennzahlen Palliativ'!R17)</f>
        <v/>
      </c>
      <c r="D12" s="201" t="str">
        <f>IF('Kennzahlen Palliativ'!R18="n.d.","n.d.",IF('Kennzahlen Palliativ'!R18="","n.d.",'Kennzahlen Palliativ'!R18*100))</f>
        <v>n.d.</v>
      </c>
      <c r="E12" s="136">
        <f>Berechnung1!M12</f>
        <v>1</v>
      </c>
      <c r="F12" s="97" t="str">
        <f>IF('Kennzahlen Palliativ'!T16=0,"",'Kennzahlen Palliativ'!T16)</f>
        <v/>
      </c>
      <c r="G12" s="97" t="str">
        <f>IF('Kennzahlen Palliativ'!U16=0,"",'Kennzahlen Palliativ'!U16)</f>
        <v/>
      </c>
      <c r="H12" s="171">
        <f t="shared" ref="H12:H14" si="0">IF(G12="",0,"1")</f>
        <v>0</v>
      </c>
      <c r="I12" s="172"/>
      <c r="J12" s="172"/>
      <c r="K12" s="172"/>
    </row>
    <row r="13" spans="1:11" x14ac:dyDescent="0.2">
      <c r="A13" s="122" t="s">
        <v>487</v>
      </c>
      <c r="B13" s="136" t="str">
        <f>IF('Kennzahlen Palliativ'!R27= "", "",'Kennzahlen Palliativ'!R27)</f>
        <v/>
      </c>
      <c r="C13" s="136" t="str">
        <f>IF('Kennzahlen Palliativ'!R28= "", "",'Kennzahlen Palliativ'!R28)</f>
        <v/>
      </c>
      <c r="D13" s="201" t="str">
        <f>IF('Kennzahlen Palliativ'!R29="n.d.","n.d.",IF('Kennzahlen Palliativ'!R29="","n.d.",'Kennzahlen Palliativ'!R29*100))</f>
        <v>n.d.</v>
      </c>
      <c r="E13" s="136">
        <f>Berechnung1!M15</f>
        <v>1</v>
      </c>
      <c r="F13" s="97" t="str">
        <f>IF('Kennzahlen Palliativ'!T27=0,"",'Kennzahlen Palliativ'!T27)</f>
        <v/>
      </c>
      <c r="G13" s="97" t="str">
        <f>IF('Kennzahlen Palliativ'!U27=0,"",'Kennzahlen Palliativ'!U27)</f>
        <v/>
      </c>
      <c r="H13" s="171">
        <f t="shared" si="0"/>
        <v>0</v>
      </c>
      <c r="I13" s="172"/>
      <c r="J13" s="172"/>
      <c r="K13" s="172"/>
    </row>
    <row r="14" spans="1:11" x14ac:dyDescent="0.2">
      <c r="A14" s="122" t="s">
        <v>488</v>
      </c>
      <c r="B14" s="136" t="str">
        <f>IF('Kennzahlen Palliativ'!R38= "", "",'Kennzahlen Palliativ'!R38)</f>
        <v/>
      </c>
      <c r="C14" s="136" t="str">
        <f>IF('Kennzahlen Palliativ'!R39= "", "",'Kennzahlen Palliativ'!R39)</f>
        <v/>
      </c>
      <c r="D14" s="201" t="str">
        <f>IF('Kennzahlen Palliativ'!R40="n.d.","n.d.",IF('Kennzahlen Palliativ'!R40="","n.d.",'Kennzahlen Palliativ'!R40*100))</f>
        <v>n.d.</v>
      </c>
      <c r="E14" s="136">
        <f>Berechnung1!M18</f>
        <v>1</v>
      </c>
      <c r="F14" s="97" t="str">
        <f>IF('Kennzahlen Palliativ'!T38=0,"",'Kennzahlen Palliativ'!T38)</f>
        <v/>
      </c>
      <c r="G14" s="97" t="str">
        <f>IF('Kennzahlen Palliativ'!U38=0,"",'Kennzahlen Palliativ'!U38)</f>
        <v/>
      </c>
      <c r="H14" s="171">
        <f t="shared" si="0"/>
        <v>0</v>
      </c>
      <c r="I14" s="172"/>
      <c r="J14" s="172"/>
      <c r="K14" s="172"/>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Zertrechner</vt:lpstr>
      <vt:lpstr>Datenquelle</vt:lpstr>
      <vt:lpstr>HilfstabelleB</vt:lpstr>
      <vt:lpstr>HilfstabelleSD</vt:lpstr>
      <vt:lpstr>HilfstabelleB3</vt:lpstr>
      <vt:lpstr>Kennzahlen Palliativ</vt:lpstr>
      <vt:lpstr>Palliativ</vt:lpstr>
      <vt:lpstr>Berechnung1</vt:lpstr>
      <vt:lpstr>HilfstabelleKB</vt:lpstr>
      <vt:lpstr>NachweisstufeAlle</vt:lpstr>
      <vt:lpstr>NachweisstufeMS</vt:lpstr>
      <vt:lpstr>NachweisstufeMT</vt:lpstr>
      <vt:lpstr>NachweisstufeMTS</vt:lpstr>
      <vt:lpstr>NachweisstufeS</vt:lpstr>
      <vt:lpstr>NachweisstufeZT</vt:lpstr>
      <vt:lpstr>NachweisstufeZTS</vt:lpstr>
      <vt:lpstr>neu_ges</vt:lpstr>
      <vt:lpstr>'Kennzahlen Palliativ'!Print_Area</vt:lpstr>
      <vt:lpstr>Zertrechner!Print_Area</vt:lpstr>
      <vt:lpstr>Print_Area</vt:lpstr>
      <vt:lpstr>'Kennzahlen Palliativ'!Print_Titles</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2022-09-20T13:09:25Z</cp:lastPrinted>
  <dcterms:created xsi:type="dcterms:W3CDTF">2012-04-12T09:13:43Z</dcterms:created>
  <dcterms:modified xsi:type="dcterms:W3CDTF">2024-11-29T09:59:07Z</dcterms:modified>
</cp:coreProperties>
</file>