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showInkAnnotation="0" codeName="ThisWorkbook" defaultThemeVersion="124226"/>
  <xr:revisionPtr revIDLastSave="0" documentId="13_ncr:1_{7CBC56AF-A033-4A25-A68A-9409DFA45D64}" xr6:coauthVersionLast="47" xr6:coauthVersionMax="47" xr10:uidLastSave="{00000000-0000-0000-0000-000000000000}"/>
  <workbookProtection workbookPassword="CA09" lockStructure="1"/>
  <bookViews>
    <workbookView xWindow="-120" yWindow="-120" windowWidth="29040" windowHeight="15720" tabRatio="871" firstSheet="3" activeTab="3" xr2:uid="{00000000-000D-0000-FFFF-FFFF00000000}"/>
  </bookViews>
  <sheets>
    <sheet name="HilfstabelleB" sheetId="2" state="hidden" r:id="rId1"/>
    <sheet name="HilfstabelleSD" sheetId="3" state="hidden" r:id="rId2"/>
    <sheet name="Datenquelle" sheetId="4" state="hidden" r:id="rId3"/>
    <sheet name="Kennzahlenbogen_Einheit" sheetId="5" r:id="rId4"/>
    <sheet name="Kennzahlenbogen_Sprechstunde" sheetId="17" r:id="rId5"/>
    <sheet name="HilfstabelleKB" sheetId="7" state="hidden" r:id="rId6"/>
    <sheet name="Berechnung1E" sheetId="16" state="hidden" r:id="rId7"/>
    <sheet name="Berechnung1S" sheetId="11" state="hidden" r:id="rId8"/>
    <sheet name="HilfstabelleOP" sheetId="18" state="hidden" r:id="rId9"/>
  </sheets>
  <definedNames>
    <definedName name="_xlnm._FilterDatabase" localSheetId="2" hidden="1">Datenquelle!$A$11:$K$381</definedName>
    <definedName name="Drucktitel_Sprechstunde">Kennzahlenbogen_Sprechstunde!$27:$28</definedName>
    <definedName name="DysplasieEinheit">Datenquelle!$A$12:$A$56</definedName>
    <definedName name="DysplasieSprechstunde">Datenquelle!$A$57:$A$381</definedName>
    <definedName name="myItem" localSheetId="6">OFFSET(Berechnung1E!myItemList,0,0,COUNTA(Berechnung1E!myItemList),1)</definedName>
    <definedName name="myItem" localSheetId="4">OFFSET(Kennzahlenbogen_Sprechstunde!myItemList,0,0,COUNTA(Kennzahlenbogen_Sprechstunde!myItemList),1)</definedName>
    <definedName name="myItem">OFFSET(myItemList,0,0,COUNTA(myItemList),1)</definedName>
    <definedName name="myItemList" localSheetId="6">INDEX(Datenquelle!#REF!,0,MATCH(Datenquelle!#REF!,Datenquelle!#REF!,0))</definedName>
    <definedName name="_xlnm.Print_Area" localSheetId="3">Kennzahlenbogen_Einheit!$A$1:$Q$72</definedName>
    <definedName name="_xlnm.Print_Area" localSheetId="4">Kennzahlenbogen_Sprechstunde!$A$1:$Q$68</definedName>
    <definedName name="_xlnm.Print_Titles" localSheetId="3">Kennzahlenbogen_Einheit!$31:$32</definedName>
    <definedName name="_xlnm.Print_Titles" localSheetId="4">Kennzahlenbogen_Sprechstunde!$27:$28</definedName>
    <definedName name="_xlnm.Print_Titles">Kennzahlenbogen_Einheit!$31:$32</definedName>
    <definedName name="Zentrum">Datenquelle!$A$12:$A$381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8" i="4" l="1"/>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381" i="4"/>
  <c r="J12" i="4"/>
  <c r="C6" i="3"/>
  <c r="B6" i="3"/>
  <c r="AE34" i="11"/>
  <c r="AE37" i="11"/>
  <c r="AE40" i="11"/>
  <c r="AE43" i="11"/>
  <c r="AE46" i="11"/>
  <c r="AE49" i="11"/>
  <c r="C7" i="18" l="1"/>
  <c r="B7" i="18"/>
  <c r="C6" i="18"/>
  <c r="C5" i="18"/>
  <c r="C4" i="18"/>
  <c r="C3" i="18"/>
  <c r="C2" i="18"/>
  <c r="B6" i="18"/>
  <c r="B5" i="18"/>
  <c r="B4" i="18"/>
  <c r="B3" i="18"/>
  <c r="B2" i="18"/>
  <c r="G29" i="7" l="1"/>
  <c r="G28" i="7"/>
  <c r="G27" i="7"/>
  <c r="G26" i="7"/>
  <c r="G25" i="7"/>
  <c r="G24" i="7"/>
  <c r="F29" i="7"/>
  <c r="F28" i="7"/>
  <c r="F27" i="7"/>
  <c r="F26" i="7"/>
  <c r="F25" i="7"/>
  <c r="F24" i="7"/>
  <c r="C27" i="7"/>
  <c r="C26" i="7"/>
  <c r="C24" i="7"/>
  <c r="B29" i="7"/>
  <c r="B28" i="7"/>
  <c r="B27" i="7"/>
  <c r="B26" i="7"/>
  <c r="B25" i="7"/>
  <c r="B24" i="7"/>
  <c r="P51" i="17" l="1"/>
  <c r="C28" i="7" s="1"/>
  <c r="P31" i="17"/>
  <c r="Q29" i="17" s="1"/>
  <c r="O34" i="11" l="1"/>
  <c r="H24" i="7" s="1"/>
  <c r="AE31" i="11" l="1"/>
  <c r="AE28" i="11"/>
  <c r="AB28" i="11"/>
  <c r="AE25" i="11"/>
  <c r="G23" i="7" l="1"/>
  <c r="F23" i="7"/>
  <c r="C23" i="7"/>
  <c r="B23" i="7"/>
  <c r="G22" i="7"/>
  <c r="F22" i="7"/>
  <c r="B22" i="7"/>
  <c r="G21" i="7"/>
  <c r="F21" i="7"/>
  <c r="C21" i="7"/>
  <c r="B21" i="7"/>
  <c r="H20" i="7"/>
  <c r="G20" i="7"/>
  <c r="F20" i="7"/>
  <c r="B20" i="7"/>
  <c r="H19" i="7"/>
  <c r="G19" i="7"/>
  <c r="F19" i="7"/>
  <c r="B19" i="7"/>
  <c r="H18" i="7"/>
  <c r="G18" i="7"/>
  <c r="F18" i="7"/>
  <c r="C18" i="7"/>
  <c r="B18" i="7"/>
  <c r="H17" i="7"/>
  <c r="G17" i="7"/>
  <c r="F17" i="7"/>
  <c r="C17" i="7"/>
  <c r="B17" i="7"/>
  <c r="H16" i="7"/>
  <c r="G16" i="7"/>
  <c r="F16" i="7"/>
  <c r="B16" i="7"/>
  <c r="H15" i="7"/>
  <c r="G15" i="7"/>
  <c r="F15" i="7"/>
  <c r="C15" i="7"/>
  <c r="B15" i="7"/>
  <c r="H14" i="7"/>
  <c r="G14" i="7"/>
  <c r="F14" i="7"/>
  <c r="C14" i="7"/>
  <c r="B14" i="7"/>
  <c r="G13" i="7"/>
  <c r="F13" i="7"/>
  <c r="B13" i="7"/>
  <c r="H12" i="7"/>
  <c r="G12" i="7"/>
  <c r="F12" i="7"/>
  <c r="C12" i="7"/>
  <c r="B12" i="7"/>
  <c r="T5" i="17" l="1"/>
  <c r="T5" i="5" l="1"/>
  <c r="L28" i="11" l="1"/>
  <c r="B3" i="7" l="1"/>
  <c r="B2" i="3" l="1"/>
  <c r="B1" i="3"/>
  <c r="B4" i="2"/>
  <c r="B3" i="2"/>
  <c r="B2" i="2"/>
  <c r="B2" i="7" l="1"/>
  <c r="O37" i="11" l="1"/>
  <c r="H25" i="7" s="1"/>
  <c r="O40" i="11"/>
  <c r="H26" i="7" s="1"/>
  <c r="O43" i="11"/>
  <c r="H27" i="7" s="1"/>
  <c r="O46" i="11"/>
  <c r="H28" i="7" s="1"/>
  <c r="O49" i="11"/>
  <c r="H29" i="7" s="1"/>
  <c r="O28" i="11"/>
  <c r="H22" i="7" s="1"/>
  <c r="O31" i="11" l="1"/>
  <c r="H23" i="7" s="1"/>
  <c r="O25" i="11"/>
  <c r="H21" i="7" s="1"/>
  <c r="A9" i="4"/>
  <c r="Q36" i="5"/>
  <c r="A2" i="17"/>
  <c r="P54" i="17"/>
  <c r="C29" i="7" s="1"/>
  <c r="P49" i="17"/>
  <c r="P46" i="17"/>
  <c r="P42" i="17"/>
  <c r="C25" i="7" s="1"/>
  <c r="P40" i="17"/>
  <c r="P37" i="17"/>
  <c r="AB31" i="11" s="1"/>
  <c r="Q32" i="17"/>
  <c r="AB25" i="11"/>
  <c r="AB34" i="11" l="1"/>
  <c r="Q38" i="17"/>
  <c r="D24" i="7"/>
  <c r="AB40" i="11"/>
  <c r="Q44" i="17"/>
  <c r="D26" i="7"/>
  <c r="AB43" i="11"/>
  <c r="Q47" i="17"/>
  <c r="D27" i="7"/>
  <c r="AC28" i="11"/>
  <c r="M28" i="11"/>
  <c r="AD28" i="11" s="1"/>
  <c r="P52" i="17"/>
  <c r="P55" i="17"/>
  <c r="Q35" i="17"/>
  <c r="AC31" i="11" s="1"/>
  <c r="D23" i="7"/>
  <c r="D21" i="7"/>
  <c r="K9" i="4" a="1"/>
  <c r="K9" i="4" s="1"/>
  <c r="G9" i="4" a="1"/>
  <c r="G9" i="4" s="1"/>
  <c r="D9" i="4" a="1"/>
  <c r="D9" i="4" s="1"/>
  <c r="J9" i="4" a="1"/>
  <c r="J9" i="4" s="1"/>
  <c r="F9" i="4" a="1"/>
  <c r="F9" i="4" s="1"/>
  <c r="I9" i="4" a="1"/>
  <c r="I9" i="4" s="1"/>
  <c r="E9" i="4" a="1"/>
  <c r="E9" i="4" s="1"/>
  <c r="H9" i="4" a="1"/>
  <c r="H9" i="4" s="1"/>
  <c r="L40" i="11"/>
  <c r="L43" i="11"/>
  <c r="P43" i="17"/>
  <c r="L34" i="11"/>
  <c r="L25" i="11"/>
  <c r="L31" i="11"/>
  <c r="P50" i="5"/>
  <c r="D17" i="7" s="1"/>
  <c r="V6" i="11" l="1"/>
  <c r="V9" i="11" s="1"/>
  <c r="AB37" i="11"/>
  <c r="Q41" i="17"/>
  <c r="D25" i="7"/>
  <c r="AB49" i="11"/>
  <c r="Q53" i="17"/>
  <c r="D29" i="7"/>
  <c r="M40" i="11"/>
  <c r="AD40" i="11" s="1"/>
  <c r="AC40" i="11"/>
  <c r="M34" i="11"/>
  <c r="AD34" i="11" s="1"/>
  <c r="AC34" i="11"/>
  <c r="AB46" i="11"/>
  <c r="Q50" i="17"/>
  <c r="D28" i="7"/>
  <c r="M43" i="11"/>
  <c r="AD43" i="11" s="1"/>
  <c r="AC43" i="11"/>
  <c r="L49" i="11"/>
  <c r="L46" i="11"/>
  <c r="N28" i="11"/>
  <c r="E22" i="7" s="1"/>
  <c r="W6" i="11"/>
  <c r="W9" i="11" s="1"/>
  <c r="AC25" i="11"/>
  <c r="S6" i="11"/>
  <c r="U6" i="11"/>
  <c r="X6" i="11"/>
  <c r="T6" i="11"/>
  <c r="M31" i="11"/>
  <c r="AD31" i="11" s="1"/>
  <c r="M25" i="11"/>
  <c r="AD25" i="11" s="1"/>
  <c r="L37" i="11"/>
  <c r="N43" i="11" l="1"/>
  <c r="E27" i="7" s="1"/>
  <c r="N34" i="11"/>
  <c r="E24" i="7" s="1"/>
  <c r="M46" i="11"/>
  <c r="AD46" i="11" s="1"/>
  <c r="AC46" i="11"/>
  <c r="M37" i="11"/>
  <c r="AD37" i="11" s="1"/>
  <c r="AC37" i="11"/>
  <c r="W7" i="11"/>
  <c r="W8" i="11" s="1"/>
  <c r="N40" i="11"/>
  <c r="E26" i="7" s="1"/>
  <c r="M49" i="11"/>
  <c r="AD49" i="11" s="1"/>
  <c r="AC49" i="11"/>
  <c r="D6" i="11"/>
  <c r="C6" i="11"/>
  <c r="G6" i="11"/>
  <c r="G9" i="11" s="1"/>
  <c r="E6" i="11"/>
  <c r="E7" i="11" s="1"/>
  <c r="F6" i="11"/>
  <c r="AA6" i="11"/>
  <c r="T9" i="11"/>
  <c r="U10" i="11"/>
  <c r="U9" i="11"/>
  <c r="U7" i="11"/>
  <c r="T7" i="11"/>
  <c r="X9" i="11"/>
  <c r="X10" i="11"/>
  <c r="U11" i="11"/>
  <c r="T10" i="11"/>
  <c r="S9" i="11"/>
  <c r="H6" i="11"/>
  <c r="N46" i="11" l="1"/>
  <c r="E28" i="7" s="1"/>
  <c r="Y6" i="11"/>
  <c r="W10" i="11"/>
  <c r="W11" i="11" s="1"/>
  <c r="Y11" i="11" s="1"/>
  <c r="N37" i="11"/>
  <c r="E25" i="7" s="1"/>
  <c r="N49" i="11"/>
  <c r="E29" i="7" s="1"/>
  <c r="E61" i="17"/>
  <c r="Y9" i="11"/>
  <c r="AA9" i="11"/>
  <c r="U8" i="11"/>
  <c r="Y8" i="11" s="1"/>
  <c r="Y7" i="11"/>
  <c r="K6" i="11"/>
  <c r="D7" i="11"/>
  <c r="E8" i="11" s="1"/>
  <c r="O34" i="16"/>
  <c r="O28" i="16"/>
  <c r="H13" i="7" s="1"/>
  <c r="O25" i="16"/>
  <c r="L28" i="16"/>
  <c r="Y10" i="11" l="1"/>
  <c r="M28" i="16"/>
  <c r="N28" i="16" s="1"/>
  <c r="E13" i="7" s="1"/>
  <c r="P44" i="5"/>
  <c r="D15" i="7" s="1"/>
  <c r="O31" i="16"/>
  <c r="O49" i="16"/>
  <c r="O46" i="16"/>
  <c r="O43" i="16"/>
  <c r="O40" i="16"/>
  <c r="O37" i="16"/>
  <c r="Q42" i="5" l="1"/>
  <c r="M34" i="16" s="1"/>
  <c r="N34" i="16" s="1"/>
  <c r="E15" i="7" s="1"/>
  <c r="P58" i="5"/>
  <c r="C20" i="7" s="1"/>
  <c r="P55" i="5"/>
  <c r="C19" i="7" s="1"/>
  <c r="P46" i="5"/>
  <c r="C16" i="7" s="1"/>
  <c r="P41" i="5" l="1"/>
  <c r="D14" i="7" s="1"/>
  <c r="P59" i="5"/>
  <c r="D20" i="7" s="1"/>
  <c r="P56" i="5"/>
  <c r="D19" i="7" s="1"/>
  <c r="P47" i="5"/>
  <c r="D16" i="7" s="1"/>
  <c r="P35" i="5"/>
  <c r="D12" i="7" s="1"/>
  <c r="B9" i="4" a="1"/>
  <c r="B9" i="4" s="1"/>
  <c r="Q33" i="5" l="1"/>
  <c r="D9" i="5"/>
  <c r="D7" i="17"/>
  <c r="Q54" i="5"/>
  <c r="Q45" i="5"/>
  <c r="M37" i="16" s="1"/>
  <c r="N37" i="16" s="1"/>
  <c r="E16" i="7" s="1"/>
  <c r="Q57" i="5"/>
  <c r="Q39" i="5"/>
  <c r="Q48" i="5"/>
  <c r="M40" i="16" s="1"/>
  <c r="N40" i="16" s="1"/>
  <c r="E17" i="7" s="1"/>
  <c r="L40" i="16"/>
  <c r="L46" i="16"/>
  <c r="L49" i="16"/>
  <c r="L37" i="16"/>
  <c r="L31" i="16"/>
  <c r="L25" i="16"/>
  <c r="C9" i="4"/>
  <c r="D13" i="17"/>
  <c r="P53" i="5"/>
  <c r="D18" i="7" s="1"/>
  <c r="N31" i="11" l="1"/>
  <c r="E23" i="7" s="1"/>
  <c r="D13" i="5"/>
  <c r="D11" i="17"/>
  <c r="J15" i="5"/>
  <c r="J13" i="17"/>
  <c r="D11" i="5"/>
  <c r="D9" i="17"/>
  <c r="D15" i="5"/>
  <c r="A6" i="3" s="1"/>
  <c r="M25" i="16"/>
  <c r="N25" i="16" s="1"/>
  <c r="E12" i="7" s="1"/>
  <c r="N25" i="11"/>
  <c r="E21" i="7" s="1"/>
  <c r="M31" i="16"/>
  <c r="N31" i="16" s="1"/>
  <c r="E14" i="7" s="1"/>
  <c r="Q51" i="5"/>
  <c r="H6" i="16" s="1"/>
  <c r="L43" i="16"/>
  <c r="M46" i="16"/>
  <c r="N46" i="16" s="1"/>
  <c r="E19" i="7" s="1"/>
  <c r="M49" i="16"/>
  <c r="N49" i="16" s="1"/>
  <c r="E20" i="7" s="1"/>
  <c r="B3" i="3" l="1"/>
  <c r="G6" i="16"/>
  <c r="G9" i="16" s="1"/>
  <c r="E65" i="5" s="1"/>
  <c r="F6" i="16"/>
  <c r="F9" i="16" s="1"/>
  <c r="E66" i="5" s="1"/>
  <c r="C6" i="16"/>
  <c r="C9" i="16" s="1"/>
  <c r="E62" i="5" s="1"/>
  <c r="E6" i="16"/>
  <c r="E9" i="16" s="1"/>
  <c r="D6" i="16"/>
  <c r="H9" i="16"/>
  <c r="H10" i="11"/>
  <c r="H9" i="11"/>
  <c r="E9" i="11"/>
  <c r="E10" i="11"/>
  <c r="E11" i="11"/>
  <c r="G60" i="17" s="1"/>
  <c r="D10" i="11"/>
  <c r="C9" i="11"/>
  <c r="I6" i="11"/>
  <c r="D9" i="11"/>
  <c r="F9" i="11"/>
  <c r="G10" i="11"/>
  <c r="G7" i="11"/>
  <c r="G8" i="11" s="1"/>
  <c r="A3" i="4"/>
  <c r="B3" i="4" s="1"/>
  <c r="M43" i="16"/>
  <c r="N43" i="16" s="1"/>
  <c r="E18" i="7" s="1"/>
  <c r="F61" i="17" l="1"/>
  <c r="F60" i="17"/>
  <c r="E58" i="17"/>
  <c r="E62" i="17"/>
  <c r="F58" i="17"/>
  <c r="I10" i="11"/>
  <c r="D10" i="16"/>
  <c r="K6" i="16"/>
  <c r="D9" i="16"/>
  <c r="K9" i="16" s="1"/>
  <c r="E10" i="16"/>
  <c r="G11" i="11"/>
  <c r="I11" i="11" s="1"/>
  <c r="E7" i="16"/>
  <c r="D7" i="16"/>
  <c r="G10" i="16"/>
  <c r="E11" i="16"/>
  <c r="I6" i="16"/>
  <c r="G7" i="16"/>
  <c r="G8" i="16" s="1"/>
  <c r="H10" i="16"/>
  <c r="I9" i="11"/>
  <c r="K9" i="11"/>
  <c r="I8" i="11"/>
  <c r="I7" i="11"/>
  <c r="F65" i="5" l="1"/>
  <c r="E59" i="17"/>
  <c r="F62" i="5"/>
  <c r="F64" i="5"/>
  <c r="E63" i="5"/>
  <c r="I10" i="16"/>
  <c r="G11" i="16"/>
  <c r="I11" i="16" s="1"/>
  <c r="I7" i="16"/>
  <c r="E8" i="16"/>
  <c r="I8" i="16" s="1"/>
  <c r="I9" i="16"/>
  <c r="L34" i="16"/>
  <c r="G6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3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F5" authorId="0" shapeId="0" xr:uid="{00000000-0006-0000-0300-000002000000}">
      <text>
        <r>
          <rPr>
            <sz val="9"/>
            <color indexed="81"/>
            <rFont val="Arial"/>
            <family val="2"/>
          </rPr>
          <t>Name, Vorname</t>
        </r>
      </text>
    </comment>
    <comment ref="J5" authorId="0" shapeId="0" xr:uid="{00000000-0006-0000-0300-000003000000}">
      <text>
        <r>
          <rPr>
            <sz val="9"/>
            <color indexed="81"/>
            <rFont val="Arial"/>
            <family val="2"/>
          </rPr>
          <t>Format: tt.mm.jjjj</t>
        </r>
      </text>
    </comment>
    <comment ref="D7" authorId="0" shapeId="0" xr:uid="{00000000-0006-0000-0300-000004000000}">
      <text>
        <r>
          <rPr>
            <sz val="9"/>
            <color indexed="81"/>
            <rFont val="Arial"/>
            <family val="2"/>
          </rPr>
          <t>Institutskennzeichen für die Abrechnung mit den Trägern der Sozialversicherung (9-stellige Ziffernfolge: 26XXXXXXX).</t>
        </r>
      </text>
    </comment>
    <comment ref="F7" authorId="0" shapeId="0" xr:uid="{00000000-0006-0000-0300-000005000000}">
      <text>
        <r>
          <rPr>
            <sz val="9"/>
            <color indexed="81"/>
            <rFont val="Arial"/>
            <family val="2"/>
          </rPr>
          <t>Vom Institut für das Entgeltsystem im Krankenhaus (InEK) vergebenen Identifizierungsmerkmal (9-stellige Ziffernfolge: 77XXXXXXX).</t>
        </r>
      </text>
    </comment>
    <comment ref="A31" authorId="0" shapeId="0" xr:uid="{00000000-0006-0000-0300-000006000000}">
      <text>
        <r>
          <rPr>
            <sz val="9"/>
            <color indexed="81"/>
            <rFont val="Arial"/>
            <family val="2"/>
          </rPr>
          <t>KN = Kennzahl</t>
        </r>
      </text>
    </comment>
    <comment ref="C31" authorId="0" shapeId="0" xr:uid="{00000000-0006-0000-0300-000007000000}">
      <text>
        <r>
          <rPr>
            <sz val="9"/>
            <color indexed="81"/>
            <rFont val="Arial"/>
            <family val="2"/>
          </rPr>
          <t>Weitere Erläuterungen siehe FAQ.</t>
        </r>
      </text>
    </comment>
    <comment ref="O31" authorId="0" shapeId="0" xr:uid="{00000000-0006-0000-0300-000008000000}">
      <text>
        <r>
          <rPr>
            <sz val="9"/>
            <color indexed="81"/>
            <rFont val="Arial"/>
            <family val="2"/>
          </rPr>
          <t>Bitte zuerst graue Felder Ist-Werte ausfüllen.</t>
        </r>
      </text>
    </comment>
    <comment ref="R32" authorId="0" shapeId="0" xr:uid="{00000000-0006-0000-0300-000009000000}">
      <text>
        <r>
          <rPr>
            <sz val="9"/>
            <color indexed="81"/>
            <rFont val="Arial"/>
            <family val="2"/>
          </rPr>
          <t>Wenn Zelle grau, bitte Begründung angeben.</t>
        </r>
      </text>
    </comment>
    <comment ref="P46" authorId="0" shapeId="0" xr:uid="{00000000-0006-0000-0300-00000A000000}">
      <text>
        <r>
          <rPr>
            <sz val="9"/>
            <color indexed="81"/>
            <rFont val="Arial"/>
            <family val="2"/>
          </rPr>
          <t>Übertrag erfolgt aus Nenner Kennzahl 4</t>
        </r>
      </text>
    </comment>
    <comment ref="P55" authorId="0" shapeId="0" xr:uid="{00000000-0006-0000-0300-00000B000000}">
      <text>
        <r>
          <rPr>
            <sz val="9"/>
            <color indexed="81"/>
            <rFont val="Arial"/>
            <family val="2"/>
          </rPr>
          <t>Übertrag erfolgt aus Nenner Kennzahl 4</t>
        </r>
      </text>
    </comment>
    <comment ref="P58" authorId="0" shapeId="0" xr:uid="{00000000-0006-0000-0300-00000C000000}">
      <text>
        <r>
          <rPr>
            <sz val="9"/>
            <color indexed="81"/>
            <rFont val="Arial"/>
            <family val="2"/>
          </rPr>
          <t>Übertrag erfolgt aus Nenner Kennzahl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400-000001000000}">
      <text>
        <r>
          <rPr>
            <sz val="9"/>
            <color indexed="81"/>
            <rFont val="Arial"/>
            <family val="2"/>
          </rPr>
          <t xml:space="preserve">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
</t>
        </r>
      </text>
    </comment>
    <comment ref="F5" authorId="0" shapeId="0" xr:uid="{00000000-0006-0000-0400-000002000000}">
      <text>
        <r>
          <rPr>
            <sz val="9"/>
            <color indexed="81"/>
            <rFont val="Arial"/>
            <family val="2"/>
          </rPr>
          <t>Name, Vorname</t>
        </r>
      </text>
    </comment>
    <comment ref="J5" authorId="0" shapeId="0" xr:uid="{00000000-0006-0000-0400-000003000000}">
      <text>
        <r>
          <rPr>
            <sz val="9"/>
            <color indexed="81"/>
            <rFont val="Arial"/>
            <family val="2"/>
          </rPr>
          <t>Format: tt.mm.jjjj</t>
        </r>
      </text>
    </comment>
    <comment ref="A27" authorId="0" shapeId="0" xr:uid="{00000000-0006-0000-0400-000004000000}">
      <text>
        <r>
          <rPr>
            <sz val="9"/>
            <color indexed="81"/>
            <rFont val="Arial"/>
            <family val="2"/>
          </rPr>
          <t>KN = Kennzahl</t>
        </r>
      </text>
    </comment>
    <comment ref="C27" authorId="0" shapeId="0" xr:uid="{00000000-0006-0000-0400-000005000000}">
      <text>
        <r>
          <rPr>
            <sz val="9"/>
            <color indexed="81"/>
            <rFont val="Arial"/>
            <family val="2"/>
          </rPr>
          <t>Weitere Erläuterungen siehe FAQ.</t>
        </r>
      </text>
    </comment>
    <comment ref="O27" authorId="0" shapeId="0" xr:uid="{00000000-0006-0000-0400-000006000000}">
      <text>
        <r>
          <rPr>
            <sz val="9"/>
            <color indexed="81"/>
            <rFont val="Arial"/>
            <family val="2"/>
          </rPr>
          <t>Bitte zuerst graue Felder Ist-Werte ausfüllen.</t>
        </r>
      </text>
    </comment>
    <comment ref="R28" authorId="0" shapeId="0" xr:uid="{00000000-0006-0000-0400-000007000000}">
      <text>
        <r>
          <rPr>
            <sz val="9"/>
            <color indexed="81"/>
            <rFont val="Arial"/>
            <family val="2"/>
          </rPr>
          <t>Wenn Zelle grau, bitte Begründung angeben.</t>
        </r>
      </text>
    </comment>
    <comment ref="P42" authorId="0" shapeId="0" xr:uid="{00000000-0006-0000-0400-000008000000}">
      <text>
        <r>
          <rPr>
            <sz val="9"/>
            <color indexed="81"/>
            <rFont val="Arial"/>
            <family val="2"/>
          </rPr>
          <t>Übertrag erfolgt aus Nenner Kennzahl 4</t>
        </r>
      </text>
    </comment>
    <comment ref="P51" authorId="0" shapeId="0" xr:uid="{00000000-0006-0000-0400-000009000000}">
      <text>
        <r>
          <rPr>
            <sz val="9"/>
            <color indexed="81"/>
            <rFont val="Arial"/>
            <family val="2"/>
          </rPr>
          <t>Übertrag erfolgt aus Nenner Kennzahl 4</t>
        </r>
      </text>
    </comment>
    <comment ref="P54" authorId="0" shapeId="0" xr:uid="{00000000-0006-0000-0400-00000A000000}">
      <text>
        <r>
          <rPr>
            <sz val="9"/>
            <color indexed="81"/>
            <rFont val="Arial"/>
            <family val="2"/>
          </rPr>
          <t>Übertrag erfolgt aus Nenner Kennzahl 4</t>
        </r>
      </text>
    </comment>
  </commentList>
</comments>
</file>

<file path=xl/sharedStrings.xml><?xml version="1.0" encoding="utf-8"?>
<sst xmlns="http://schemas.openxmlformats.org/spreadsheetml/2006/main" count="3069" uniqueCount="1693">
  <si>
    <t>Ansprechpartner</t>
  </si>
  <si>
    <t>Erstelldatum</t>
  </si>
  <si>
    <t>Datum Erstzertifizierung</t>
  </si>
  <si>
    <t>Bundesland / Land</t>
  </si>
  <si>
    <t>Reg.-Nr.</t>
  </si>
  <si>
    <t>Bundesland</t>
  </si>
  <si>
    <t>Nicht gelistet</t>
  </si>
  <si>
    <t>Berechnung Jahreszeitraum</t>
  </si>
  <si>
    <t>Baden-Württemberg</t>
  </si>
  <si>
    <t>Bayern</t>
  </si>
  <si>
    <t>Berlin</t>
  </si>
  <si>
    <t>Hamburg</t>
  </si>
  <si>
    <t>Hessen</t>
  </si>
  <si>
    <t>Mecklenburg-Vorpommern</t>
  </si>
  <si>
    <t>Niedersachsen</t>
  </si>
  <si>
    <t>Nordrhein-Westfalen</t>
  </si>
  <si>
    <t>Sachsen</t>
  </si>
  <si>
    <t>Schleswig-Holstein</t>
  </si>
  <si>
    <t>Thüringen</t>
  </si>
  <si>
    <t>-----</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</si>
  <si>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</si>
  <si>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</si>
  <si>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</si>
  <si>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</si>
  <si>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</si>
  <si>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</si>
  <si>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</si>
  <si>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</si>
  <si>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</si>
  <si>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</si>
  <si>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</si>
  <si>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</si>
  <si>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</si>
  <si>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</si>
  <si>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</si>
  <si>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</si>
  <si>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</si>
  <si>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Anzahl</t>
  </si>
  <si>
    <t>Nenner</t>
  </si>
  <si>
    <t>%</t>
  </si>
  <si>
    <t>Bearbeitungshinweise:</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</si>
  <si>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</si>
  <si>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</si>
  <si>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</si>
  <si>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</si>
  <si>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</si>
  <si>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</si>
  <si>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</si>
  <si>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</si>
  <si>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</si>
  <si>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</si>
  <si>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</si>
  <si>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</si>
  <si>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</si>
  <si>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</si>
  <si>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</si>
  <si>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</si>
  <si>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Pflicht Berechnung</t>
  </si>
  <si>
    <t>I.O.</t>
  </si>
  <si>
    <t>I.O. (Plausibilität unklar)</t>
  </si>
  <si>
    <t>Sollvorgabe nicht erfüllt</t>
  </si>
  <si>
    <t>Summe</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</si>
  <si>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</si>
  <si>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</si>
  <si>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</si>
  <si>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</si>
  <si>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</si>
  <si>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</si>
  <si>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</si>
  <si>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</si>
  <si>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</si>
  <si>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</si>
  <si>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</si>
  <si>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</si>
  <si>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</si>
  <si>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4</t>
  </si>
  <si>
    <t>5</t>
  </si>
  <si>
    <t>6</t>
  </si>
  <si>
    <t>7</t>
  </si>
  <si>
    <t>8</t>
  </si>
  <si>
    <t>9</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</si>
  <si>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</si>
  <si>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</si>
  <si>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Alle Pat., bei denen eine Exzision an der Cervix uteri
durchgeführt wurde</t>
  </si>
  <si>
    <t>Alle Pat. mit Kolposkopie der Cervix uteri</t>
  </si>
  <si>
    <t xml:space="preserve">Alle Pat. mit einem invasiven Karzinom </t>
  </si>
  <si>
    <t>≥  90%</t>
  </si>
  <si>
    <t>≥  95%</t>
  </si>
  <si>
    <t>≥  85%</t>
  </si>
  <si>
    <t>≥  80%</t>
  </si>
  <si>
    <t>Möglichst häufig Empfehlung zur Nachsorge einmalig 6-12 Mo. nach Exzision an der Cervix uteri</t>
  </si>
  <si>
    <t>Möglichst häufig Kolposkopien der Cervix uteri, bei denen die Plattenepithel-Zylinderepithelgrenze dokumentiert wurde</t>
  </si>
  <si>
    <t>≥ 4 Teiln. / Jahr</t>
  </si>
  <si>
    <t>≥ 8 Teiln. / Jahr</t>
  </si>
  <si>
    <t>Strasse</t>
  </si>
  <si>
    <t>PLZ</t>
  </si>
  <si>
    <t>Ort</t>
  </si>
  <si>
    <t>Land</t>
  </si>
  <si>
    <t>Reg. Nr.</t>
  </si>
  <si>
    <t>Universitätsklinikum Erlangen</t>
  </si>
  <si>
    <t>Universitätsstrasse 21-23</t>
  </si>
  <si>
    <t>Erlangen</t>
  </si>
  <si>
    <t>Deutschland</t>
  </si>
  <si>
    <t>Calwerstraße 7</t>
  </si>
  <si>
    <t>Tübingen</t>
  </si>
  <si>
    <t>Kerpener Straße 34</t>
  </si>
  <si>
    <t>Köln</t>
  </si>
  <si>
    <t>Wiesbaden</t>
  </si>
  <si>
    <t>Universitätsklinikum Freiburg</t>
  </si>
  <si>
    <t>Hugstetter Straße 55</t>
  </si>
  <si>
    <t>Freiburg im Breisgau</t>
  </si>
  <si>
    <t>München</t>
  </si>
  <si>
    <t>Universitätsklinikum Hamburg - Eppendorf</t>
  </si>
  <si>
    <t>Martinistraße 52</t>
  </si>
  <si>
    <t>Unna</t>
  </si>
  <si>
    <t>Carl-Neuberg-Straße 1</t>
  </si>
  <si>
    <t>Hannover</t>
  </si>
  <si>
    <t>Hannoversche Straße 24</t>
  </si>
  <si>
    <t>Baldingerstraße</t>
  </si>
  <si>
    <t>Marburg</t>
  </si>
  <si>
    <t>Lippstadt</t>
  </si>
  <si>
    <t>Klinikum Wolfsburg</t>
  </si>
  <si>
    <t>Sauerbruchstraße 7</t>
  </si>
  <si>
    <t>Wolfsburg</t>
  </si>
  <si>
    <t>Moorenstraße 5</t>
  </si>
  <si>
    <t>Düsseldorf</t>
  </si>
  <si>
    <t>Universitätsklinikum Jena</t>
  </si>
  <si>
    <t>Jena</t>
  </si>
  <si>
    <t>Fetscherstraße 74</t>
  </si>
  <si>
    <t>Dresden</t>
  </si>
  <si>
    <t>Marchioninistraße 15</t>
  </si>
  <si>
    <t>Klinikum Dortmund</t>
  </si>
  <si>
    <t>Dortmund</t>
  </si>
  <si>
    <t>Kaiserstraße 8</t>
  </si>
  <si>
    <t>Halle</t>
  </si>
  <si>
    <t>Karlsruhe</t>
  </si>
  <si>
    <t>Im Stiftsfeld 1</t>
  </si>
  <si>
    <t>Soest</t>
  </si>
  <si>
    <t>Diakonissenstraße 28</t>
  </si>
  <si>
    <t>Aachen</t>
  </si>
  <si>
    <t>Kronshagen</t>
  </si>
  <si>
    <t>Essen</t>
  </si>
  <si>
    <t>Münster</t>
  </si>
  <si>
    <t>Regensburg</t>
  </si>
  <si>
    <t>Registrierdatum</t>
  </si>
  <si>
    <t>Möglichst häufig Abklärungskolposkopie vor Exzision an der Cervix uteri</t>
  </si>
  <si>
    <t>Möglichst häufig vollständige, schriftliche histologische Beurteilungen bei Exzisionen an der Cervix uteri, Vulva, Vagina</t>
  </si>
  <si>
    <t>Möglichst selten Messerkonisationen bei Exzision</t>
  </si>
  <si>
    <r>
      <rPr>
        <sz val="8"/>
        <color theme="1"/>
        <rFont val="Calibri"/>
        <family val="2"/>
      </rPr>
      <t>≤</t>
    </r>
    <r>
      <rPr>
        <sz val="8"/>
        <color theme="1"/>
        <rFont val="Arial Narrow"/>
        <family val="2"/>
      </rPr>
      <t xml:space="preserve"> 10% </t>
    </r>
  </si>
  <si>
    <r>
      <t xml:space="preserve">Möglichst häufig führende Histologie  </t>
    </r>
    <r>
      <rPr>
        <sz val="8"/>
        <color theme="1"/>
        <rFont val="Calibri"/>
        <family val="2"/>
      </rPr>
      <t xml:space="preserve">≥ </t>
    </r>
    <r>
      <rPr>
        <sz val="8"/>
        <color theme="1"/>
        <rFont val="Arial"/>
        <family val="2"/>
      </rPr>
      <t>CIN 2 nach Exzision an der Cervix uteri</t>
    </r>
  </si>
  <si>
    <t>Praxis/Klinik</t>
  </si>
  <si>
    <t>Strasse/PLZ/Ort</t>
  </si>
  <si>
    <t>Strasse / PLZ / Ort</t>
  </si>
  <si>
    <t xml:space="preserve">     Erstelldatum</t>
  </si>
  <si>
    <t>Standort</t>
  </si>
  <si>
    <t>1</t>
  </si>
  <si>
    <t>Kennzahlenbogen Einheit</t>
  </si>
  <si>
    <t>Kennzahlenbogen Sprechstunde</t>
  </si>
  <si>
    <t>Universitätsklinikum Köln</t>
  </si>
  <si>
    <t>Inselspital Bern</t>
  </si>
  <si>
    <t>CH-3010</t>
  </si>
  <si>
    <t>Bern</t>
  </si>
  <si>
    <t>Schweiz</t>
  </si>
  <si>
    <t>Elisabeth-Krankenhaus Essen</t>
  </si>
  <si>
    <t>Marienplatz 2</t>
  </si>
  <si>
    <t>Blaufärbergasse 6</t>
  </si>
  <si>
    <t>Lüdinghausen</t>
  </si>
  <si>
    <t>EZ DKG/ AGCPC</t>
  </si>
  <si>
    <t>Vaalser Straße 516</t>
  </si>
  <si>
    <t>Pauwelsstraße 30</t>
  </si>
  <si>
    <t>Klinikum Oldenburg</t>
  </si>
  <si>
    <t>Rahel-Straus-Straße 10</t>
  </si>
  <si>
    <t>Oldenburg</t>
  </si>
  <si>
    <t>Hölkeskampring 40</t>
  </si>
  <si>
    <t>Universitätsklinikum des Saarlandes</t>
  </si>
  <si>
    <t>Kirrbergerstraße, Gebäude 9</t>
  </si>
  <si>
    <t>Homburg</t>
  </si>
  <si>
    <t>Seilerstätte 4</t>
  </si>
  <si>
    <t>A-4020</t>
  </si>
  <si>
    <t>Linz</t>
  </si>
  <si>
    <t>Österreich</t>
  </si>
  <si>
    <t>Mainz</t>
  </si>
  <si>
    <t>Rheinland-Pfalz</t>
  </si>
  <si>
    <t>Petersilienstraße 2</t>
  </si>
  <si>
    <t>Jever</t>
  </si>
  <si>
    <t>Franz-Knauff-Straße 24</t>
  </si>
  <si>
    <t>Heidelberg</t>
  </si>
  <si>
    <t>Röntgenstraße 1</t>
  </si>
  <si>
    <t>Gynäkologische Dysplasie-Sprechstunde Herr Dr. Steffen Tauber in der Praxis Frauenärzte Am Schloß Borbeck</t>
  </si>
  <si>
    <t>Schloßstraße 174</t>
  </si>
  <si>
    <t>Amberg</t>
  </si>
  <si>
    <t>Klinikum Nürnberg Nord</t>
  </si>
  <si>
    <t>Prof.-Ernst-Nathan-Straße 1</t>
  </si>
  <si>
    <t>Nürnberg</t>
  </si>
  <si>
    <t>Stadtrandstraße 555</t>
  </si>
  <si>
    <t>Saarland</t>
  </si>
  <si>
    <t>Sana Klinikum Lichtenberg</t>
  </si>
  <si>
    <t>Wetzlar</t>
  </si>
  <si>
    <t>3</t>
  </si>
  <si>
    <t>Hürth Park B111</t>
  </si>
  <si>
    <t>Hürth</t>
  </si>
  <si>
    <t>Belgradstraße 61</t>
  </si>
  <si>
    <t>Willy-Brandt-Platz 4</t>
  </si>
  <si>
    <t>Werl</t>
  </si>
  <si>
    <t>Vivantes Klinikum Neukölln</t>
  </si>
  <si>
    <t>Rudower Straße 48</t>
  </si>
  <si>
    <t>Kampenstraße 51</t>
  </si>
  <si>
    <t>Siegen</t>
  </si>
  <si>
    <t>Ebertplatz 12</t>
  </si>
  <si>
    <t>Offenburg</t>
  </si>
  <si>
    <t>Hochtaunus-Kliniken Bad Homburg</t>
  </si>
  <si>
    <t>Zeppelinstraße 20</t>
  </si>
  <si>
    <t>Bad Homburg</t>
  </si>
  <si>
    <t>Diakonissen-Stiftungs-Krankenhaus Speyer</t>
  </si>
  <si>
    <t>Paul-Egell-Straße 33</t>
  </si>
  <si>
    <t>Speyer</t>
  </si>
  <si>
    <t>Städtisches Klinikum Karlsruhe</t>
  </si>
  <si>
    <t>Moltkestraße 90</t>
  </si>
  <si>
    <t>Parkstraße 12</t>
  </si>
  <si>
    <t>Steinstraße 44</t>
  </si>
  <si>
    <t>Werne</t>
  </si>
  <si>
    <t>Speyererstraße 91-93</t>
  </si>
  <si>
    <t>Am Klinikum 1</t>
  </si>
  <si>
    <t>Kantonsspital Aarau</t>
  </si>
  <si>
    <t>Tellstrasse 25</t>
  </si>
  <si>
    <t>Frankfurt am Main</t>
  </si>
  <si>
    <t>Gynäkologische Dysplasie-Sprechstunde Herr Dr. med. Jens Kosse in der Klinik für Gynäkologie und Geburtshilfe des Sana Klinikums Offenbach</t>
  </si>
  <si>
    <t>Sana Klinikum Offenbach</t>
  </si>
  <si>
    <t>Starkenburgring 66</t>
  </si>
  <si>
    <t>Schwanenmarkt 4</t>
  </si>
  <si>
    <t>Haagestraße 3</t>
  </si>
  <si>
    <t>Lüneburg</t>
  </si>
  <si>
    <t>Gynäkologische Dysplasie-Sprechstunde Frau Dr. med. Tanja Hornung in der Gemeinschaftspraxis für Gynäkologie und Geburtshilfe, Dres. Hornung/Nöcker, Greven</t>
  </si>
  <si>
    <t>Lindenstraße 37</t>
  </si>
  <si>
    <t>Greven</t>
  </si>
  <si>
    <t>Universitätsfrauenklinik Würzburg</t>
  </si>
  <si>
    <t>Josef-Schneider-Straße 4</t>
  </si>
  <si>
    <t>Würzburg</t>
  </si>
  <si>
    <t>Gynäkologische Dysplasie-Sprechstunde Herr Dr. med. Christoph Stahlhoff in der Frauenklinik des Klinikums Gütersloh</t>
  </si>
  <si>
    <t>Klinikum Gütersloh</t>
  </si>
  <si>
    <t>Reckenberger Straße 19</t>
  </si>
  <si>
    <t>Gütersloh</t>
  </si>
  <si>
    <t>Universitätsklinikum Heidelberg</t>
  </si>
  <si>
    <t>Im Neuenheimer Feld 440</t>
  </si>
  <si>
    <t>Theodor-Kutzer-Ufer 1-3</t>
  </si>
  <si>
    <t>Mannheim</t>
  </si>
  <si>
    <t>Klinikum Neumarkt</t>
  </si>
  <si>
    <t>Nürnberger Straße 12</t>
  </si>
  <si>
    <t>Ebertplatz 7</t>
  </si>
  <si>
    <t>Gynäkologische Dysplasie-Sprechstunde Frau Dr. med. Maren Eysel in der Gynäkologischen Gemeinschaftspraxis Dres. Eysel/Korte</t>
  </si>
  <si>
    <t>Wißstraße 22</t>
  </si>
  <si>
    <t>Gynäkologische Dysplasie-Sprechstunde Frau Dipl.-Med. Karolin Fahlke in der Gemeinschaftspraxis Frauenärzte am Sterncenter Potsdam</t>
  </si>
  <si>
    <t>Sterncenter 10</t>
  </si>
  <si>
    <t>Potsdam</t>
  </si>
  <si>
    <t>Brandenburg</t>
  </si>
  <si>
    <t>Marien Hospital Herne, Klinikum der Ruhr-Universität Bochum</t>
  </si>
  <si>
    <t>Markt 10</t>
  </si>
  <si>
    <t>St. Josefs-Hospital Wiesbaden</t>
  </si>
  <si>
    <t>Beethovenstraße 20</t>
  </si>
  <si>
    <t>Bahnhofstraße 8</t>
  </si>
  <si>
    <t>St. Elisabeth-Krankenhaus Köln</t>
  </si>
  <si>
    <t>Hochwaldkrankenhaus Bad Nauheim</t>
  </si>
  <si>
    <t>Chaumontplatz 1</t>
  </si>
  <si>
    <t>Bad Nauheim</t>
  </si>
  <si>
    <t>Universitätsklinikum Leipzig</t>
  </si>
  <si>
    <t>Liebigstraße 20a</t>
  </si>
  <si>
    <t>Leipzig</t>
  </si>
  <si>
    <t>Gynäkologische Dysplasie-Sprechstunde Frau Dr. med. Anna Bodemer in der Frauenarztpraxis im Stühlinger - Freiburg</t>
  </si>
  <si>
    <t>Engelbergerstraße 19</t>
  </si>
  <si>
    <t>Freiburg</t>
  </si>
  <si>
    <t>Wiescherstraße 24</t>
  </si>
  <si>
    <t>Herne</t>
  </si>
  <si>
    <t>Hanau</t>
  </si>
  <si>
    <t>Wuppertal</t>
  </si>
  <si>
    <t>Klinikum Kassel</t>
  </si>
  <si>
    <t>Germaniastraße 7</t>
  </si>
  <si>
    <t>Kassel</t>
  </si>
  <si>
    <t>Große Straße 14</t>
  </si>
  <si>
    <t>Ahrensburg</t>
  </si>
  <si>
    <t>Westbahnhofstraße 2</t>
  </si>
  <si>
    <t>Ausnahme (Plausibilität unklar)</t>
  </si>
  <si>
    <t>Summe Plausibilität unklar</t>
  </si>
  <si>
    <t>Teilnahme an Tumorkonferenz/Veranstaltung des Gynäkologischen Krebszentrums</t>
  </si>
  <si>
    <t>Teilnahme an Tumorkonferenz des Gynäkologischen Krebszentrums</t>
  </si>
  <si>
    <t>Kennzahlenbogen Dysplasie-Einheit</t>
  </si>
  <si>
    <t>Kennzahlenbogen Dysplasie-Sprechstunde</t>
  </si>
  <si>
    <t xml:space="preserve">EZ DKG/AGCPC  </t>
  </si>
  <si>
    <r>
      <t>Vorstellung Tumorkonferenz</t>
    </r>
    <r>
      <rPr>
        <sz val="8"/>
        <color rgb="FF00B050"/>
        <rFont val="Arial"/>
        <family val="2"/>
      </rPr>
      <t/>
    </r>
  </si>
  <si>
    <t>Teilnahme an interdisziplinärer Tumorkonferenz</t>
  </si>
  <si>
    <t>Durchführung
Abklärungskolposkopie</t>
  </si>
  <si>
    <t>Angaben Befundbericht</t>
  </si>
  <si>
    <t>Nachsorge nach Exzision</t>
  </si>
  <si>
    <t>Anteil Messerkonisation an Exzisionen</t>
  </si>
  <si>
    <t>Teilnahme von mind. 1 benanntem Facharzt an mind. 8 Tumorkonferenzen des Gynäkologischen Krebszentrums/Jahr</t>
  </si>
  <si>
    <t>Dokumentation (mind. Skizze) der Sichtbarkeit der Plattenepithel-Zylinderepithelgrenze (bei Kolposkopie der Cervix uteri)</t>
  </si>
  <si>
    <t>Teilnahme des benannten Facharztes an mind. 4 Tumorkonferenzen u./o. Veranstaltungen des Gynäkologischen Krebszentrums/Jahr</t>
  </si>
  <si>
    <r>
      <t>Dokumentation (mind. Skizze) der Sichtbarkeit der Plattenepithel-Zylinderepithelgrenze (bei Kolposkopie der Cervix uteri)</t>
    </r>
    <r>
      <rPr>
        <sz val="8"/>
        <color rgb="FF00B050"/>
        <rFont val="Arial"/>
        <family val="2"/>
      </rPr>
      <t/>
    </r>
  </si>
  <si>
    <t>Optional Berechnung</t>
  </si>
  <si>
    <t>optional - I.O.</t>
  </si>
  <si>
    <t>optional - I.O. (Plausibilität unklar)</t>
  </si>
  <si>
    <t>optional - Sollvorgabe nicht erfüllt</t>
  </si>
  <si>
    <t>optional - unvollständig</t>
  </si>
  <si>
    <t>optional - inkorrekt</t>
  </si>
  <si>
    <t>optional - Ausnahme (Plausibilität unklar)</t>
  </si>
  <si>
    <t>Ausnahme</t>
  </si>
  <si>
    <t>2</t>
  </si>
  <si>
    <t>Zentrum</t>
  </si>
  <si>
    <t>Einrichtung 1</t>
  </si>
  <si>
    <t>Eckernförder Straße 219</t>
  </si>
  <si>
    <t>Friedbühlstraße 19</t>
  </si>
  <si>
    <t>Gynäkologische Dysplasie-Einheit am Elisabeth-Krankenhaus Essen</t>
  </si>
  <si>
    <t>Klara-Kopp-Weg 1</t>
  </si>
  <si>
    <t>Gynäkologische Dysplasie-Einheit der Klinik für Gynäkologie und Geburtsmedizin des Universitätsklinikums Aachen</t>
  </si>
  <si>
    <t>Herne, Stadt</t>
  </si>
  <si>
    <t>Gynäkologische Dysplasie-Einheit Frauenarztpraxis Heussweg Hamburg</t>
  </si>
  <si>
    <t>Heussweg 37</t>
  </si>
  <si>
    <t>Langenbeckstraße 1</t>
  </si>
  <si>
    <t>CH-5001</t>
  </si>
  <si>
    <t>Aarau</t>
  </si>
  <si>
    <t>Gynäkologische Dysplasie-Einheit der Abteilung für Allg. Gynäkologie und Gyn. Onkologie der Medizinischen Universität Wien</t>
  </si>
  <si>
    <t>Medizinische Universität Wien, Allgemeines Krankenhaus Wien</t>
  </si>
  <si>
    <t>Währinger Gürtel 18-20</t>
  </si>
  <si>
    <t>A-1090</t>
  </si>
  <si>
    <t>Wien</t>
  </si>
  <si>
    <t>Gynäkologische Dysplasie-Einheit der Frauenklinik am Marien Hospital Witten</t>
  </si>
  <si>
    <t>Witten</t>
  </si>
  <si>
    <t>Gynäkologische Dysplasie-Einheit der Frauenklinik des Universitätsspitals Basel</t>
  </si>
  <si>
    <t>Universitätsspital Basel</t>
  </si>
  <si>
    <t>Spitalstraße 21</t>
  </si>
  <si>
    <t>CH-4031</t>
  </si>
  <si>
    <t>Basel</t>
  </si>
  <si>
    <t>Gynäkologische Dysplasie-Einheit der Klinik für Gynäkologie und Geburtshilfe der ViDia Christliche Kliniken Karlsruhe am Standort St. Vincentius-Kliniken</t>
  </si>
  <si>
    <t>Edgar-von-Gierke-Straße 2</t>
  </si>
  <si>
    <t>Gynäkologische Dysplasie-Einheit der Klinik für Frauenheilkunde und Geburtshilfe des Universitätsklinikums Ulm</t>
  </si>
  <si>
    <t>Prittwitzstrasse 43</t>
  </si>
  <si>
    <t>Ulm</t>
  </si>
  <si>
    <t>Gynäkologische Dysplasie-Einheit der Klinik für Gynäkologie und Geburtshilfe des Universitätsklinikums Schleswig-Holstein, Campus Kiel</t>
  </si>
  <si>
    <t>Arnold-Heller-Straße 3</t>
  </si>
  <si>
    <t>Kiel</t>
  </si>
  <si>
    <t>Gynäkologische Dysplasie-Einheit IZD Hannover</t>
  </si>
  <si>
    <t>IZD - Institut für Zytologie und Dysplasie Hannover</t>
  </si>
  <si>
    <t>Theaterstraße 14</t>
  </si>
  <si>
    <t>Reg. Nr. Gyn Zentrum</t>
  </si>
  <si>
    <t>Gynäkologische Dysplasie-Sprechstunde Herr Dr. med. Alexander Arlit in der "Gynäkologie im Alten Rathaus" Hannover</t>
  </si>
  <si>
    <t>Gynäkologische Dyplasie-Sprechstunde Frau Dr. med. Susanne Menton in der Frauenarztpraxis Tübingen</t>
  </si>
  <si>
    <t>Gynäkologische Dysplasie-Sprechstunde Herr Univ. Prof. Dr. Olaf Reich in der Universitätsfrauenklinik Graz</t>
  </si>
  <si>
    <t>Gynäkologische Dysplasie-Sprechstunde Herr Dirk-Toralf Baerens in der Frauenarztpraxis in Ilsede</t>
  </si>
  <si>
    <t>Gynäkologische Dysplasie-Sprechstunde Herr Dr. med. Franz-Christian Jonas in der Praxis Maren Lütje in Hannover</t>
  </si>
  <si>
    <t>Gynäkologische Dysplasie-Sprechstunde Frau Dr. med. Lea Peter in der Klinik für Gynäkologie und Geburtshilfe des Kepler Universitätsklinikums Linz</t>
  </si>
  <si>
    <t>Gynäkologische Dysplasie-Sprechstunde Frau Joy Adetutu Salau in der Klinik für Gynäkologie und Geburtsmedizin des Vivantes Humboldt-Klinikums Berlin</t>
  </si>
  <si>
    <t>Gynäkologische Dysplasie-Sprechstunde Frau Olga Tarusinov in dem Zentrum für Frauenheilkunde des Klinikums Bielefeld</t>
  </si>
  <si>
    <t>Gynäkologische Dysplasie-Sprechstunde Frau Dr. med. Cornelia Goldnau in der Klinik für Frauenheilkunde des Universitätsklinikums Essen</t>
  </si>
  <si>
    <t>Gynäkologische Dysplasie-Sprechstunde Frau Dr. med. Friederike Herr in der Praxis "Frauenärzte Löberstraße" Gießen</t>
  </si>
  <si>
    <t>Gynäkologische Dysplasie-Sprechstunde Frau Dr. med. Vera Quakernack in der Gynäkologischen Gemeinschaftspraxis Pottkamp, Münster</t>
  </si>
  <si>
    <t>Gynäkologische Dysplasie-Sprechstunde Frau Dr. med. Katja Engel, cytoconcept Dortmund</t>
  </si>
  <si>
    <t>Gynäkologische Dysplasie-Sprechstunde Herr Dr. med. Erik Riebe in der Gemeinschaftspraxis Dres. Riebe, Stralsund</t>
  </si>
  <si>
    <t>Helios Dr. Horst Schmidt Kliniken Wiesbaden</t>
  </si>
  <si>
    <t>Klinik für Frauenheilkunde und Geburtshilfe Lehrstuhl der Universität Regensburg am Caritas-Krankenhaus St. Josef</t>
  </si>
  <si>
    <t>Klinikum Bayreuth</t>
  </si>
  <si>
    <t>Städtisches Klinikum Braunschweig</t>
  </si>
  <si>
    <t>St. Franziskus-Hospital Münster</t>
  </si>
  <si>
    <t>Evangelisches Krankenhaus Bergisch Gladbach</t>
  </si>
  <si>
    <t>Kepler Universitätsklinikum</t>
  </si>
  <si>
    <t>Vivantes Humboldt-Klinikum Berlin</t>
  </si>
  <si>
    <t>Evangelisches Krankenhaus BETHESDA zu Duisburg</t>
  </si>
  <si>
    <t>Klinikum Darmstadt</t>
  </si>
  <si>
    <t>Klinikum Wetzlar</t>
  </si>
  <si>
    <t>Marienhospital Stuttgart</t>
  </si>
  <si>
    <t>Schloßbleiche 42</t>
  </si>
  <si>
    <t>Boppstrasse 8a</t>
  </si>
  <si>
    <t>Auenbruggerplatz 14</t>
  </si>
  <si>
    <t>A-8036</t>
  </si>
  <si>
    <t>Eichstraße 5</t>
  </si>
  <si>
    <t>Ignatiusstraße 8</t>
  </si>
  <si>
    <t>Bohnhorststraße 2</t>
  </si>
  <si>
    <t>Am Nordgraben 2</t>
  </si>
  <si>
    <t>Teutoburger Straße 50</t>
  </si>
  <si>
    <t>Heerstraße 219</t>
  </si>
  <si>
    <t>Hufelandstraße 55</t>
  </si>
  <si>
    <t>Pottkamp 19</t>
  </si>
  <si>
    <t>Borsigplatz 5a</t>
  </si>
  <si>
    <t>Henricistraße 92</t>
  </si>
  <si>
    <t>Bahnhofplatz 8</t>
  </si>
  <si>
    <t>Hermann-Hesse-Straße 4</t>
  </si>
  <si>
    <t>Ketschendorfer Straße 33</t>
  </si>
  <si>
    <t>Karrenführerstraße 1-3</t>
  </si>
  <si>
    <t>Olof-Palme-Platz 5</t>
  </si>
  <si>
    <t>Bayreuth</t>
  </si>
  <si>
    <t>Graz</t>
  </si>
  <si>
    <t>Ilsede</t>
  </si>
  <si>
    <t>Velen</t>
  </si>
  <si>
    <t>Bergisch Gladbach</t>
  </si>
  <si>
    <t>Bamberg</t>
  </si>
  <si>
    <t>Schweinfurt</t>
  </si>
  <si>
    <t>Bielefeld</t>
  </si>
  <si>
    <t>Duisburg</t>
  </si>
  <si>
    <t>Darmstadt</t>
  </si>
  <si>
    <t>Osnabrück</t>
  </si>
  <si>
    <t>Gießen</t>
  </si>
  <si>
    <t>Winterthur</t>
  </si>
  <si>
    <t>Coburg</t>
  </si>
  <si>
    <t>Braunschweig</t>
  </si>
  <si>
    <t>Stralsund</t>
  </si>
  <si>
    <t>Gynäkologische Dysplasie-Sprechstunde Frau Denise Henrich in der Frauenklinik des Klinikums Aschaffenburg</t>
  </si>
  <si>
    <t>Zürich</t>
  </si>
  <si>
    <t>Am Hasenkopf 1</t>
  </si>
  <si>
    <t>Aschaffenburg</t>
  </si>
  <si>
    <t>1E</t>
  </si>
  <si>
    <t>2E</t>
  </si>
  <si>
    <t>3E</t>
  </si>
  <si>
    <t>4E</t>
  </si>
  <si>
    <t>5E</t>
  </si>
  <si>
    <t>6E</t>
  </si>
  <si>
    <t>7E</t>
  </si>
  <si>
    <t>8E</t>
  </si>
  <si>
    <t>9E</t>
  </si>
  <si>
    <t>1S</t>
  </si>
  <si>
    <t>2S</t>
  </si>
  <si>
    <t>3S</t>
  </si>
  <si>
    <t>4S</t>
  </si>
  <si>
    <t>5S</t>
  </si>
  <si>
    <t>6S</t>
  </si>
  <si>
    <t>7S</t>
  </si>
  <si>
    <t>8S</t>
  </si>
  <si>
    <t>9S</t>
  </si>
  <si>
    <t>X</t>
  </si>
  <si>
    <t>Pflicht Berechnung ohne Exzision</t>
  </si>
  <si>
    <t>Pflicht Berechnung mit Exzision</t>
  </si>
  <si>
    <t xml:space="preserve">   Ja</t>
  </si>
  <si>
    <t xml:space="preserve">   Nein</t>
  </si>
  <si>
    <t>Bearbeitungs-qualität</t>
  </si>
  <si>
    <t>Nymphenburger Straße 77</t>
  </si>
  <si>
    <t>Gynäkologische Dysplasie-Einheit der Klinik für Gynäkologie am UniversitätsSpital Zürich</t>
  </si>
  <si>
    <t>UniversitätsSpital Zürich</t>
  </si>
  <si>
    <t>Frauenklinikstraße 10 Nord 1</t>
  </si>
  <si>
    <t>CH-8091</t>
  </si>
  <si>
    <t xml:space="preserve">Bearbeitungshinweis: Die Excel-Vorlage enthält 2 Tabellenblätter: 1 Tabellenblatt für die Dysplasie-Einheiten, 1 Tabellenblatt für Dysplasie-Sprechstunden. Es muss jeweils nur 1 Tabellenblatt bearbeitet werden.
</t>
  </si>
  <si>
    <t>Der Zähler ist immer eine Teilmenge des Nenners.</t>
  </si>
  <si>
    <t>Anmerkung:</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</si>
  <si>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</si>
  <si>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</si>
  <si>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Sollvorgabe nicht erfüllt</t>
  </si>
  <si>
    <t>Ärztliche Expertise</t>
  </si>
  <si>
    <t>Benannte Untersucher
Facharzt
mit Kolposkopiediplom
(Name, Vorname)*</t>
  </si>
  <si>
    <t>Exzisionen Zervix, Vagina und Vulva im Sinne der kolposkopischen Nomenklatur RIO 2011*</t>
  </si>
  <si>
    <t>* gemäß Erhebungsbogen Kap. A.2</t>
  </si>
  <si>
    <t>Pat. mit einem invasiven Karzinom aus der Dysplasie-Einheit</t>
  </si>
  <si>
    <t>Pat. des Nenners, die in der Tumorkonferenz des Gynäkologischen Krebszentrums vorgestellt wurden</t>
  </si>
  <si>
    <t>Vorstellung möglichst vieler Pat. mit invasivem Karzinom in der Tumorkonferenz des Gynäkologischen Krebszentrums</t>
  </si>
  <si>
    <t>Pat. des Nenners, bei denen die Plattenepithel-Zylinderepithelgrenze dokumentiert (mind. Skizze) wurde</t>
  </si>
  <si>
    <t>Pat. mit Kolposkopie der Cervix uteri</t>
  </si>
  <si>
    <t>Pat. des Nenners, bei denen eine Abklärungskolposkopie präoperativ in der Dysplasie-Einheit durchgeführt wurde</t>
  </si>
  <si>
    <t>Pat., bei denen eine Exzision an der Cervix uteri durchgeführt wurde</t>
  </si>
  <si>
    <t>Pat., bei denen eine Exzision an der Cervix uteri, Vulva, Vagina durchgeführt wurde (Summe Exzisionen EB Kap. A.2)</t>
  </si>
  <si>
    <t>Pat. des Nenners mit vollständiger, schriftlicher histologischer Beurteilung der Exzision (= Art u. Größe bei allen Läsionen (nicht metrisch), vertikale u. horizontale Ausdehnung bei invasiven Läsionen, Resektionsränder, Abstand Läsion zum endozervikalen Resektionsrand in mm)</t>
  </si>
  <si>
    <t>Pat. mit Exzision und histolog. Befund CIN III</t>
  </si>
  <si>
    <t xml:space="preserve">Pat. des Nenners mit Empfehlung zur Nachsorge einmalig 6-12 Mo. nach Exzision </t>
  </si>
  <si>
    <t>Pat. bei denen eine Exzision an der Cervix uteri durchgeführt wurde</t>
  </si>
  <si>
    <t>Pat. des Nenners mit Messerkonisation</t>
  </si>
  <si>
    <t xml:space="preserve">Bearbeitungshinweis: Die Excel-Vorlage enthält 2 Tabellenblätter: 1 Tabellenblatt für die Dysplasie-Einheiten, 1 Tabellenblatt für Dysplasie-Sprechstunden. Es muss jeweils nur 1 Tabellenblatt bearbeitet werden.
Vor Bearbeitung der Kennzahlen für die Dysplasie-Sprechstunde muss oben ausgewählt werden, ob Exzisionen durchgeführt werden. Wenn "Nein" ausgewählt wird, müssen die Kennzahlen 4-9 nicht bearbeitet werden.
</t>
  </si>
  <si>
    <t>Benannter Untersucher
Facharzt
mit Kolposkopiediplom
(Name, Vorname)*</t>
  </si>
  <si>
    <t>Benannte Untersucher</t>
  </si>
  <si>
    <t>4
LL QI</t>
  </si>
  <si>
    <t>9
LL QI</t>
  </si>
  <si>
    <t>Pat. mit einem invasiven Karzinom aus der Dysplasie-Sprechstunde</t>
  </si>
  <si>
    <t>Gynäkologische Dysplasie-Einheit der Klinik für Frauenheilkunde und Geburtshilfe am Universitätsklinikum Augsburg</t>
  </si>
  <si>
    <t>Stenglinstraße 2</t>
  </si>
  <si>
    <t>Augsburg</t>
  </si>
  <si>
    <t>Gynäkologische Dysplasie-Einheit amedes MVZ für Gynäkologie und Pathologie München</t>
  </si>
  <si>
    <t>amedes MVZ für Gynäkologie und Pathologie München</t>
  </si>
  <si>
    <t>Maximilianstraße 38</t>
  </si>
  <si>
    <t>Gynäkologische Dysplasie-Einheit der Klinik für Frauenheilkunde und Geburtshilfe am Helios Klinikum Erfurt</t>
  </si>
  <si>
    <t>Helios Klinikum Erfurt</t>
  </si>
  <si>
    <t>Erfurt, Stadt</t>
  </si>
  <si>
    <t>Ebersberg</t>
  </si>
  <si>
    <t>Elsa-Brändström-Str. 1</t>
  </si>
  <si>
    <t>Luzerner Kantonsspital</t>
  </si>
  <si>
    <t>CH-6000</t>
  </si>
  <si>
    <t>Luzern 16</t>
  </si>
  <si>
    <t>Lange Straße 38</t>
  </si>
  <si>
    <t>Westerstede</t>
  </si>
  <si>
    <t>Theodor-Stern-Kai 7</t>
  </si>
  <si>
    <t>Gynäkologische Dysplasie-Sprechstunde Frau Annegret Diallo in der Klinik für Gynäkologie und Geburtshilfe am Klinikum Magdeburg</t>
  </si>
  <si>
    <t>Klinikum Magdeburg</t>
  </si>
  <si>
    <t>Birkenallee 34</t>
  </si>
  <si>
    <t>Magdeburg</t>
  </si>
  <si>
    <t>Sachsen-Anhalt</t>
  </si>
  <si>
    <t>Bergheimerstraße 53-57</t>
  </si>
  <si>
    <t>Werthmannstraße 1</t>
  </si>
  <si>
    <t>Klinikum Mutterhaus der Borromäerinnen</t>
  </si>
  <si>
    <t>Feldstraße 16</t>
  </si>
  <si>
    <t>Trier</t>
  </si>
  <si>
    <t>Hürth Park B111, Ärztehaus 2</t>
  </si>
  <si>
    <t>Rosenheim</t>
  </si>
  <si>
    <t>Bautzner Landstraße 273</t>
  </si>
  <si>
    <t>Escherichstraße 1</t>
  </si>
  <si>
    <t>Ansbach</t>
  </si>
  <si>
    <t>Gynäkologische Dysplasie-Sprechstunde Frau Dr. med. Katharina Rosenthal in der Praxis Nasim Panahi in Rostock</t>
  </si>
  <si>
    <t>Rostocker Heide 1</t>
  </si>
  <si>
    <t>Rostock</t>
  </si>
  <si>
    <t>Klinikum Passau</t>
  </si>
  <si>
    <t>Passau</t>
  </si>
  <si>
    <t>Daimlerstraße 8d</t>
  </si>
  <si>
    <t>Dingolfing</t>
  </si>
  <si>
    <t>Hessenring 120</t>
  </si>
  <si>
    <t>Rems-Murr-Klinikum Winnenden</t>
  </si>
  <si>
    <t>Am Jakobsweg 1</t>
  </si>
  <si>
    <t>Winnenden</t>
  </si>
  <si>
    <t>Bremen</t>
  </si>
  <si>
    <t>Mönchebergstr. 41-43</t>
  </si>
  <si>
    <t>Gynäkologische Dysplasie-Sprechstunde Herr Dr. med. Thomas Hecking in der Gynäkologischen Praxisklinik Bonn</t>
  </si>
  <si>
    <t>Friedensplatz 9</t>
  </si>
  <si>
    <t>Bonn</t>
  </si>
  <si>
    <t>Rudolf-Virchow-Str. 2</t>
  </si>
  <si>
    <t>Borna</t>
  </si>
  <si>
    <t>Troisdorf</t>
  </si>
  <si>
    <t>St.Marien-Krankenhaus Siegen</t>
  </si>
  <si>
    <t>Gynäkologische Dysplasie-Sprechstunde Frau Dr. med. Mi-Hwa Suh in der Klinik für Gynäkologie und Geburtshilfe des Sana Klinikums Offenbach</t>
  </si>
  <si>
    <t>Klinikum Itzehoe</t>
  </si>
  <si>
    <t>Robert-Koch-Str. 2</t>
  </si>
  <si>
    <t>Itzehoe</t>
  </si>
  <si>
    <t>Hamburger Straße 41</t>
  </si>
  <si>
    <t>Reinbek</t>
  </si>
  <si>
    <t>Prinz-Ludwig-Str. 34</t>
  </si>
  <si>
    <t>Waldsassen</t>
  </si>
  <si>
    <t>Helios Kliniken Schwerin</t>
  </si>
  <si>
    <t>Schwerin</t>
  </si>
  <si>
    <t>Bahnhofsring 39</t>
  </si>
  <si>
    <t>Graben-Neudorf</t>
  </si>
  <si>
    <t>Gynäkologische Dysplasie-Sprechstunde Frau Dr. med. Lale Farkic in der Frauenarztpraxis Kantstraße Berlin</t>
  </si>
  <si>
    <t>Gynäkologische Dysplasie-Sprechstunde Herr Erik Bremer in der Frauenklinik am Marienhaus Klinikum Mainz</t>
  </si>
  <si>
    <t>Marienhaus Klinikum Mainz</t>
  </si>
  <si>
    <t>An der Goldgrube 11</t>
  </si>
  <si>
    <t>Gynäkologische Dysplasie-Sprechstunde Herr Dr. med. Sonko Borstelmann in der Frauenklinik des Kath. Marienkrankenhauses Hamburg</t>
  </si>
  <si>
    <t>Kath. Marienkrankenhaus Hamburg</t>
  </si>
  <si>
    <t>Alfredstraße 9</t>
  </si>
  <si>
    <t>Neumarkt in der Oberpfalz</t>
  </si>
  <si>
    <t>Gynäkologische Dysplasie-Sprechstunde Frau Dr. med. Susanne Markert in der Frauenarztpraxis im Stühlinger - Freiburg</t>
  </si>
  <si>
    <t>Neuer Pferdemarkt 25</t>
  </si>
  <si>
    <t>Gynäkologische Dysplasie-Sprechstunde Herr Priv.-Doz. Dr. med. Oliver Richter in der Gynäkologischen Praxisklinik Bonn</t>
  </si>
  <si>
    <t>Gynäkologische Dysplasie-Sprechstunde Frau Dr. med. Barbara Eberhardt in der Frauenklinik des Kreiskrankenhauses Landshut-Achdorf</t>
  </si>
  <si>
    <t>Kreiskrankenhaus Landshut-Achdorf</t>
  </si>
  <si>
    <t>Achdorfer Weg 3</t>
  </si>
  <si>
    <t>Landshut</t>
  </si>
  <si>
    <t>Gynäkologische Dysplasie-Sprechstunde Frau Anette Ligl-Löhner in der Klinik für Gynäkologie und Geburtshilfe im Diakonissen-Stiftungs-Krankenhaus Speyer</t>
  </si>
  <si>
    <t>Gynäkologische Dysplasie-Sprechstunde Frau Dr. Franca Martignoni im Facharztzentrum Frankfurt-Westend, Medicover Deutschland</t>
  </si>
  <si>
    <t>Mainzer Landstraße 65</t>
  </si>
  <si>
    <t>Gynäkologische Dysplasie-Sprechstunde Frau Dr. med. Verena Brink-Spalink in der Klinik für Gynäkologie im St. Joseph Krankenhaus Berlin Tempelhof</t>
  </si>
  <si>
    <t>St. Joseph Krankenhaus Berlin Tempelhof</t>
  </si>
  <si>
    <t>Wüsthoffstraße 15</t>
  </si>
  <si>
    <t>Lübeck</t>
  </si>
  <si>
    <t>Gynäkologische Dysplasie-Sprechstunde Frau Dr. med. Sibylle von Forstner in der Praxis Dr. Umlandt in Bremen</t>
  </si>
  <si>
    <t>Klinikum Osnabrück</t>
  </si>
  <si>
    <t>Am Finkenhügel 1</t>
  </si>
  <si>
    <t>Universitätsklinikum Bonn</t>
  </si>
  <si>
    <t>Venusberg-Campus 1</t>
  </si>
  <si>
    <t>Kölner Platz 1</t>
  </si>
  <si>
    <t>Evangelisches Krankenhaus Herne</t>
  </si>
  <si>
    <t>SRH Klinikum Waltershausen-Friedrichroda</t>
  </si>
  <si>
    <t>Reinhardsbrunner Straße 17</t>
  </si>
  <si>
    <t>Friedrichroda</t>
  </si>
  <si>
    <t>Stiftstraße 10</t>
  </si>
  <si>
    <t>Bahnhofstraße 7</t>
  </si>
  <si>
    <t>Deggendorf</t>
  </si>
  <si>
    <t>Neuer Wall 1</t>
  </si>
  <si>
    <t>Rheda-Wiedenbrück</t>
  </si>
  <si>
    <t>AMEOS Klinikum Halberstadt</t>
  </si>
  <si>
    <t>Gleimstraße 5</t>
  </si>
  <si>
    <t>Halberstadt</t>
  </si>
  <si>
    <t>Gynäkologische Dysplasie-Sprechstunde Frau Dr. med. Beatrice Scholz in der Klinik für Frauenheilkunde und Geburtshilfe am Krankenhaus St. Elisabeth und St. Barbara Halle (Saale)</t>
  </si>
  <si>
    <t>Krankenhaus St. Elisabeth und St. Barbara Halle (Saale)</t>
  </si>
  <si>
    <t>Mauerstraße 5</t>
  </si>
  <si>
    <t>Halle (Saale)</t>
  </si>
  <si>
    <t>Gynäkologische Dysplasie-Sprechstunde Frau Dr. med. Mirela Schmidt in der Klinik für Frauenheilkunde und Geburtshilfe am Klinikum Starnberg</t>
  </si>
  <si>
    <t>Klinikum Starnberg (Klinik für Frauenheilkunde und Geburtshilfe)</t>
  </si>
  <si>
    <t>Oßwaldstraße 1</t>
  </si>
  <si>
    <t>Starnberg</t>
  </si>
  <si>
    <t>Gynäkologische Dysplasie-Sprechstunde Frau Dr. med. Barbara Richrath in der Frauenklinik des St. Marien-Hospitals Düren</t>
  </si>
  <si>
    <t>St. Marien-Hospital Düren</t>
  </si>
  <si>
    <t>Hospitalstraße 44</t>
  </si>
  <si>
    <t>Düren</t>
  </si>
  <si>
    <t>Gynäkologische Dysplasie-Sprechstunde Frau Dr. med. Johanna Fischer-Gödde in der Klinik für Gynäkologie und Geburtshilfe am St. Franziskus-Hospital Münster</t>
  </si>
  <si>
    <t>Gynäkologische Dysplasie-Sprechstunde Frau Veronika Stillers in der Klinik für Gynäkologie und Geburtshilfe am Heilig Geist-Krankenhaus Köln</t>
  </si>
  <si>
    <t>Heilig Geist-Krankenhaus Köln</t>
  </si>
  <si>
    <t>Graseggerstraße 105</t>
  </si>
  <si>
    <t>Gynäkologische Dysplasie-Sprechstunde Frau Dr. med. Nicole Bolla in der Frauenklinik des Kantonsspitals St. Gallen</t>
  </si>
  <si>
    <t>Kantonsspital St.Gallen</t>
  </si>
  <si>
    <t>Rorschacherstrasse 95</t>
  </si>
  <si>
    <t>CH-9007</t>
  </si>
  <si>
    <t>Centrum für Integrierte Onkologie Aachen Bonn Köln Düsseldorf im Universitätsklinikum Bonn</t>
  </si>
  <si>
    <t>Gynäkologische Dysplasie-Sprechstunde Frau Dr. med. Britta Reichstein in der Gemeinschaftspraxis Frauenärztinnen am Hafen in Bremerhaven</t>
  </si>
  <si>
    <t>Herwigstraße 8</t>
  </si>
  <si>
    <t>Bremerhaven</t>
  </si>
  <si>
    <t>Evangelisches Waldkrankenhaus Spandau (EWK) Krankenhausbetriebs gGmbH</t>
  </si>
  <si>
    <t>Gynäkologische Dysplasie-Sprechstunde Herr Dr. med. Bernd Christensen in der Klinik für Gynäkologie und Geburtshilfe der Ruppiner Kliniken</t>
  </si>
  <si>
    <t>Fehrbelliner Straße 38</t>
  </si>
  <si>
    <t>Neuruppin</t>
  </si>
  <si>
    <t>Gynäkologische Dysplasie-Sprechstunde Herr Dr. med. Radoslav Chekerov in der Abteilung Gynäkologie am Charité Virchow Klinikum</t>
  </si>
  <si>
    <t>Charité - Campus Virchow-Klinikum</t>
  </si>
  <si>
    <t>Mittelallee 9</t>
  </si>
  <si>
    <t>Im Ergel 1</t>
  </si>
  <si>
    <t>Baden</t>
  </si>
  <si>
    <t>Gynäkologische Dysplasie-Sprechstunde Frau Madeleine Hetterich in der Klinik für Frauenheilkunde und Geburtshilfe der Universität Regensburg am Caritas-Krankenhaus St. Josef</t>
  </si>
  <si>
    <t>Caritas-Krankenhaus St. Josef</t>
  </si>
  <si>
    <t>Gynäkologische Dysplasie-Sprechstunde Herr Dr. med. Haytham Elmeligy in der Gynäkologie am Krankenhaus St. Elisabeth Damme</t>
  </si>
  <si>
    <t>Lindenstraße 3-7</t>
  </si>
  <si>
    <t>Damme</t>
  </si>
  <si>
    <t>Gynäkologische Dysplasie-Sprechstunde Frau Stefanie Laufhütte in der Abteilung für Gynäkologie und Geburtshilfe am InnKlinikum Altötting und Mühldorf am Standort Altötting</t>
  </si>
  <si>
    <t>Gynäkologische Dysplasie-Sprechstunde Frau Heidrun Salzberger in der Frauenklinik des Klinikums Stuttgart, Olgahospital</t>
  </si>
  <si>
    <t>Klinikum Stuttgart - Olgahospital, Frauenklinik</t>
  </si>
  <si>
    <t>Kriegsbergstraße 62</t>
  </si>
  <si>
    <t>Stuttgart</t>
  </si>
  <si>
    <t>Gynäkologische Dysplasie-Sprechstunde Frau Andrea Katharina Leodolter in der Klinik für Frauenheilkunde der Augusta-Kranken-Anstalt Bochum</t>
  </si>
  <si>
    <t>Augusta-Kranken-Anstalt Bochum</t>
  </si>
  <si>
    <t>Bergstraße 26</t>
  </si>
  <si>
    <t>Bochum</t>
  </si>
  <si>
    <t>Glückaufstraße 10</t>
  </si>
  <si>
    <t>Castrop-Rauxel</t>
  </si>
  <si>
    <t>Gynäkologische Dysplasie-Sprechstunde Frau Dr. med. Tina Jeske in der Frauenklinik am Sana Klinikum Lichtenberg</t>
  </si>
  <si>
    <t>Fanninger Straße 32</t>
  </si>
  <si>
    <t>Gynäkologische Dysplasie-Sprechstunde Frau Dr. med. Martina Bildge in der Frauenarztpraxis für Gynäkologie und Geburtshilfe in Neubrandenburg</t>
  </si>
  <si>
    <t>Alfred-Haude-Straße 15</t>
  </si>
  <si>
    <t>Neubrandenburg</t>
  </si>
  <si>
    <t>Gynäkologische Dysplasie-Sprechstunde Frau Dr. med. Sabine Rothe in der Praxis Frauenärzte Am Schlosspark, Berlin</t>
  </si>
  <si>
    <t>Gynäkologische Dysplasie-Sprechstunde Frau Dr. med. Carola Mühlhäußer in der Klinik für Gynäkologie und Geburtshilfe der ViDia Christliche Kliniken Karlsruhe am Standort Diakonissenkrankenhaus</t>
  </si>
  <si>
    <t>Ludwig-Erhard-Straße 100</t>
  </si>
  <si>
    <t>Adolf-Schmetzer-Straße 11-13</t>
  </si>
  <si>
    <t>Gynäkologische Dysplasie-Sprechstunde Herr Dr. med. Maximilian Mögele in der Frauenarztpraxis im Candis, Regensburg</t>
  </si>
  <si>
    <t>Straubinger Str. 26</t>
  </si>
  <si>
    <t>Gynäkologische Dysplasie-Sprechstunde der Frauenarztpraxis Dr. Elisabeth Maier, München</t>
  </si>
  <si>
    <t>Vilsbiburg</t>
  </si>
  <si>
    <t>Gynäkologische Dysplasie-Sprechstunde Herr Dr. med. Hendrik de Haan in der Frauenarztpraxis Wittingen</t>
  </si>
  <si>
    <t>Gynäkologische Dysplasie-Sprechstunde Herr Dr. Ioannis Kolioulis in der Frauenklinik des Städtischen Klinikums Karlsruhe</t>
  </si>
  <si>
    <t>Facharzt Einheit 1</t>
  </si>
  <si>
    <t>Facharzt Einheit 2</t>
  </si>
  <si>
    <t>Facharzt Einheit 3</t>
  </si>
  <si>
    <t>Facharzt Einheit 4</t>
  </si>
  <si>
    <t>Facharzt Einheit 5</t>
  </si>
  <si>
    <t>Facharzt Sprechstunde 1</t>
  </si>
  <si>
    <t>Auffällige Befunde bei Exzision</t>
  </si>
  <si>
    <t>Medizinische Hochschule Hannover</t>
  </si>
  <si>
    <t>Hohenzollernring 57</t>
  </si>
  <si>
    <t>ViDia Christliche Kliniken Karlsruhe</t>
  </si>
  <si>
    <t>Gynäkologische Dysplasie-Einheit der Abteilung für Gynäkologie und Geburtshilfe der Kreisklinik Ebersberg</t>
  </si>
  <si>
    <t>Kreisklinik Ebersberg</t>
  </si>
  <si>
    <t>Pfarrer-Guggetzer-Straße 3</t>
  </si>
  <si>
    <t>Gynäkologische Dysplasie-Einheit des Carl-Thiem-Klinikums Cottbus</t>
  </si>
  <si>
    <t>Carl-Thiem-Klinikum Cottbus</t>
  </si>
  <si>
    <t>Cottbus</t>
  </si>
  <si>
    <t>Gynäkologische Dysplasie-Einheit der Klinik für Frauenheilkunde und Geburtshilfe am Universitätsklinikum Gießen</t>
  </si>
  <si>
    <t>Klinikstraße 33</t>
  </si>
  <si>
    <t>Gynäkologische Dysplasie-Einheit Hamburg am Krankenhaus Jerusalem</t>
  </si>
  <si>
    <t>Krankenhaus Jerusalem</t>
  </si>
  <si>
    <t>Moorkamp 2-6</t>
  </si>
  <si>
    <t>Bahnhofstraße 17</t>
  </si>
  <si>
    <t>Gynäkologische Dysplasie-Sprechstunde Frau Dr. med. Monika Theune im MVZ wagnerstibbe Bad Münder</t>
  </si>
  <si>
    <t>Gynäkologische Dysplasie-Sprechstunde Herr Prof. Dr. med. André Ahr im CytoMol - MVZ für Zytologie und Molekularpathologie Frankfurt</t>
  </si>
  <si>
    <t>Berner Straße 76</t>
  </si>
  <si>
    <t>Gynäkologische Dysplasie-Sprechstunde Frau Dr. med. Barbara Kipp in der Frauenklinik des Klinikums Dortmund</t>
  </si>
  <si>
    <t>Gynäkologische Dysplasie-Sprechstunde Frau Katrin Bosse in der Gemeinschaftspraxis Bosse, Halle (Westfalen)</t>
  </si>
  <si>
    <t>Gynäkologische Dysplasie-Sprechstunde Herr Dr. med. Arno Pietschmann im Dr. Pietschmann MVZ, Regensburg</t>
  </si>
  <si>
    <t>Adolf-Schmetzer-Str. 11-13</t>
  </si>
  <si>
    <t>Gynäkologische Dysplasie-Sprechstunde Dr. Matthias Stamm im MVZ für Gynäkologie, präventive Zytologie/ Dysplasiesprechstunde, Essen</t>
  </si>
  <si>
    <t>Gynäkologische Dysplasie-Sprechstunde Frau Dr. med. Birgit Nauschütz in der Gemeinschaftspraxis Dres. Nauschütz/Opalka, Berlin</t>
  </si>
  <si>
    <t>Möllendorffstraße 117</t>
  </si>
  <si>
    <t>Asklepios Klinik Altona</t>
  </si>
  <si>
    <t>Gynäkologische Dysplasie-Sprechstunde Frau Tagliamonte-Schneider im amedes MVZ am Chlodwigplatz</t>
  </si>
  <si>
    <t>amedes Holding</t>
  </si>
  <si>
    <t>Ubierring 1</t>
  </si>
  <si>
    <t>Gynäkologische Dysplasie-Sprechstunde Frau Dr. med. Anita Eich in der Praxis Frau Dr. med. Claudia Olmos in Hennef</t>
  </si>
  <si>
    <t>Humperndinckstraße 26</t>
  </si>
  <si>
    <t>Hennef (Sieg)</t>
  </si>
  <si>
    <t>Klinikum St. Marien Amberg</t>
  </si>
  <si>
    <t>Gynäkologische Dysplasie-Sprechstunde Frau Dr. Christine Hoffmann an der Klinik für Frauenheilkunde, Schwerpunkt Gynäkologie</t>
  </si>
  <si>
    <t>Gynäkologische Dysplasie-Sprechstunde Frau Steffi Ferreira in der Klinik für Frauenheilkunde und Geburtshilfe am Klinikum Wetzlar</t>
  </si>
  <si>
    <t>Grünthal 22</t>
  </si>
  <si>
    <t>Königsallee 64</t>
  </si>
  <si>
    <t>Gynäkologische Dysplasie-Sprechstunde Frau Dr. Cecilie Bischoff-Everding in der Gynäkologischen Praxis Pottkamp</t>
  </si>
  <si>
    <t>Landshuterstraße 65</t>
  </si>
  <si>
    <t>Medizinisches Versorgungszentrum Dr. M. Lütge</t>
  </si>
  <si>
    <t>Gittertor 21</t>
  </si>
  <si>
    <t>Salzgitter</t>
  </si>
  <si>
    <t>Gynäkologische Dysplasie-Sprechstunde Herr Dr. Michael Eckert, Vilsbiburg</t>
  </si>
  <si>
    <t>Gynäkologische Dysplasie-Sprechstunde Frau Dr. Silke Schmidt-Petruschkat im MVZ Institut für Gynäkologie, präventive Zytologie/ Dysplasiesprechstunde, Essen</t>
  </si>
  <si>
    <t>Gynäkologische Dysplasie-Sprechstunde Dr. Sabine Linden</t>
  </si>
  <si>
    <t>Marienhaus Klinikum Neuwied</t>
  </si>
  <si>
    <t>Friedrich-Ebert-Straße 59</t>
  </si>
  <si>
    <t>Neuwied</t>
  </si>
  <si>
    <t>Ortenau Klinikum Offenburg-Kehl</t>
  </si>
  <si>
    <t>Gynäkologische Dysplasie-Sprechstunde Frau Dr. Annika Hildmann der Frauenklinik der Hochtaunus-Kliniken Bad Homburg</t>
  </si>
  <si>
    <t>Wilhelmsplatz 8</t>
  </si>
  <si>
    <t>Warendorf</t>
  </si>
  <si>
    <t>Gynäkologische Dysplasie-Sprechstunde Herr Dr. Bernhard Mangold im ZytoLabor Ludwigsburg</t>
  </si>
  <si>
    <t>Hoferstraße 9B</t>
  </si>
  <si>
    <t>Ludwigsburg</t>
  </si>
  <si>
    <t>Gynäkologische Dysplasie-Sprechstunde Frau Dr. med. Eva Leineweber in der Praxisgemeinschaft Dres. Leineweber, Lippstadt</t>
  </si>
  <si>
    <t>Gynäkologische Dysplasie-Sprechstunde Frau Elke Grotegut-Semik in der Frauenarztpraxis im Salinenpark, Werne</t>
  </si>
  <si>
    <t>Diako Mannheim</t>
  </si>
  <si>
    <t>Gynäkologische Dysplasie-Sprechstunde Frau Dr. med. Anne Mondal in der Frauenarztpraxis am Schwanenmarkt Düsseldorf</t>
  </si>
  <si>
    <t>Gynäkologische Dysplasie-Sprechstunde Frau PD Dr. med. Grit Mehlhorn, Frauenarztpraxis in Erlangen</t>
  </si>
  <si>
    <t>Gynäkologische Dysplasie-Sprechstunde Frau Dr. med. Silke Westphalen in der Praxis Dr. Westphalen</t>
  </si>
  <si>
    <t>Gynäkologische Dysplasie-Sprechstunde Frau Nadine Kühn am Klinikum Fulda - Frauenklinik und MVZ Osthessen -</t>
  </si>
  <si>
    <t>Klinikum Fulda</t>
  </si>
  <si>
    <t>Pacelliallee 4</t>
  </si>
  <si>
    <t>Fulda</t>
  </si>
  <si>
    <t>Gynäkologische Dyplasie-Sprechstunde Frau Dr. med. Katharina Carrizo in der Klinik für Gynäkologie und Geburtshilfe im Florence-Nightingale-Krankenhaus der Kaiserswerther Diakonie Düsseldorf</t>
  </si>
  <si>
    <t>Gynäkologische Dysplasie-Sprechstunde Frau Dr. med. Janina Brucker in der Frauenarztpraxis in Graben-Neudorf</t>
  </si>
  <si>
    <t>Universitätsmedizin Mannheim</t>
  </si>
  <si>
    <t>Gynäkologische Dysplasie-Sprechstunde Frau Dr. med. Birgitta Bartel in der Frauenarztpraxis am Eberplatz Köln</t>
  </si>
  <si>
    <t>Gynäkologische Dysplasie-Sprechstunde Herr Dr. med. Alexander Nauth in der Praxis Dr. Nauth Kempten</t>
  </si>
  <si>
    <t>Klinikverbund Kempten-Oberallgäu</t>
  </si>
  <si>
    <t>Gynäkologische Dysplasie-Sprechstunde Frau PD Dr. med. Nadja Dornhöfer im Department für Frauenheilkunde des Universitätsklinikums Leipzig</t>
  </si>
  <si>
    <t>Gynäkologische Dysplasie-Sprechstunde Frau Jennifer Koblank-Fiedler in der frauenärztlichen Praxis in Bochum</t>
  </si>
  <si>
    <t>Husemannplatz 6-7</t>
  </si>
  <si>
    <t>Gynäkologische Dysplasie-Sprechstunde Frau Dr. med. Christin Hoche in der Frauenklinik des Klinikums Aschaffenburg</t>
  </si>
  <si>
    <t>Klinikum Aschaffenburg - Alzenau</t>
  </si>
  <si>
    <t>Gynäkologische Dysplasie-Sprechstunde Frau Dr. med. Sabine Mucha in der Praxis Dr. Mucha und Kolleginnen, Wuppertal</t>
  </si>
  <si>
    <t>Gynäkologische Dysplasie-Sprechstunde Herr Drs. Janusch Walbeck in der Gemeinschaftspraxis Drs. Walbeck/Dr. med. Pfau, Kassel</t>
  </si>
  <si>
    <t>Gynäkologische Dysplasie-Sprechstunde Herr Dr. med. Robert Hoene in der Praxis Dr. Hoene et al. Ahrensburg</t>
  </si>
  <si>
    <t>Gynäkologische Dysplasie-Sprechstunde Frau Dr. med. Cornelia Scheungraber in der Gynäkologischen Praxis Dr. Scheungraber, Jena</t>
  </si>
  <si>
    <t>Gynäkologische Dysplasie-Sprechstunde Frau Dr. med. Irene Wagner im MVZ Synlab Wuppertal</t>
  </si>
  <si>
    <t>Kaiserstraße 72</t>
  </si>
  <si>
    <t>Gynäkologische Dysplasie-Sprechstunde Frau Dr. med. Christine Buhrmann in der BAG Dres. Luais, Buhrmann und Kolleginnen in Mainz</t>
  </si>
  <si>
    <t>Gynäkologische Dysplasie-Sprechstunde Frau MUDr. Mariana Humenikova in der femina Frauenarztpraxis Bayreuth</t>
  </si>
  <si>
    <t>Gynäkologische Dysplasie-Sprechstunde Frau Sarah Sophia Heinemann in der Praxis und Klinik für operative Gynäkologie in Velen (GYNVELEN)</t>
  </si>
  <si>
    <t>Gynäkologische Dysplasie-Sprechstunde Frau Pia Abel in der Frauenklinik des Klinikums Sindelfingen-Böblingen; Kliniken Böblingen</t>
  </si>
  <si>
    <t>Klinikum Sindelfingen-Böblingen, Klinikum Böblingen</t>
  </si>
  <si>
    <t>Bunsenstraße 120</t>
  </si>
  <si>
    <t>Böblingen</t>
  </si>
  <si>
    <t>Gynäkologische Dysplasie-Sprechstunde Frau Dr. med. Martha Korczak im MVZ für Frauenheilkunde am Evangelischen Krankenhaus Bergisch Gladbach</t>
  </si>
  <si>
    <t>Gynäkologische Dysplasie-Sprechstunde Frau Dr. med. Ruth Pieterse am MVZ Leopoldina in Schweinfurt</t>
  </si>
  <si>
    <t>Robert-Koch-Straße 10</t>
  </si>
  <si>
    <t>Klinikum Bielefeld</t>
  </si>
  <si>
    <t>Gynäkologische Dysplasie-Sprechstunde Frau Olga Ebertz in der Frauenklinik des Ev. Krankenhauses BETHESDA zu Duisburg</t>
  </si>
  <si>
    <t>Gynäkologische Dysplasie Sprechstunde Herr PD Dr. med. Sven Ackermann in der Frauenklinik des Klinikums Darmstadt</t>
  </si>
  <si>
    <t>Universitätsklinikum  Essen</t>
  </si>
  <si>
    <t>Gynäkologische Dysplasie-Sprechstunde Frau Dr. med. Monika Palz-Fleige in der Klinik für Gynäkologie und Geburtshilfe am St. Johannes Hospital Dortmund</t>
  </si>
  <si>
    <t>St. Johannes Hospital, SJG St. Paulus</t>
  </si>
  <si>
    <t>Gynäkologische Dysplasie-Sprechstunde Frau Sabine Peters in der Klinik für Gynäkologie und Geburtshilfe am St. Johannes Hospital Dortmund</t>
  </si>
  <si>
    <t>Gynäkologische Dysplasie-Sprechstunde Herr Dr. med. Jan Patzke, cytoconcept Dortmund</t>
  </si>
  <si>
    <t>Gynäkologische Dysplasie-Sprechstunde von Frau Anna Schmidt in der Frauenarztpraxis Dr. Zoche, Coburg</t>
  </si>
  <si>
    <t>Klinikum Coburg</t>
  </si>
  <si>
    <t>Gynäkologische Dysplasie-Sprechstunde Frau Dr. med. Isa Bernhardt in der Praxis für Frauenheilkunde und Geburtshilfe in Heidelberg-Handschuhsheim</t>
  </si>
  <si>
    <t>Gynäkologische Dysplasie-Sprechstunde Frau Elena Bösken in der Frauenarztpraxis in Werl</t>
  </si>
  <si>
    <t>Gynäkologische Dysplasie-Sprechstunde Frau Prof. Dr. med. Julia Gallwas in der Klinik für Gynäkologie und Geburtshilfe der Universitätsmedizin Göttingen</t>
  </si>
  <si>
    <t>Universitätsmedizin Göttingen</t>
  </si>
  <si>
    <t>Gynäkologische Dysplasie-Sprechstunde Frau Dr. med. Aurélie Meier in der Praxis "Frauenärztinnen im Hain" in Bamberg</t>
  </si>
  <si>
    <t>Gynäkologische Dysplasie-Sprechstunde Frau Dr. med. Elke Cramer in der Frauenklinik der Stadtklinik Frankenthal</t>
  </si>
  <si>
    <t>Gynäkologische Dysplasie-Sprechstunde Herr Dr. med. Rainer Schutz in der Frauenklinik der Ammerland-Klinik Westerstede</t>
  </si>
  <si>
    <t>Gynäkologische Dysplasie-Sprechstunde Frau Dr. med. Kristina Schäfer in der Praxis Dr. Schäfer / Romer in Heidelberg</t>
  </si>
  <si>
    <t>Gynäkologische Dysplasie-Sprechstunde Herr Dr. med. Sebastian Kopshoff in der Klinik für Gynäkologie und Geburtshilfe im Sana Krankenhaus Rügen</t>
  </si>
  <si>
    <t>Gynäkologische Dysplasie-Sprechstunde Herr Dr. med. Jonas Schukraft im Zentrum für operative Frauenheilkunde Köln - ZOF</t>
  </si>
  <si>
    <t>Gynäkologische Dysplasie-Sprechstunde Frau Dr. med. Anke Koch-Velinov im OPZ-Hürth</t>
  </si>
  <si>
    <t>Gynäkologische Dysplasie-Sprechstunde Frau Dr. med. Gerlinde Götz in der Klinik für Gynäkologie und Geburtshilfe am RoMed Klinikum Rosenheim</t>
  </si>
  <si>
    <t>Klinikum Rheine (Standort Mathias-Spital)</t>
  </si>
  <si>
    <t>Rheine</t>
  </si>
  <si>
    <t>Gynäkologische Dysplasie-Sprechstunde Frau Franziska Scherf in der Gynäkologischen Praxis und Tagesklinik Dresden-Weißig</t>
  </si>
  <si>
    <t>Gynäkologische Dysplasie-Sprechstunde Frau Dr. med. Emese Balogh in der Frauenklinik des Klinikums Passau</t>
  </si>
  <si>
    <t>Gynäkologische Dysplasie-Sprechstunde Frau Dr. med. Wilma Scharf in der Frauenarztpraxis Dingolfing</t>
  </si>
  <si>
    <t>Gynäkologische Dysplasie-Sprechstunde Herr Dr. med. Ali Fathi in Praxis "MediGyn", Bad Homburg</t>
  </si>
  <si>
    <t>Gynäkologische Dysplasie-Sprechstunde Frau Dr. med. Bettina Hlawatsch in der Klinik für Gynäkologie und Geburtshilfe am Rems-Murr-Klinikum Winnenden</t>
  </si>
  <si>
    <t>Gynäkologische Dysplasie-Sprechstunde Herr Dipl. med. Axel Paulenz in der Klinik für Gynäkologie und Geburtshilfe am Klinikum Ernst von Bergmann, Potsdam</t>
  </si>
  <si>
    <t>Charlottenstr. 72</t>
  </si>
  <si>
    <t>Gynäkologische Dysplasie-Sprechstunde Frau Dr. med. Simone Ackermann in der Klinik für Gynäkologie am Krankenhaus Saarlouis vom DRK</t>
  </si>
  <si>
    <t>Vaubanstraße 25</t>
  </si>
  <si>
    <t>Saarlouis</t>
  </si>
  <si>
    <t>Gynäkologische Dysplasie-Sprechstunde Herr MUDr. Marek Henzl in der Frauenklinik am Klinikum Kassel</t>
  </si>
  <si>
    <t>Gynäkologische Dysplasie-Sprechstunde Frau Dr. med. Astrid Dannenmann  in der Klinik für Frauenheilkunde und Geburtshilfe am Sana Klinikum Borna</t>
  </si>
  <si>
    <t>Gynäkologische Dysplasie-Sprechstunde Frau Dr. med. Anja Formell in der Abteilung für Gynäkologie und Geburtshilfe am Klinikum Itzehoe</t>
  </si>
  <si>
    <t>Gynäkologische Dysplasie-Sprechstunde Herr Roland Jacob Flurschütz in der Frauenklinik am Krankenhaus Reinbek St. Adolf-Stift</t>
  </si>
  <si>
    <t>Gynäkologische Dysplasie-Sprechstunde Herr MU Dr. med. Ladislav Dedek in der Frauenarztpraxis Waldsassen</t>
  </si>
  <si>
    <t>Gynäkologische Dysplasie-Sprechstunde Herr Dr. med. Oliver Budner in der Frauenklinik der Helios Kliniken Schwerin</t>
  </si>
  <si>
    <t>Gynäkologische Dysplasie-Sprechstunde Frau Zilal Ghouzi in der Frauenarztpraxis in Dinslaken</t>
  </si>
  <si>
    <t>Friedrich-Ebert-Straße 58</t>
  </si>
  <si>
    <t>Dinslaken</t>
  </si>
  <si>
    <t>Gynäkologische Dysplasie-Sprechstunde Frau Dr. med. Christine Dinkic in der Frauenarztpraxis in Graben-Neudorf</t>
  </si>
  <si>
    <t>Gynäkologische Dysplasie-Sprechstunde Frau Dr. med. Alexandra Dörr in der Abteilung für Gynäkologie und Geburtshilfe der GRN-Klinik Weinheim</t>
  </si>
  <si>
    <t>Gynäkologische Dysplasie-Sprechstunde Frau Jasmin Adelt in der Frauenklinik des Klinikums Neumarkt</t>
  </si>
  <si>
    <t>Gynäkologische Dysplasie-Sprechstunde Frau Dr. med. Franziska Hörmann in der Frauenarztpraxis Neuer Pferdemarkt, Hamburg</t>
  </si>
  <si>
    <t>Gynäkologische Dysplasie-Sprechstunde Herr M.B.B.S/M.D "JUST" Hussain Ismail in der Klinik für Gynäkologie am Krankenhaus Neuwerk "Maria von den Aposteln" in Mönchengladbach</t>
  </si>
  <si>
    <t>Krankenhaus Neuwerk "Maria von den Aposteln", Mönchengladbach</t>
  </si>
  <si>
    <t>Gynäkologische Dysplasie-Sprechstunde Frau Dr. med. Petra Hungermann-Fleig in der Klinik für Frauenheilkunde und Geburtshilfe am Klinikum Osnabrück</t>
  </si>
  <si>
    <t>Gynäkologische Dysplasie-Sprechstunde Frau Dr. med. Petra Berlinghoff in der Frauenarztpraxis Lüdinghausen</t>
  </si>
  <si>
    <t>Gynäkologische Dysplasie-Sprechstunde Frau Dr. med. Mateja Condic im Zentrum für Geburtshilfe und Frauenheilkunde am Universitätsklinikum Bonn</t>
  </si>
  <si>
    <t>Gynäkologische Dysplasie-Sprechstunde Herr Prof. Dr. med. Falk Clemens Thiel in der Frauenklinik der ALB FILS KLINIK Göppingen</t>
  </si>
  <si>
    <t>ALB FILS KLINIK Göppingen</t>
  </si>
  <si>
    <t>Gynäkologische Dysplasie-Sprechstunde Herr Isak Üye in der Frauenklinik der München Klinik Schwabing</t>
  </si>
  <si>
    <t>Gynäkologische Dysplasie-Sprechstunde Frau Dr. med. Gunda Pieper-Thom in der Frauenklinik des Evangelischen Krankenhauses Herne</t>
  </si>
  <si>
    <t>Gynäkologische Dysplasie-Sprechstunde Herr Pascal Gräfenstein in der Abteilung Gynäkologie und Geburtshilfe am SRH Klinikum Waltershausen-Friedrichroda</t>
  </si>
  <si>
    <t>Gynäkologische Dysplasie-Sprechstunde Frau Dr. med. Susanne Obst in der Klinik für Gynäkologie und Geburtshilfe am Marienhaus Klinikum Hetzelstift Neustadt/Weinstraße</t>
  </si>
  <si>
    <t>Marienhaus Klinikum Hetzelstift Neustadt an der Weinstraße</t>
  </si>
  <si>
    <t>Gynäkologische Dysplasie-Sprechstunde Herr Dr. med. Josef Reitberger in der Gemeinschaftspraxis Dr. Reitberger und Dr. Thammer in Deggendorf</t>
  </si>
  <si>
    <t>Gynäkologische Dysplasie-Sprechstunde Herr Dr. med. Felix Sprenger in der Gemeinschaftspraxis Frauenärzte Rheda in Rheda-Wiedenbrück</t>
  </si>
  <si>
    <t>Gynäkologische Dysplasie-Sprechstunde Herr Karen Adamyan der Gynäkologischen Ambulanz des AMEOS Klinikums Halberstadt</t>
  </si>
  <si>
    <t>ynäkologische Dysplasie-Sprechstunde Frau Dr. med. Lucia Anna Otten im Zentrum für Geburtshilfe und Frauenheilkunde am Universitätsklinikum Bonn</t>
  </si>
  <si>
    <t>Gynäkologische Dysplasie-Sprechstunde Herr Jari Binz in der Gynäkologischen Klinik am Varisano Krankenhaus Bad Soden</t>
  </si>
  <si>
    <t>Varisano Krankenhaus Bad Soden</t>
  </si>
  <si>
    <t>Gynäkologische Dysplasie-Sprechstunde Frau Dr. med. Katharina Krull in der Praxis Frauenärztinnen am Schulenburgpark, Frau Dr. Ossadnik | Frau Haag | Frau Dr. Krull</t>
  </si>
  <si>
    <t>Gynäkologische Dysplasie-Sprechstunde Herr Dr. med. (Ägy) Mohamed Shaheen in der Klinik für Gynäkologie und Geburtshilfe im Marienstift Braunschweig</t>
  </si>
  <si>
    <t>Marienstift Braunschweig</t>
  </si>
  <si>
    <t>Helmstedter Straße 35</t>
  </si>
  <si>
    <t>Universitätsklinikum Ruppin-Brandenburg</t>
  </si>
  <si>
    <t>Gynäkologische Dysplasie-Sprechstunde Frau Heidi Mainz in der Gynäkologie am St. Rochus Hospital Castrop-Rauxel</t>
  </si>
  <si>
    <t>Gynäkologische Dysplasie-Sprechstunde Herr Prof. Dr. med. Ralf Rothmund im Gynäkologischen Krebszentrum Lindenhof Bern</t>
  </si>
  <si>
    <t>Gynäkologische Dysplasie-Sprechstunde Herr Dr. med. Khayal Gasimli in der Klinik für Gynäkologie und Geburtshilfe am Universitätsklinikum Frankfurt</t>
  </si>
  <si>
    <t>Universitätsklinikum Frankurt</t>
  </si>
  <si>
    <t>Gynäkologische Dysplasie-Sprechstunde Herr Dr. med. Samer El-Safadi in der Frauenklinik der Asklepios Klinik Lich</t>
  </si>
  <si>
    <t>Asklepios Klinik Lich</t>
  </si>
  <si>
    <t>Goethestr. 4</t>
  </si>
  <si>
    <t>Lich</t>
  </si>
  <si>
    <t>Gynäkologische Dysplasie-Sprechstunde Frau Diana Mamerow in der Frauenklinik des MEDICLIN Müritz-Klinikums</t>
  </si>
  <si>
    <t>MEDICLIN Müritz-Klinikum</t>
  </si>
  <si>
    <t>Weinbergstraße 19</t>
  </si>
  <si>
    <t>Waren (Müritz)</t>
  </si>
  <si>
    <t>Gynäkologische Dysplasie-Sprechstunde Frau Irina Stell in der Klinik für Gynäkologie und Geburtshilfe am Klinikum St. Elisabeth Straubing</t>
  </si>
  <si>
    <t>Klinikum St. Elisabeth Straubing</t>
  </si>
  <si>
    <t>St.-Elisabeth-Str. 23</t>
  </si>
  <si>
    <t>Straubing</t>
  </si>
  <si>
    <t>Gynäkologische Dysplasie-Sprechstunde Herr Prof. Dr. med. Andreas Günthert in der gyn-zentrum ag Haldenstrasse Luzern</t>
  </si>
  <si>
    <t>Haldenstrasse 11</t>
  </si>
  <si>
    <t>CH-6006</t>
  </si>
  <si>
    <t>Luzern</t>
  </si>
  <si>
    <t>Gynäkologische Dysplasie-Sprechstunde Frau Dr. med. Anna Lena Katharina Spath in der Frauenklinik des St. Vincenz-Krankenhauses Limburg</t>
  </si>
  <si>
    <t>St. Vincenz-Krankenhaus</t>
  </si>
  <si>
    <t>Auf dem Schafsberg</t>
  </si>
  <si>
    <t>Limburg an der Lahn</t>
  </si>
  <si>
    <t>Gynäkologische Dysplasie-Sprechstunde Herr PD Dr. med. Stefan Albrich in der Praxis Frauenärzte Fünf Höfe in München</t>
  </si>
  <si>
    <t>Salvatorstraße 3</t>
  </si>
  <si>
    <t>Gynäkologische Dysplasie-Sprechstunde Frau Dr. med. Sophia Bikadorov in der Frauenklinik am Hegau-Bodensee-Klinikum Singen</t>
  </si>
  <si>
    <t>Hegau-Bodensee-Klinikum Singen</t>
  </si>
  <si>
    <t>Virchowstraße 10</t>
  </si>
  <si>
    <t>Gynäkologische Dysplasie-Sprechstunde Herr Dr. med. Daniel Grube in der Klinik für Gynäkologie und Geburtshilfe am Vinzentius-Krankenhaus Landau</t>
  </si>
  <si>
    <t>Cornichonstraße 4</t>
  </si>
  <si>
    <t>Gynäkologische Dysplasie-Sprechstunde Frau Dr. med. Idil Birgit Gualeni im MVZ Gynäkologie an den Helios Dr. Horst Schmidt Kliniken Wiesbaden</t>
  </si>
  <si>
    <t>Ludwig-Erhard-Str.100</t>
  </si>
  <si>
    <t>Gynäkologische Dysplasie-Sprechstunde Frau Dipl.-med. Kathrin Meyer-Eckle in der Frauenklinik der Ubbo-Emmius-Klinik (UEK) Aurich</t>
  </si>
  <si>
    <t>Walllinghausener Straße 8</t>
  </si>
  <si>
    <t>Aurich</t>
  </si>
  <si>
    <t>Gynäkologische Dysplasie-Sprechstunde Herr Dr. med. Mustafa Deryal in der Klinik für Frauenheilkunde am CaritasKlinikum Saarbrücken St. Theresia</t>
  </si>
  <si>
    <t>CaritasKlinikum Saarbrücken St. Theresia</t>
  </si>
  <si>
    <t>Rheinstraße 2</t>
  </si>
  <si>
    <t>Saarbrücken</t>
  </si>
  <si>
    <t>Gynäkologische Dysplasie-Sprechstunde Herr PD Dr. med. Darius Salehin im Gynäkologischen Krebszentrum Mönchengladbach am Johanniter Ev. Krankenhaus Bethesda Mönchengladbach</t>
  </si>
  <si>
    <t>Johanniter Ev. Krankenhaus Bethesda Mönchengladbac</t>
  </si>
  <si>
    <t>Ludwig-Weber-Straße 15</t>
  </si>
  <si>
    <t>Mönchengladbach</t>
  </si>
  <si>
    <t>Gynäkologische Dysplasie-Sprechstunde Frau dr. Milena Steinberg im MVZ Labor für Cytopathologie Dr. Steinberg</t>
  </si>
  <si>
    <t>MVZ Labor für Cytopathologie Dr. Steinberg</t>
  </si>
  <si>
    <t>Gynäkologische Dysplasie-Sprechstunde Frau Birgit Kramaschke in der Frauenklinik des Städtischen Krankenhauses Kiel</t>
  </si>
  <si>
    <t>Städtisches Krankenhaus Kiel</t>
  </si>
  <si>
    <t>Chemnitzstraße 33</t>
  </si>
  <si>
    <t>Gynäkologische Dysplasie-Sprechstunde Frau Dr. med. Katja Kröninger im MVZ für Frauenheilkunde am Ev. Krankenhaus Bergisch-Gladbach</t>
  </si>
  <si>
    <t>Gynäkologische Dysplasie-Sprechstunde Frau Dr. med. Sophie Eckardt in der Frauenklinik der Asklepios Klinik Altona</t>
  </si>
  <si>
    <t>Paul-Ehrlich-Str. 1</t>
  </si>
  <si>
    <t>Gynäkologische Dysplasie-Sprechstunde Frau Dr. med. Kathrin Schröder im MVZ für Frauenheilkunde am Ev. Krankenhaus Bergisch-Gladbach</t>
  </si>
  <si>
    <t>Gynäkologische Dysplasie-Sprechstunde Herr Walter Hugo Penaranda Westreicher in der Landesfrauenklinik am Helios Universitätsklinikum Wuppertal</t>
  </si>
  <si>
    <t>Helios Universitätsklinikum Wuppertal</t>
  </si>
  <si>
    <t>Gynäkologische Dysplasie-Sprechstunde Frau Dr. med. Anne-Kathrin Belz in der Frauenklinik am St. Josefs-Hospital Wiesbaden</t>
  </si>
  <si>
    <t>Gynäkologische Dysplasie-Sprechstunde Frau Elisabeth Fuchs in der Abteilung für Gynäkologie und Geburtshilfe am SRH Klinikum Waltershausen-Friedrichroda</t>
  </si>
  <si>
    <t>Gynäkologische Dysplasie-Sprechstunde Herr Dr. med. Carsten Prettin in der Frauenarztpraxis in Fürth</t>
  </si>
  <si>
    <t>Heppenheimer Str. 11</t>
  </si>
  <si>
    <t>Fürth</t>
  </si>
  <si>
    <t>Gynäkologische Dysplasie-Sprechstunde Frau Dr. med. Verena Arends in der Klinik für Gynäkologie und Geburtshilfe am St. Elisabeth-Krankenhaus Köln</t>
  </si>
  <si>
    <t>Gynäkologische Dysplasie-Sprechstunde Frau Elena Ulrich in der Frauenarztpraxis Dr. Enzian-Fotescu in Dortmund</t>
  </si>
  <si>
    <t>Gynäkologische Dysplasie-Sprechstunde Frau Dr. med. Christine Ritzer in der Klinik für Gynäkologie und Geburtshilfe am Diakonissenkrankenhaus Dresden</t>
  </si>
  <si>
    <t>Diakonissenkrankenhaus Dresden</t>
  </si>
  <si>
    <t>Holzhofgasse 29</t>
  </si>
  <si>
    <t>Lahnstraße 48</t>
  </si>
  <si>
    <t>Netphen</t>
  </si>
  <si>
    <t>Gynäkologische Dysplasie-Sprechstunde Frau Prof. Dr. med. Amelie de Gregorio in der Klinik für Frauenheilkunde und Geburtshilfe der SLK-Kliniken Heilbronn</t>
  </si>
  <si>
    <t>Am Gesundbrunnen 20-26</t>
  </si>
  <si>
    <t>Heilbronn</t>
  </si>
  <si>
    <t>Gynäkologische Dysplasie-Sprechstunde Frau Dr. med. Natalia Papadopoulos in der Klinik für Gynäkologie am Vivantes Klinikum Neuköllln</t>
  </si>
  <si>
    <t>Gynäkologische Dysplasie-Sprechstunde Frau Dr. med. Jekaterina Vasiljeva in der Klinik für Gynäkologie und Geburtsmedizin am Vivantes Klinikum Am Urban Berlin</t>
  </si>
  <si>
    <t>Vivantes Klinikum Am Urban Berlin</t>
  </si>
  <si>
    <t>Dieffenbachstraße 1</t>
  </si>
  <si>
    <t>Gynäkologische Dysplasie-Sprechstunde Frau Anke Hermes Praxis für Frauenheilkunde am Prinzipalmarkt 11 in Münster</t>
  </si>
  <si>
    <t>Prinzipalmarkt 11</t>
  </si>
  <si>
    <t>Gynäkologische Dysplasie-Sprechstunde Herr Tim-Christian Wüsthoff in der Frauenarztpraxis Wüsthoff in Itzehoe</t>
  </si>
  <si>
    <t>Hanseatenplatz 5</t>
  </si>
  <si>
    <t>Gynäkologische Dysplasie-Sprechstunde Herr Dr. Ingo Thalmann in der Frauenklinik am Siloah St. Trudpert Klinikum Pforzheim</t>
  </si>
  <si>
    <t>Siloah St. Trudpert Klinikum Pforzheim</t>
  </si>
  <si>
    <t>Wilferdinger Str. 67</t>
  </si>
  <si>
    <t>Pforzheim</t>
  </si>
  <si>
    <t>Gynäkologische Dysplasie-Sprechstunde Herr Dr. med. Detlef Arndt in der Frauenarztpraxis Dr. Arndt in Greifswald</t>
  </si>
  <si>
    <t>Burgstraße 2</t>
  </si>
  <si>
    <t>Greifswald</t>
  </si>
  <si>
    <t>Gynäkologische Dysplasie-Sprechstunde Frau MUDr. Andrea Jägerova in der Frauenklinik des DONAUISAR Klinikums Deggendorf</t>
  </si>
  <si>
    <t>DONAUISAR Klinikum Deggendorf</t>
  </si>
  <si>
    <t>Perlasberger Straße 41</t>
  </si>
  <si>
    <t>Gynäkologische Dysplasie-Sprechstunde Frau Dr. med. Christine Weidenbrück in der Abteilung Gynäkologie/Geburtshilfe der GFO-Kliniken Troisdorf, Betriebsstätte St. Johannes</t>
  </si>
  <si>
    <t>Wilhelm-Busch-Straße 9</t>
  </si>
  <si>
    <t>Sofienstraße 11</t>
  </si>
  <si>
    <t>Gynäkologische Dysplasie-Sprechstunde Frau Dr. med. Victoria Czarnowsky in der Klinik für Frauenheilkunde und Geburtshilfe am Sana Klinikum Borna</t>
  </si>
  <si>
    <t>Sana Klinikum Borna</t>
  </si>
  <si>
    <t>Rudolf-Virchow-Straße 2</t>
  </si>
  <si>
    <t>Gynäkologische Dysplasie-Sprechstunde Herr Dr. med. Rüdiger Mascus in der Frauenklinik des Kantonsspitals Baden</t>
  </si>
  <si>
    <t>Frauenklinik, Kantonsspital Baden</t>
  </si>
  <si>
    <t>Preußenstraße 84</t>
  </si>
  <si>
    <t>Neuss</t>
  </si>
  <si>
    <t>Gynäkologische Dysplasie-Sprechstunde Herr Dr. med. Gabriel von Waldenfels in der Klinik für Gynäkologie mit Brustzentrum am Charité Campus Mitte</t>
  </si>
  <si>
    <t>Charité - Campus Mitte</t>
  </si>
  <si>
    <t>Charitéplatz 1</t>
  </si>
  <si>
    <t>Gynäkologische Dysplasie-Sprechstunde Frau Dr. med. Tonja Laubereau im MVZ Praxis Dr. med. Arno Pietschmann, Regensburg</t>
  </si>
  <si>
    <t>Gynäkologische Dysplasie-Sprechstunde Frau Dr. med. Raphaela Schwirz-Groos im MVZ am OPZ Hürth</t>
  </si>
  <si>
    <t>Gynäkologische Dysplasie-Sprechstunde Herr Dr. med. Klaus Lübbers in der Frauenarztpraxis in Düsseldorf</t>
  </si>
  <si>
    <t>Kreuzstraße 60</t>
  </si>
  <si>
    <t>Gynäkologische Dysplasie-Sprechstunde Frau Nicole Sigrist-Uhl im Zentrum für Frauengesundheit am Evangelischen Krankenhaus Wesel</t>
  </si>
  <si>
    <t>Schermbecker Landstraße 88</t>
  </si>
  <si>
    <t>Wesel</t>
  </si>
  <si>
    <t>Gynäkologische Dysplasie-Sprechstunde Frau Dr. med. Nina Hölzel in der Frauenklinik am Marienhospital Stuttgart</t>
  </si>
  <si>
    <t>Böheimstraße 37</t>
  </si>
  <si>
    <t>Werkstättenstraße 20</t>
  </si>
  <si>
    <t>Leverkusen</t>
  </si>
  <si>
    <t>Gynäkologische Dysplasie-Sprechstunde Herr Dr. med. Marc Mosner in der Klinik für Gynäkologie und Geburtshilfe am Helios Klinikum München West</t>
  </si>
  <si>
    <t>Steinerweg 5</t>
  </si>
  <si>
    <t>Gynäkologische Dysplasie-Sprechstunde Frau Dr. med. Isabelle Himsl in der Klinik für Gynäkologie und Geburtshilfe am Klinikum Dritter Orden München-Nymphenburg</t>
  </si>
  <si>
    <t>Klinikum Dritter Orden München-Nymphenburg</t>
  </si>
  <si>
    <t>Menzinger Straße 44</t>
  </si>
  <si>
    <t>Gynäkologische Dysplasie-Sprechstunde Frau Dr. med. Katja Müller in der Universitätsfrauenklinik am Universitätsklinikum Magdeburg</t>
  </si>
  <si>
    <t>Gerhart-Hauptmann-Straße 35</t>
  </si>
  <si>
    <t>Gynäkologische Dysplasie-Sprechstunde Frau Dr. med. Anett Lusky-Geißler in der Klinik für Gynäkologie und Geburtshilfe am Evangelischen Waldkrankenhaus Spandau</t>
  </si>
  <si>
    <t>Ismaninger Straße 22</t>
  </si>
  <si>
    <t>Gynäkologische Dysplasie-Sprechstunde Frau Dr. med. Nina Herrmann im Frauenarzt-Zentrum-Giessen</t>
  </si>
  <si>
    <t>Alicenstraße 4</t>
  </si>
  <si>
    <t>Gynäkologische Dysplasie-Sprechstunde Frau Dr. med. Anne-Marie Weber im MVZ am Klinikum Mutterhaus der Borromäerinnen Trier</t>
  </si>
  <si>
    <t>Thiemstraße 11</t>
  </si>
  <si>
    <t>Frauenklinik Universitätsklinikum Gießen</t>
  </si>
  <si>
    <t>Pat. des Nenners mit führender Histologie ≥ CIN 2 (in Exzision u./o. Biopsie, die zur Exzision geführt hat)</t>
  </si>
  <si>
    <t>Anteil R0-Exzisionen bei CIN III</t>
  </si>
  <si>
    <t>Pat. des Nenners mit R0-Exzisionen</t>
  </si>
  <si>
    <r>
      <t xml:space="preserve">Exzisionen </t>
    </r>
    <r>
      <rPr>
        <b/>
        <sz val="10"/>
        <color theme="1"/>
        <rFont val="Arial"/>
        <family val="2"/>
      </rPr>
      <t>(gemäß EB Sprechstunde A.2/B.5)</t>
    </r>
  </si>
  <si>
    <t>Pat. des Nenners, die in der Tumorkonferenz des Gynäkologischen Krebszentrums vorgestellt wurden
(kann auch über die Dysplasie-Einheit/-Sprechstunde am Standort des GZ erfolgen)</t>
  </si>
  <si>
    <r>
      <t xml:space="preserve">Möglichst häufig führende Histologie  </t>
    </r>
    <r>
      <rPr>
        <sz val="8"/>
        <rFont val="Calibri"/>
        <family val="2"/>
      </rPr>
      <t xml:space="preserve">≥ </t>
    </r>
    <r>
      <rPr>
        <sz val="8"/>
        <rFont val="Arial"/>
        <family val="2"/>
      </rPr>
      <t>CIN 2 nach Exzision an der Cervix uteri</t>
    </r>
  </si>
  <si>
    <r>
      <rPr>
        <sz val="8"/>
        <rFont val="Calibri"/>
        <family val="2"/>
      </rPr>
      <t>≤</t>
    </r>
    <r>
      <rPr>
        <sz val="8"/>
        <rFont val="Arial Narrow"/>
        <family val="2"/>
      </rPr>
      <t xml:space="preserve"> 10% </t>
    </r>
  </si>
  <si>
    <t>Möglichst häufig R0-Exzisionen bei 
CIN III</t>
  </si>
  <si>
    <t>Gynäkologische Dysplasie-Einheit am Universitätsklinikum Hamburg - Eppendorf</t>
  </si>
  <si>
    <t>Gynäkologische Dysplasie-Einheit der Klinik für Gynäkologie und Geburtshilfe am Evangelischen Krankenhaus Köln-Kalk</t>
  </si>
  <si>
    <t>Evangelisches Krankenhaus Kalk</t>
  </si>
  <si>
    <t>Gynäkologische Dysplasie-Einheit der Klinik für Frauenheilkunde und Geburtshilfe am Klinikum St. Marien Amberg</t>
  </si>
  <si>
    <t>Mariahilfbergweg 5-7</t>
  </si>
  <si>
    <t>Gynäkologische Dysplasie-Sprechstunde Frau Dr. med. Farzaneh Badbanchi in der Praxis Dr. Badbanchi in der Horst-Schmidt Klinik Wiesbaden</t>
  </si>
  <si>
    <t>Helios Dr. Horst Schmidt Klinik Wiesbaden</t>
  </si>
  <si>
    <t>Gynäkologische Dysplasie-Sprechstunde Frau Dr. med. Inga Ludwig in der Gynäkologischen Gemeinschaftspraxis Dr. Ludwig &amp; Dr. Singh, Aachen</t>
  </si>
  <si>
    <t>Gynäkologische Dysplasie-Sprechstunde Frau Susanne Harders in der Klinik für Gynäkologie und Geburtshilfe am Evangelischen Waldkrankenhaus Spandau</t>
  </si>
  <si>
    <t>Evangelisches Waldkrankenhaus Spandau</t>
  </si>
  <si>
    <t>Forsthausstrasse 1</t>
  </si>
  <si>
    <t>Gynäkologische Dysplasie-Sprechstunde Frau Dr. Franziska Hill im Facharztzentrum Frankfurt-Nordend</t>
  </si>
  <si>
    <t>Gynäkologische Dysplasie-Sprechstunde Herr Dr. med. Sylvio Schmidt in der „Praxis für Frauen“ im MVZ Dr. Lütge, Salzgitter-Bad</t>
  </si>
  <si>
    <t>Erpensen Str. 50</t>
  </si>
  <si>
    <t>Wittingen</t>
  </si>
  <si>
    <t>Gynäkologische Dysplasie-Sprechstunde Herr Prof. Dr. med. Karsten Münstedt in der Frauenklinik am Ortenau-Klinikum Offenburg-Kehl</t>
  </si>
  <si>
    <t>Gynäkologische Dysplasie-Sprechstunde Frau Dr. med. Sabine Serwas-Hecht in der Praxis für Frauenheilkunde, Warendorf</t>
  </si>
  <si>
    <t>Landau in der Pfalz</t>
  </si>
  <si>
    <t>Hermelsbacher Weg 41</t>
  </si>
  <si>
    <t>Offenbach am Main</t>
  </si>
  <si>
    <t>Neustädter Kirchenplatz 1a</t>
  </si>
  <si>
    <t>Praxis</t>
  </si>
  <si>
    <t>Gynäkologische Dysplasie-Sprechstunde Herr PD Dr. med. Ziad Hilal im ZYDOLAB – Institut für klinische Zytologie und Immunzytochemie – Dres med. Hilal Dortmund</t>
  </si>
  <si>
    <t>Kempten (Allgäu)</t>
  </si>
  <si>
    <t>Gynäkologische Dysplasie-Sprechstunde Frau Yvonne Krieger in der Gemeinschaftspraxis Dr. Dix, Dr. Görres, M. Jochem, Y. Krieger in Butzbach</t>
  </si>
  <si>
    <t>Wetzlarer Straße 22</t>
  </si>
  <si>
    <t>Butzbach</t>
  </si>
  <si>
    <t>Wall 21</t>
  </si>
  <si>
    <t>Jena, Stadt</t>
  </si>
  <si>
    <t>Karmarschstr.42</t>
  </si>
  <si>
    <t>Femina Frauenarztpraxis</t>
  </si>
  <si>
    <t>Hugenottenstraße 36B</t>
  </si>
  <si>
    <t>Wöhrdstr. 4</t>
  </si>
  <si>
    <t>Ferrenbergstr. 24</t>
  </si>
  <si>
    <t>Krankenhausstraße 24-26</t>
  </si>
  <si>
    <t>Bielefeld, Stadt</t>
  </si>
  <si>
    <t>Grafenstr. 9</t>
  </si>
  <si>
    <t>Löberstr. 17A</t>
  </si>
  <si>
    <t>Johannesstr. 9-17</t>
  </si>
  <si>
    <t>Gynäkologische Dysplasie-Sprechstunde Frau Dr. med. Julia Boländer  im Cytolab - Zytologisches Labor und Dysplasiesprechstunde in Karlsruhe</t>
  </si>
  <si>
    <t>Ketschendorfer Str. 33</t>
  </si>
  <si>
    <t>Furtwänglerstraße 2/2</t>
  </si>
  <si>
    <t>Walburgisstraße 52</t>
  </si>
  <si>
    <t>Robert-Koch-Straße 40</t>
  </si>
  <si>
    <t>Göttingen</t>
  </si>
  <si>
    <t>Schützenstraße 3</t>
  </si>
  <si>
    <t>Frankenthal (Pfalz)</t>
  </si>
  <si>
    <t>Gynäkologische Dysplasie-Sprechstunde Frau Dr. med. Claudia Foltys in der Frauenklinik des Luzerner Kantonsspitals</t>
  </si>
  <si>
    <t>Calandstraße 7-8</t>
  </si>
  <si>
    <t>Schillingsrotterstrasse 38</t>
  </si>
  <si>
    <t>Gynäkologische Dysplasie-Sprechstunde Frau Dr. med. Tanja Peters im MVZ Gynäkologie/Geburtshilfe am Klinikum Mutterhaus der Borromäerinnen Mitte</t>
  </si>
  <si>
    <t>RoMed Klinikum Rosenheim</t>
  </si>
  <si>
    <t>Ellmaierstraße 23</t>
  </si>
  <si>
    <t>Gynäkologische Dysplasie-Sprechstunde Herr Dr. med. Hendrik Veldink in der Praxis Frauenärzte Nordhorn</t>
  </si>
  <si>
    <t>Osnabrücker Straße 1</t>
  </si>
  <si>
    <t>Nordhorn</t>
  </si>
  <si>
    <t>Gynäkologische Dysplasie-Sprechstunde Frau Dr. med. Annette Noldes in der frauenärztlichen Gemeinschaftspraxis GYNVELEN in Velen</t>
  </si>
  <si>
    <t>Innstraße 76</t>
  </si>
  <si>
    <t>Kurt-Schumacher-Straße 6-8</t>
  </si>
  <si>
    <t>Eschborn</t>
  </si>
  <si>
    <t>Gynäkologische Dysplasie-Sprechstunde Frau Dr. med. Carola Beate Weber in der Praxis für Gynäkologie und Geburtshilfe in Netphen</t>
  </si>
  <si>
    <t>Gynäkologische Dysplasie-Sprechstunde Frau Dr. med. Jacqueline Hausold in der Frauenarztpraxis Dr. med. J. Hausold in Dresden</t>
  </si>
  <si>
    <t>Sagarder Weg 5</t>
  </si>
  <si>
    <t>Kantstraße 72</t>
  </si>
  <si>
    <t>Weinheim</t>
  </si>
  <si>
    <t>Gynäkologische Dysplasie-Sprechstunde Frau Christine Bühner in der GYN GEMEINSCHAFT GIESSEN - Gemeinschaftspraxis für Frauenheilkunde und Geburtshilfe</t>
  </si>
  <si>
    <t>Liebigstraße 20</t>
  </si>
  <si>
    <t>Dünner Straße 214 - 216</t>
  </si>
  <si>
    <t>Wachtstraße  17-24</t>
  </si>
  <si>
    <t>Eichertstraße 3</t>
  </si>
  <si>
    <t>Göppingen</t>
  </si>
  <si>
    <t>Neustadt an der Weinstraße</t>
  </si>
  <si>
    <t>Gynäkologische Dysplasie-Sprechstunde Frau Dr. med. Agne Ozalinskaite in der  Klinik für Frauenheilkunde und Geburtshilfe des Klinikums Bayreuth</t>
  </si>
  <si>
    <t>Preuschwitzer Straße 101</t>
  </si>
  <si>
    <t>Hohenzollenring 70</t>
  </si>
  <si>
    <t>Kronberger Straße 36</t>
  </si>
  <si>
    <t>Bad Soden am Taunus</t>
  </si>
  <si>
    <t>Sonnenallee 306B</t>
  </si>
  <si>
    <t>Landshuter Straße 65</t>
  </si>
  <si>
    <t>InnKlinikum Altötting und Mühldorf am Standort InnKlinikum Mühldorf</t>
  </si>
  <si>
    <t>Krankenhausstraße 1</t>
  </si>
  <si>
    <t>Mühldorf am Inn</t>
  </si>
  <si>
    <t>Kaiserstraße 6</t>
  </si>
  <si>
    <t>Bremgartenstrasse 117</t>
  </si>
  <si>
    <t>Singen (Hohentwiel)</t>
  </si>
  <si>
    <t>Gynäkologische Dysplasie-Sprechstunde Herr Mohamed Abuzaid in der Frauenklinik im St. Vinzenz Krankenhaus Hanau</t>
  </si>
  <si>
    <t>Frankfurter Tor 25</t>
  </si>
  <si>
    <t>Ferrenbergstraße 24a</t>
  </si>
  <si>
    <t>Heusnerstr. 40</t>
  </si>
  <si>
    <t>Lüttenwiese 21D</t>
  </si>
  <si>
    <t>Gynäkologische Dysplasie-Sprechstunde Frau Elke Blümel im MVZ Kreuztal-Kredenbach</t>
  </si>
  <si>
    <t>Klinikum am Gesundbrunnen SLK-Kliniken Heilbronn</t>
  </si>
  <si>
    <t>Gynäkologische Dysplasie-Sprechstunde Frau Dr. med. Katrin Herrmann-Rogenhofer in der Frauenarztpraxis in Kümmersbruck</t>
  </si>
  <si>
    <t>Am Butzenweg 6</t>
  </si>
  <si>
    <t>Kümmersbruck</t>
  </si>
  <si>
    <t>Gynäkologische Dysplasie-Sprechstunde Frau Astrid Schulz in der Klinik für Frauenheilkunde der Augusta-Kranken-Anstalt Bochum</t>
  </si>
  <si>
    <t>Goethestrasse 24</t>
  </si>
  <si>
    <t>CH-8001</t>
  </si>
  <si>
    <t>Gynäkologische Dysplasie-Sprechstunde Frau Dr. med. Carmen Paringer-Gholam in der Frauenarztpraxis Dr. Paringer-Gholam in Heidelberg</t>
  </si>
  <si>
    <t>CH-5404</t>
  </si>
  <si>
    <t>Gynäkologische Dysplasie-Sprechstunde Frau Agathe Romanski-Ordas in der Frauenklinik am Rheinlandklinikum Neuss Lukaskrankenhaus</t>
  </si>
  <si>
    <t>Gynäkologische Dysplasie-Sprechstunde Frau Dr. med. Ulrike Herbst in der Frauenärztlichen Gemeinschaftspraxis an der Campusbrücke in Leverkusen-Opladen</t>
  </si>
  <si>
    <t>Gynäkologische Dysplasie-Sprechstunde Frau Dr. med. Lisa Katharina Nees in der Frauenklinik des Universitätsklinikums Heidelberg</t>
  </si>
  <si>
    <t>Gynäkologische Dysplasie-Sprechstunde Frau Dr. med. Svetlana Veleslavova in der Klinik für Gynäkologie und Geburtshilfe am St. Marien-Krankenhaus Siegen</t>
  </si>
  <si>
    <t>Gynäkologische Dysplasie-Sprechstunde Frau Dr. med. Sylvia Ruth in der Frauenklinik des Johanniter-Krankenhauses Stendal</t>
  </si>
  <si>
    <t>Johanniter - Johanniter Krankenhaus Stendal</t>
  </si>
  <si>
    <t>Wendstraße 31</t>
  </si>
  <si>
    <t>Stendal</t>
  </si>
  <si>
    <t>Gynäkologische Dysplasie-Sprechstunde Herr Dr. med. Peter Ledwon in der Gemeinschaftspraxis Frauenärzte am Sterncenter Potsdam</t>
  </si>
  <si>
    <t>Gynäkologische Dysplasie-Sprechstunde Frau Dr. Annette Ross in der Gemeinschaftspraxis Frauenärzte am Sterncenter Potsdam</t>
  </si>
  <si>
    <t>Gynäkologische Dysplasie-Sprechstunde Frau Dr. med. Franziska Mathar in der Frauenarztpraxis in Heinsberg</t>
  </si>
  <si>
    <t>Boos-Fremery-Straße 28,</t>
  </si>
  <si>
    <t>Heinsberg</t>
  </si>
  <si>
    <t>Gynäkologische Dysplasie-Sprechstunde Herr Dr. med. Dr. Markus Gantert in Münster/ Westfalen</t>
  </si>
  <si>
    <t>Gynäkologische Dysplasie-Sprechstunde Frau Dr. med. Carolin Börner im im Cytolab - Zytologisches Labor und Dysplasiesprechstunde in Karlsruhe</t>
  </si>
  <si>
    <t>Gynäkologische Dysplasie-Sprechstunde Frau Raina Marinova in der Frauenklinik des Klinikums Kulmbach</t>
  </si>
  <si>
    <t>Albert-Schweitzer-Str. 10</t>
  </si>
  <si>
    <t>Kulmbach</t>
  </si>
  <si>
    <t>Gynäkologische Dysplasie-Sprechstunde Frau Dr. med. Justine Dokoupil in der Gemeinschaftspraxis „Frauenärzte vom Bruderwald“ in Bamberg</t>
  </si>
  <si>
    <t>Heinrichsdamm 4a</t>
  </si>
  <si>
    <t>Gynäkologische Dysplasie-Sprechstunde Frau Dr. med. Helen Urban in der Frauenarztpraxis in Bautzen</t>
  </si>
  <si>
    <t>Schäfferstraße 37</t>
  </si>
  <si>
    <t>Bautzen</t>
  </si>
  <si>
    <t>Gynäkologische Dysplasie-Sprechstunde Frau Dr. Ruth-Gesa Willrodt in der Frauenarztpraxis Novak-Willrodt in Berlin</t>
  </si>
  <si>
    <t>Ladenbergstraße 20a</t>
  </si>
  <si>
    <t>Gynäkologische Dysplasie-Sprechstunde Frau Maren Lütje in der Praxis Maren Lütje in Hannover</t>
  </si>
  <si>
    <t>Gynäkologische Dysplasie-Sprechstunde Herr Denis Apriyanto in der Klinik für Gynäkologie und Geburtshilfe am Klinikum Frankfurt Höchst</t>
  </si>
  <si>
    <t>Klinikum Frankfurt Höchst</t>
  </si>
  <si>
    <t>Gotenstraße 6-8</t>
  </si>
  <si>
    <t>Gynäkologische Dysplasie-Sprechstunde Frau Martina Knobloch in der Frauenarztpraxis in Burladingen</t>
  </si>
  <si>
    <t>Rathausplatz 8</t>
  </si>
  <si>
    <t>Burladingen</t>
  </si>
  <si>
    <t>Gynäkologische Dysplasie-Sprechstunde Frau Dr. med. Mareike Bommert in der Klinik für Gynäkologie &amp; Gynäkologische Onkologie der Kliniken Essen-Mitte</t>
  </si>
  <si>
    <t>KEM | Evang. Kliniken Essen-Mitte, Standort Evang. Huyssens-Stiftung Essen-Huttrop</t>
  </si>
  <si>
    <t>Gynäkologische Dysplasie-Sprechstunde Frau Prof. Dr. med. Kerstin A. Brocker in der Frauenarztpraxis am ZKM in Karlsruhe</t>
  </si>
  <si>
    <t>Südendstraße 47</t>
  </si>
  <si>
    <t>Gynäkologische Dysplasie-Sprechstunde Frau Dr. med. Scheima Rahmaty-Taheri in der Praxis für Frauenheilkunde und Geburtshilfe in Aachen</t>
  </si>
  <si>
    <t>Alexanderstraße 11-15</t>
  </si>
  <si>
    <t>Gynäkologische Dysplasie-Sprechstunde Frau Dr. med. Vanessa Brinkmann in der Klinik für Frauenheilkunde und Geburtshilfe am St. Anna Hospital Herne</t>
  </si>
  <si>
    <t>Hospitalstraße 19</t>
  </si>
  <si>
    <t>Gynäkologische Dysplasie-Sprechstunde Frau Dr. med. Ana-Maria Schmidt in der Abteilung für Gynäkologie und Geburtshilfe der GRN-Klinik Sinsheim</t>
  </si>
  <si>
    <t>Alte Waibstadter Straße 2</t>
  </si>
  <si>
    <t>Sinsheim</t>
  </si>
  <si>
    <t>Gynäkologische Dysplasie-Sprechstunde Frau Miriam Becker in der Klinik für Gynäkologie und Geburtshilfe im Klinikum Rheine, Standort Mathias-Spital</t>
  </si>
  <si>
    <t>Frankenburgstraße 31</t>
  </si>
  <si>
    <t>Gynäkologische Dysplasie-Sprechstunde Herr Prof. Dr. med. Mathias Fehr in der Frauenklinik des Kantonsspitals Frauenfeld</t>
  </si>
  <si>
    <t>Pfaffenholzstrasse 4</t>
  </si>
  <si>
    <t>CH-8501</t>
  </si>
  <si>
    <t>Frauenfeld</t>
  </si>
  <si>
    <t>Gynäkologische Dysplasie-Sprechstunde Frau Petra Harwaldt, cytoconcept Dortmund</t>
  </si>
  <si>
    <t>Gynäkologische Dysplasie-Sprechstunde Herr Dr. med. Robert Sczesny in der Klinik für Frauenheilkunde und Geburtshilfe am Marienhaus Klinikum St. Elisabeth Neuwied</t>
  </si>
  <si>
    <t>Gynäkologische Dysplasie-Sprechstunde Frau Asli Yilmaz in der Klinik für Frauenheilkunde am GPR Klinikum Rüsselsheim</t>
  </si>
  <si>
    <t>August-Bebel-Straße 59</t>
  </si>
  <si>
    <t>Rüsselsheim</t>
  </si>
  <si>
    <t>Gynäkologische Dysplasie-Sprechstunde Frau Dr. med. Katharina Hoene in der Praxis Dr. Hoene et al. Ahrensburg</t>
  </si>
  <si>
    <t>Gynäkologische Dysplasie-Sprechstunde Frau Dr. med. Hanna Philipp in der Frauenarztpraxis Dr. Zoche, Coburg</t>
  </si>
  <si>
    <t>Regiomed Klinikum Coburg GmbH</t>
  </si>
  <si>
    <t>Gynäkologische Dysplasie-Sprechstunde Frau Dr. med. Anne Behre-Hille in der Klinik für Gynäkologie und Geburtshilfe am Evangelischen Klinikum Bethel, Haus Gilead I</t>
  </si>
  <si>
    <t>Burgsteig 13</t>
  </si>
  <si>
    <t>Gynäkologische Dysplasie-Sprechstunde Frau Dr. med. Katrin Klostermann in der Frauenarztpraxis in Naunhof</t>
  </si>
  <si>
    <t>Lange Straße 33</t>
  </si>
  <si>
    <t>Naunhof</t>
  </si>
  <si>
    <t>Gynäkologische Dysplasie-Sprechstunde Frau Eveline Clocuh in der Abteilung für Gynäkologie und Geburtshilfe im Klinikum Landkreis Erding</t>
  </si>
  <si>
    <t>Bajuwarenstraße 5</t>
  </si>
  <si>
    <t>Erding</t>
  </si>
  <si>
    <t>Gynäkologische Dysplasie-Sprechstunde Frau Dr. med. Kathrin Ebner in der Praxis Dr. K. Ebner – Frauenärzte Löberstraße</t>
  </si>
  <si>
    <t>Löberstraße 17a</t>
  </si>
  <si>
    <t>Gynäkologische Dysplasie-Sprechstunde Frau Irina Cepraga in der Klinik für Frauenheilkunde und Fortpflanzungsmedizin des Universitätsklinikums Jena</t>
  </si>
  <si>
    <t>Gynäkologische Dysplasie-Sprechstunde Frau Dr. med. Anke Esber in der Klinik für Frauenheilkunde und Fortpflanzungsmedizin des Universitätsklinikums Jena</t>
  </si>
  <si>
    <t>Gynäkologische Dysplasie-Sprechstunde Frau Dr. med. Martina Gast in der Praxis für Frauenheilkunde und Geburtshilfe Gyn Lohmar</t>
  </si>
  <si>
    <t>Am Bungert 2a</t>
  </si>
  <si>
    <t>Lohmar</t>
  </si>
  <si>
    <t>Agaplesion Markus Krankenhaus</t>
  </si>
  <si>
    <t>Gynäkologische Dysplasie-Sprechstunde Frau Elena Denisjuk in der Frauenklinik des Ostalb-Klinikums Aalen</t>
  </si>
  <si>
    <t>Im Kälblesrain 1</t>
  </si>
  <si>
    <t>Aalen</t>
  </si>
  <si>
    <t>Gynäkologische Dysplasie-Sprechstunde Herr Dr. med. Karsten Gnauert in der Frauenklinik des Ostalb-Klinikums Aalen</t>
  </si>
  <si>
    <t>Gynäkologische Dysplasie-Sprechstunde Frau Dr. med. Myriam Siry-Gredigk im MVZ Gynäkologie Worms</t>
  </si>
  <si>
    <t>Klinikum Worms</t>
  </si>
  <si>
    <t>Gabriel-von-Seidl-Straße 81</t>
  </si>
  <si>
    <t>Worms</t>
  </si>
  <si>
    <t>Gynäkologische Dysplasie-Sprechstunde Herr Dr. med. Martin Hellriegel in der Frauenklinik im Hochwaldkrankenhaus Bad Nauheim</t>
  </si>
  <si>
    <t>Gynäkologische Dysplasie-Einheit abts + partner | Frauenärzte im MARE, Kronshagen</t>
  </si>
  <si>
    <t>Mare Klinikum Kronshagen</t>
  </si>
  <si>
    <t>Gynäkologische Dysplasie-Einheit der Klinik und Poliklinik für Frauenheilkunde und Geburtshilfe des Universitätsklinikums Carl Gustav Carus Dresden</t>
  </si>
  <si>
    <t>Universitätsklinikum Carl Gustav Carus Dresden</t>
  </si>
  <si>
    <t>Gynäkologische Dysplasie-Einheit der Klinik für Frauenheilkunde und Geburtshilfe des Universitätsklinikums Gießen und Marburg, Standort Marburg</t>
  </si>
  <si>
    <t>Universitätsklinikum Gießen und Marburg; Standort Marburg</t>
  </si>
  <si>
    <t>Gynäkologische Dysplasie-Einheit der Universitätsfrauenklinik Tübingen</t>
  </si>
  <si>
    <t>Universitätsklinikum Tübingen, CCC Tübingen-Stuttgart</t>
  </si>
  <si>
    <t>Gynäkologische Dysplasie-Einheit in der Klinik und Poliklinik für Frauenheilkunde und Geburtshilfe des Universitätsklinikums Köln</t>
  </si>
  <si>
    <t>Gynäkologische Dysplasie-Einheit der Klinik für Frauenheilkunde an dem Universitätsklinikum Freiburg</t>
  </si>
  <si>
    <t>Gynäkologische Dysplasie-Einheit der Klinik für Frauenheilkunde und Geburtshilfe der Medizinischen Hochschule Hannover</t>
  </si>
  <si>
    <t>Gynäkologische Dysplasie-Einheit der Frauenklinik des Klinikums Wolfsburg</t>
  </si>
  <si>
    <t>Gynäkologische Dysplasie-Einheit der Klinik und Poliklinik für Frauenheilkunde und Geburtshilfe des Klinikums der Universität München</t>
  </si>
  <si>
    <t>Klinik und Poliklinik für Frauenheilkunde und Geburtshilfe, Campus Großhadern</t>
  </si>
  <si>
    <t>Gynäkologische Dysplasie-Einheit der Universitätsklinik für Frauenheilkunde am Inselspital Bern</t>
  </si>
  <si>
    <t>Gynäkologische Dysplasie-Einheit GYNMÜNSTER – Dr. med. Jens Quakernack et al.</t>
  </si>
  <si>
    <t>Gyn. Dysplasie-Sprechstunde (AGCPC/DKG)</t>
  </si>
  <si>
    <t>Centrum für Integrierte Onkologie Aachen Bonn Köln Düsseldorf in der Uniklinik RWTH Aachen</t>
  </si>
  <si>
    <t xml:space="preserve">Gynäkologische Dysplasie-Einheit der Universitätsklinik für Gynäkologie und Geburtshilfe des Klinikums Oldenburg </t>
  </si>
  <si>
    <t>Gynäkologische Dysplasie-Einheit der Universitätsfrauenklinik der Ruhr Universität Bochum, Marienhospital Herne</t>
  </si>
  <si>
    <t>Gynäkologische Dysplasie-Einheit der Klinik für Frauenheilkunde, Geburtshilfe und Reproduktionsmedizin am Universitätsklinikum des Saarlandes</t>
  </si>
  <si>
    <t>Gynäkologische Dysplasie-Einheit der Abteilung für Gynäkologie am Krankenhaus der Barmherzigen Schwestern Linz</t>
  </si>
  <si>
    <t>Ordensklinikum Linz Barmherzige Schwestern</t>
  </si>
  <si>
    <t>Gyn. Dysplasie-Einheit (AGCPC/DKG)</t>
  </si>
  <si>
    <t>Gynäkologische Dysplasie-Einheit der Klinik und Poliklinik für Geburtshilfe und Frauengesundheit der Universitätsmedizin Mainz</t>
  </si>
  <si>
    <t>Klinik für Geburtshilfe und Frauengesundheit der Universitätsmedizin Mainz</t>
  </si>
  <si>
    <t>Gynäkologische Dysplasie-Einheit Dysplasie München, im Labor Becker MVZ</t>
  </si>
  <si>
    <t>Gynäkologische Dysplasie-Einheit der Abteilung für Gynäkologische Onkologie am Kantonsspital Aarau</t>
  </si>
  <si>
    <t>Marien Hospital Witten</t>
  </si>
  <si>
    <t>St. Vincentius-Kliniken Karlsruhe</t>
  </si>
  <si>
    <t>Universitätsklinikum Ulm</t>
  </si>
  <si>
    <t>Universitätsklinikum Schleswig-Holstein Campus Kiel</t>
  </si>
  <si>
    <t>Universitätsklinikum Augsburg</t>
  </si>
  <si>
    <t>20357</t>
  </si>
  <si>
    <t>Buchforststr. 2</t>
  </si>
  <si>
    <t xml:space="preserve">Gynäkologische Dysplasie-Einheit am Klinikum Südstadt Rostock </t>
  </si>
  <si>
    <t xml:space="preserve">Klinikum Südstadt Rostock </t>
  </si>
  <si>
    <t>Pat. des Nenners, bei denen eine Abklärungskolposkopie präoperativ in der Dysplasie-Sprechstunde durchgeführt wurde</t>
  </si>
  <si>
    <t>Anlage EB I1.1 (Auditjahr 2025 / Kennzahlenjahr 2024)</t>
  </si>
  <si>
    <t>IK-Nummer</t>
  </si>
  <si>
    <t xml:space="preserve">  Ansprechpartner</t>
  </si>
  <si>
    <t xml:space="preserve">   Standort-Nummer</t>
  </si>
  <si>
    <t>Praxis/ Klinik</t>
  </si>
  <si>
    <t>Strasse/ PLZ/ Ort</t>
  </si>
  <si>
    <t>Bundesland/ Land</t>
  </si>
  <si>
    <t>Standort-Nummer</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</si>
  <si>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</si>
  <si>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Teilnahme an interdisziplinärer Tumorkonferenz/ Veranstaltung des Zentrums</t>
  </si>
  <si>
    <t>DYE-X-001</t>
  </si>
  <si>
    <t>Gynäkologische Dysplasie-Einheit Sprechstunde für Genitale Dysplasien und Erkrankungen der Vulva und Vagina der Frauenklinik des Universitätsklinikums Erlangen</t>
  </si>
  <si>
    <t>DYE-X-002</t>
  </si>
  <si>
    <t>Gynäkologische Dysplasie-Einheit der Klinik für Frauenheilkunde und Geburtshilfe der Heinrich Heine Universität Düsseldorf</t>
  </si>
  <si>
    <t>Centrum für Integrierte Onkologie Aachen Bonn Köln Düsseldorf im Universitätsklinikum Düsseldorf</t>
  </si>
  <si>
    <t>DYE-X-004</t>
  </si>
  <si>
    <t>DYE-X-005</t>
  </si>
  <si>
    <t>DYE-X-006</t>
  </si>
  <si>
    <t>DYE-X-007</t>
  </si>
  <si>
    <t>DYE-X-008</t>
  </si>
  <si>
    <t>DYE-X-009</t>
  </si>
  <si>
    <t>DYE-X-010</t>
  </si>
  <si>
    <t>DYE-X-011</t>
  </si>
  <si>
    <t>DYE-X-012</t>
  </si>
  <si>
    <t>DYE-X-013</t>
  </si>
  <si>
    <t>DYE-X-014</t>
  </si>
  <si>
    <t>DYE-X-015</t>
  </si>
  <si>
    <t>DYE-X-016</t>
  </si>
  <si>
    <t>DYE-X-018</t>
  </si>
  <si>
    <t>DYE-X-019</t>
  </si>
  <si>
    <t>DYE-X-020</t>
  </si>
  <si>
    <t>DYE-X-021</t>
  </si>
  <si>
    <t>DYE-X-022</t>
  </si>
  <si>
    <t>DYE-X-023</t>
  </si>
  <si>
    <t>DYE-X-024</t>
  </si>
  <si>
    <t>DYE-X-025</t>
  </si>
  <si>
    <t>DYE-X-026</t>
  </si>
  <si>
    <t>DYE-X-028</t>
  </si>
  <si>
    <t>DYE-X-030</t>
  </si>
  <si>
    <t>DYE-X-031</t>
  </si>
  <si>
    <t>DYE-X-032</t>
  </si>
  <si>
    <t>DYE-X-033</t>
  </si>
  <si>
    <t>DYE-X-036</t>
  </si>
  <si>
    <t>DYE-X-037</t>
  </si>
  <si>
    <t>DYE-X-038</t>
  </si>
  <si>
    <t>DYE-X-039</t>
  </si>
  <si>
    <t>DYE-X-040</t>
  </si>
  <si>
    <t>DYE-X-041</t>
  </si>
  <si>
    <t>Nordhäuser Straße 74</t>
  </si>
  <si>
    <t>DYE-X-042</t>
  </si>
  <si>
    <t>DYE-X-043</t>
  </si>
  <si>
    <t>DYE-X-044</t>
  </si>
  <si>
    <t>DYE-X-045</t>
  </si>
  <si>
    <t>DYE-X-048</t>
  </si>
  <si>
    <t>DYE-X-050</t>
  </si>
  <si>
    <t>DYE-X-052</t>
  </si>
  <si>
    <t>Südring 81</t>
  </si>
  <si>
    <t>DYE-X-053</t>
  </si>
  <si>
    <t>Gynäkologische Dysplasie-Einheit der Klinik für Frauenheilkunde und Geburtshilfe des Klinikums Esslingen</t>
  </si>
  <si>
    <t>Klinikum Esslingen</t>
  </si>
  <si>
    <t>Hirschlandstraße 97</t>
  </si>
  <si>
    <t>Esslingen am Neckar</t>
  </si>
  <si>
    <t>DYE-X-054</t>
  </si>
  <si>
    <t>Gynäkologische Dysplasie-Einheit der Klinik für Gynäkologie und Geburtsmedizin am Vivantes Auguste-Viktoria-Klinikum Berlin</t>
  </si>
  <si>
    <t>Vivantes Auguste-Viktoria-Klinikum Berlin</t>
  </si>
  <si>
    <t>Rubensstraße 125</t>
  </si>
  <si>
    <t>Stand 11.11.2024</t>
  </si>
  <si>
    <t>DYS-001</t>
  </si>
  <si>
    <t>DYS-005</t>
  </si>
  <si>
    <t>DYS-006</t>
  </si>
  <si>
    <t>DYS-007</t>
  </si>
  <si>
    <t>DYS-008</t>
  </si>
  <si>
    <t>DYS-009</t>
  </si>
  <si>
    <t>DYS-012</t>
  </si>
  <si>
    <t>DYS-015</t>
  </si>
  <si>
    <t>DYS-018</t>
  </si>
  <si>
    <t>DYS-019</t>
  </si>
  <si>
    <t>DYS-020</t>
  </si>
  <si>
    <t>DYS-021</t>
  </si>
  <si>
    <t>DYS-022</t>
  </si>
  <si>
    <t>DYS-023</t>
  </si>
  <si>
    <t>DYS-026</t>
  </si>
  <si>
    <t>DYS-027</t>
  </si>
  <si>
    <t>DYS-028</t>
  </si>
  <si>
    <t>DYS-029</t>
  </si>
  <si>
    <t>DYS-031</t>
  </si>
  <si>
    <t>DYS-033</t>
  </si>
  <si>
    <t>DYS-035</t>
  </si>
  <si>
    <t>DYS-037</t>
  </si>
  <si>
    <t>DYS-039</t>
  </si>
  <si>
    <t>DYS-040</t>
  </si>
  <si>
    <t>DYS-041</t>
  </si>
  <si>
    <t>DYS-044</t>
  </si>
  <si>
    <t>DYS-046</t>
  </si>
  <si>
    <t>DYS-048</t>
  </si>
  <si>
    <t>DYS-050</t>
  </si>
  <si>
    <t>DYS-051</t>
  </si>
  <si>
    <t>DYS-052</t>
  </si>
  <si>
    <t>DYS-053</t>
  </si>
  <si>
    <t>DYS-056</t>
  </si>
  <si>
    <t>DYS-057</t>
  </si>
  <si>
    <t>DYS-059</t>
  </si>
  <si>
    <t>DYS-060</t>
  </si>
  <si>
    <t>DYS-064</t>
  </si>
  <si>
    <t>DYS-065</t>
  </si>
  <si>
    <t>DYS-067</t>
  </si>
  <si>
    <t>DYS-068</t>
  </si>
  <si>
    <t>DYS-070</t>
  </si>
  <si>
    <t>DYS-071</t>
  </si>
  <si>
    <t>DYS-072</t>
  </si>
  <si>
    <t>DYS-073</t>
  </si>
  <si>
    <t>DYS-074</t>
  </si>
  <si>
    <t>DYS-079</t>
  </si>
  <si>
    <t>DYS-080</t>
  </si>
  <si>
    <t>DYS-081</t>
  </si>
  <si>
    <t>DYS-082</t>
  </si>
  <si>
    <t>DYS-083</t>
  </si>
  <si>
    <t>DYS-084</t>
  </si>
  <si>
    <t>DYS-085</t>
  </si>
  <si>
    <t>DYS-087</t>
  </si>
  <si>
    <t>DYS-088</t>
  </si>
  <si>
    <t>DYS-090</t>
  </si>
  <si>
    <t>DYS-092</t>
  </si>
  <si>
    <t>DYS-093</t>
  </si>
  <si>
    <t>DYS-094</t>
  </si>
  <si>
    <t>DYS-095</t>
  </si>
  <si>
    <t>DYS-097</t>
  </si>
  <si>
    <t>DYS-099</t>
  </si>
  <si>
    <t>DYS-100</t>
  </si>
  <si>
    <t>DYS-101</t>
  </si>
  <si>
    <t>DYS-102</t>
  </si>
  <si>
    <t>DYS-103</t>
  </si>
  <si>
    <t>DYS-104</t>
  </si>
  <si>
    <t>DYS-105</t>
  </si>
  <si>
    <t>DYS-106</t>
  </si>
  <si>
    <t>DYS-107</t>
  </si>
  <si>
    <t>DYS-108</t>
  </si>
  <si>
    <t>DYS-109</t>
  </si>
  <si>
    <t>DYS-110</t>
  </si>
  <si>
    <t>DYS-111</t>
  </si>
  <si>
    <t>DYS-112</t>
  </si>
  <si>
    <t>DYS-113</t>
  </si>
  <si>
    <t>DYS-115</t>
  </si>
  <si>
    <t>DYS-117</t>
  </si>
  <si>
    <t>DYS-118</t>
  </si>
  <si>
    <t>DYS-120</t>
  </si>
  <si>
    <t>DYS-123</t>
  </si>
  <si>
    <t>DYS-124</t>
  </si>
  <si>
    <t>DYS-127</t>
  </si>
  <si>
    <t>DYS-128</t>
  </si>
  <si>
    <t>DYS-129</t>
  </si>
  <si>
    <t>DYS-130</t>
  </si>
  <si>
    <t>DYS-131</t>
  </si>
  <si>
    <t>DYS-133</t>
  </si>
  <si>
    <t>DYS-134</t>
  </si>
  <si>
    <t>DYS-137</t>
  </si>
  <si>
    <t>DYS-138</t>
  </si>
  <si>
    <t>DYS-139</t>
  </si>
  <si>
    <t>DYS-141</t>
  </si>
  <si>
    <t>DYS-144</t>
  </si>
  <si>
    <t>DYS-146</t>
  </si>
  <si>
    <t>DYS-147</t>
  </si>
  <si>
    <t>DYS-148</t>
  </si>
  <si>
    <t>DYS-153</t>
  </si>
  <si>
    <t>DYS-154</t>
  </si>
  <si>
    <t>DYS-155</t>
  </si>
  <si>
    <t>DYS-156</t>
  </si>
  <si>
    <t>DYS-157</t>
  </si>
  <si>
    <t>DYS-158</t>
  </si>
  <si>
    <t>DYS-159</t>
  </si>
  <si>
    <t>DYS-160</t>
  </si>
  <si>
    <t>DYS-162</t>
  </si>
  <si>
    <t>DYS-167</t>
  </si>
  <si>
    <t>DYS-168</t>
  </si>
  <si>
    <t>DYS-169</t>
  </si>
  <si>
    <t>DYS-171</t>
  </si>
  <si>
    <t>DYS-173</t>
  </si>
  <si>
    <t>DYS-176</t>
  </si>
  <si>
    <t>DYS-177</t>
  </si>
  <si>
    <t>DYS-178</t>
  </si>
  <si>
    <t>DYS-179</t>
  </si>
  <si>
    <t>DYS-180</t>
  </si>
  <si>
    <t>DYS-181</t>
  </si>
  <si>
    <t>DYS-182</t>
  </si>
  <si>
    <t>DYS-183</t>
  </si>
  <si>
    <t>DYS-184</t>
  </si>
  <si>
    <t>DYS-185</t>
  </si>
  <si>
    <t>DYS-187</t>
  </si>
  <si>
    <t>DYS-191</t>
  </si>
  <si>
    <t>DYS-194</t>
  </si>
  <si>
    <t>DYS-195</t>
  </si>
  <si>
    <t>DYS-196</t>
  </si>
  <si>
    <t>DYS-197</t>
  </si>
  <si>
    <t>DYS-198</t>
  </si>
  <si>
    <t>DYS-199</t>
  </si>
  <si>
    <t>DYS-201</t>
  </si>
  <si>
    <t>DYS-202</t>
  </si>
  <si>
    <t>DYS-203</t>
  </si>
  <si>
    <t>DYS-204</t>
  </si>
  <si>
    <t>DYS-205</t>
  </si>
  <si>
    <t>DYS-208</t>
  </si>
  <si>
    <t>DYS-209</t>
  </si>
  <si>
    <t>DYS-210</t>
  </si>
  <si>
    <t>DYS-211</t>
  </si>
  <si>
    <t>DYS-212</t>
  </si>
  <si>
    <t>DYS-213</t>
  </si>
  <si>
    <t>DYS-214</t>
  </si>
  <si>
    <t>DYS-215</t>
  </si>
  <si>
    <t>DYS-216</t>
  </si>
  <si>
    <t>DYS-217</t>
  </si>
  <si>
    <t>DYS-218</t>
  </si>
  <si>
    <t>DYS-219</t>
  </si>
  <si>
    <t>DYS-220</t>
  </si>
  <si>
    <t>DYS-222</t>
  </si>
  <si>
    <t>DYS-223</t>
  </si>
  <si>
    <t>DYS-224</t>
  </si>
  <si>
    <t>DYS-225</t>
  </si>
  <si>
    <t>DYS-226</t>
  </si>
  <si>
    <t>DYS-227</t>
  </si>
  <si>
    <t>DYS-228</t>
  </si>
  <si>
    <t>DYS-229</t>
  </si>
  <si>
    <t>DYS-230</t>
  </si>
  <si>
    <t>DYS-231</t>
  </si>
  <si>
    <t>DYS-232</t>
  </si>
  <si>
    <t>DYS-233</t>
  </si>
  <si>
    <t>DYS-234</t>
  </si>
  <si>
    <t>DYS-236</t>
  </si>
  <si>
    <t>DYS-237</t>
  </si>
  <si>
    <t>DYS-238</t>
  </si>
  <si>
    <t>DYS-239</t>
  </si>
  <si>
    <t>DYS-241</t>
  </si>
  <si>
    <t>DYS-242</t>
  </si>
  <si>
    <t>DYS-243</t>
  </si>
  <si>
    <t>DYS-244</t>
  </si>
  <si>
    <t>DYS-245</t>
  </si>
  <si>
    <t>DYS-246</t>
  </si>
  <si>
    <t>DYS-247</t>
  </si>
  <si>
    <t>DYS-248</t>
  </si>
  <si>
    <t>DYS-249</t>
  </si>
  <si>
    <t>DYS-250</t>
  </si>
  <si>
    <t>DYS-251</t>
  </si>
  <si>
    <t>DYS-252</t>
  </si>
  <si>
    <t>DYS-253</t>
  </si>
  <si>
    <t>DYS-254</t>
  </si>
  <si>
    <t>DYS-255</t>
  </si>
  <si>
    <t>DYS-256</t>
  </si>
  <si>
    <t>DYS-257</t>
  </si>
  <si>
    <t>DYS-258</t>
  </si>
  <si>
    <t>DYS-259</t>
  </si>
  <si>
    <t>DYS-260</t>
  </si>
  <si>
    <t>DYS-261</t>
  </si>
  <si>
    <t>DYS-263</t>
  </si>
  <si>
    <t>DYS-264</t>
  </si>
  <si>
    <t>DYS-265</t>
  </si>
  <si>
    <t>DYS-266</t>
  </si>
  <si>
    <t>DYS-267</t>
  </si>
  <si>
    <t>DYS-268</t>
  </si>
  <si>
    <t>DYS-269</t>
  </si>
  <si>
    <t>DYS-270</t>
  </si>
  <si>
    <t>DYS-271</t>
  </si>
  <si>
    <t>DYS-272</t>
  </si>
  <si>
    <t>DYS-273</t>
  </si>
  <si>
    <t>DYS-274</t>
  </si>
  <si>
    <t>DYS-275</t>
  </si>
  <si>
    <t>DYS-276</t>
  </si>
  <si>
    <t>DYS-277</t>
  </si>
  <si>
    <t>DYS-278</t>
  </si>
  <si>
    <t>DYS-279</t>
  </si>
  <si>
    <t>DYS-280</t>
  </si>
  <si>
    <t>DYS-281</t>
  </si>
  <si>
    <t>DYS-282</t>
  </si>
  <si>
    <t>DYS-283</t>
  </si>
  <si>
    <t>DYS-284</t>
  </si>
  <si>
    <t>DYS-285</t>
  </si>
  <si>
    <t>DYS-286</t>
  </si>
  <si>
    <t>DYS-287</t>
  </si>
  <si>
    <t>DYS-288</t>
  </si>
  <si>
    <t>DYS-289</t>
  </si>
  <si>
    <t>DYS-290</t>
  </si>
  <si>
    <t>DYS-291</t>
  </si>
  <si>
    <t>DYS-292</t>
  </si>
  <si>
    <t>DYS-293</t>
  </si>
  <si>
    <t>DYS-294</t>
  </si>
  <si>
    <t>DYS-295</t>
  </si>
  <si>
    <t>DYS-296</t>
  </si>
  <si>
    <t>DYS-297</t>
  </si>
  <si>
    <t>DYS-298</t>
  </si>
  <si>
    <t>DYS-299</t>
  </si>
  <si>
    <t>DYS-300</t>
  </si>
  <si>
    <t>DYS-301</t>
  </si>
  <si>
    <t>DYS-302</t>
  </si>
  <si>
    <t>DYS-303</t>
  </si>
  <si>
    <t>DYS-304</t>
  </si>
  <si>
    <t>DYS-305</t>
  </si>
  <si>
    <t>DYS-306</t>
  </si>
  <si>
    <t>DYS-307</t>
  </si>
  <si>
    <t>DYS-308</t>
  </si>
  <si>
    <t>DYS-309</t>
  </si>
  <si>
    <t>DYS-310</t>
  </si>
  <si>
    <t>DYS-311</t>
  </si>
  <si>
    <t>DYS-312</t>
  </si>
  <si>
    <t>DYS-313</t>
  </si>
  <si>
    <t>DYS-314</t>
  </si>
  <si>
    <t>DYS-315</t>
  </si>
  <si>
    <t>DYS-316</t>
  </si>
  <si>
    <t>DYS-317</t>
  </si>
  <si>
    <t>DYS-318</t>
  </si>
  <si>
    <t>DYS-319</t>
  </si>
  <si>
    <t>DYS-320</t>
  </si>
  <si>
    <t>DYS-321</t>
  </si>
  <si>
    <t>DYS-322</t>
  </si>
  <si>
    <t>DYS-323</t>
  </si>
  <si>
    <t>DYS-324</t>
  </si>
  <si>
    <t>DYS-325</t>
  </si>
  <si>
    <t>DYS-326</t>
  </si>
  <si>
    <t>DYS-327</t>
  </si>
  <si>
    <t>DYS-328</t>
  </si>
  <si>
    <t>DYS-329</t>
  </si>
  <si>
    <t>DYS-330</t>
  </si>
  <si>
    <t>DYS-331</t>
  </si>
  <si>
    <t>DYS-333</t>
  </si>
  <si>
    <t>DYS-334</t>
  </si>
  <si>
    <t>DYS-335</t>
  </si>
  <si>
    <t>DYS-336</t>
  </si>
  <si>
    <t>DYS-337</t>
  </si>
  <si>
    <t>DYS-338</t>
  </si>
  <si>
    <t>DYS-339</t>
  </si>
  <si>
    <t>DYS-340</t>
  </si>
  <si>
    <t>DYS-341</t>
  </si>
  <si>
    <t>DYS-342</t>
  </si>
  <si>
    <t>DYS-343</t>
  </si>
  <si>
    <t>DYS-344</t>
  </si>
  <si>
    <t>DYS-345</t>
  </si>
  <si>
    <t>DYS-346</t>
  </si>
  <si>
    <t>DYS-347</t>
  </si>
  <si>
    <t>DYS-348</t>
  </si>
  <si>
    <t>DYS-349</t>
  </si>
  <si>
    <t>DYS-350</t>
  </si>
  <si>
    <t>DYS-351</t>
  </si>
  <si>
    <t>DYS-352</t>
  </si>
  <si>
    <t>DYS-353</t>
  </si>
  <si>
    <t>DYS-354</t>
  </si>
  <si>
    <t>DYS-355</t>
  </si>
  <si>
    <t>DYS-356</t>
  </si>
  <si>
    <t>DYS-357</t>
  </si>
  <si>
    <t>DYS-358</t>
  </si>
  <si>
    <t>DYS-359</t>
  </si>
  <si>
    <t>DYS-360</t>
  </si>
  <si>
    <t>DYS-361</t>
  </si>
  <si>
    <t>DYS-362</t>
  </si>
  <si>
    <t>DYS-364</t>
  </si>
  <si>
    <t>DYS-365</t>
  </si>
  <si>
    <t>DYS-366</t>
  </si>
  <si>
    <t>DYS-367</t>
  </si>
  <si>
    <t>DYS-368</t>
  </si>
  <si>
    <t>DYS-369</t>
  </si>
  <si>
    <t>DYS-370</t>
  </si>
  <si>
    <t>DYS-371</t>
  </si>
  <si>
    <t>DYS-372</t>
  </si>
  <si>
    <t>DYS-373</t>
  </si>
  <si>
    <t>DYS-374</t>
  </si>
  <si>
    <t>DYS-375</t>
  </si>
  <si>
    <t>DYS-376</t>
  </si>
  <si>
    <t>DYS-377</t>
  </si>
  <si>
    <t>DYS-378</t>
  </si>
  <si>
    <t>DYS-379</t>
  </si>
  <si>
    <t>DYS-380</t>
  </si>
  <si>
    <t>DYS-381</t>
  </si>
  <si>
    <t>DYS-382</t>
  </si>
  <si>
    <t>DYS-383</t>
  </si>
  <si>
    <t>DYS-384</t>
  </si>
  <si>
    <t>DYS-385</t>
  </si>
  <si>
    <t>DYS-386</t>
  </si>
  <si>
    <t>DYS-387</t>
  </si>
  <si>
    <t>DYS-388</t>
  </si>
  <si>
    <t>DYS-389</t>
  </si>
  <si>
    <t>DYS-390</t>
  </si>
  <si>
    <t>DYS-391</t>
  </si>
  <si>
    <t>DYS-392</t>
  </si>
  <si>
    <t>DYS-393</t>
  </si>
  <si>
    <t>DYS-394</t>
  </si>
  <si>
    <t>DYS-395</t>
  </si>
  <si>
    <t>DYS-396</t>
  </si>
  <si>
    <t>DYS-397</t>
  </si>
  <si>
    <t>DYS-398</t>
  </si>
  <si>
    <t>DYS-400</t>
  </si>
  <si>
    <t>DYS-401</t>
  </si>
  <si>
    <t>DYS-402</t>
  </si>
  <si>
    <t>DYS-405</t>
  </si>
  <si>
    <t>DYS-406</t>
  </si>
  <si>
    <t>DYS-407</t>
  </si>
  <si>
    <t>Gynäkologische Dysplasie-Sprechstunde Frau Regina Rosmarin in der Frauenärztlichen Praxis Rosmarin in Unna</t>
  </si>
  <si>
    <t>Bad Münder</t>
  </si>
  <si>
    <t>Beurhausstraße 40</t>
  </si>
  <si>
    <t>Gynäkologische Dysplasie-Sprechstunde Frau Dr. Petra Cassens in der Frauenarztpraxis Lüdinghausen</t>
  </si>
  <si>
    <t>Mühlenstraße 35</t>
  </si>
  <si>
    <t>Gynäkologische Dysplasie-Sprechstunde Frau Dr. med. Christiane Kamps in der Gynäkologischen Gemeinschaftspraxis Jever/Wilhelmshaven</t>
  </si>
  <si>
    <t>Gynäkologische Dysplasie-Sprechstunde der Praxis für Frauenheilkunde Dr. Hans-Christoph Kübler</t>
  </si>
  <si>
    <t>Gynäkologische Dysplasie-Sprechstunde Herr Kurt Seeborg im MVZ Landau an der Isar</t>
  </si>
  <si>
    <t>Bayerwaldring 17</t>
  </si>
  <si>
    <t>Landau an der Isar</t>
  </si>
  <si>
    <t>Gynäkologische Dysplasie-Sprechstunde der Frauenarztpraxis Herr Dr. med. Jens Quaas</t>
  </si>
  <si>
    <t>Gynäkologische Dysplasie-Sprechstunde Herr PD Dr. med. Volkmar Küppers</t>
  </si>
  <si>
    <t>Nibelungenallee 37-41</t>
  </si>
  <si>
    <t>Gynäkologische Dysplasie-Sprechstunde Herr Doctor-medic Cosmin-Paul Sarac in der Klinik für Gynäkologie und Geburtshilfe am Christlichen Klinikum Unna</t>
  </si>
  <si>
    <t>Christliches Klinikum Unna, Standort Mitte</t>
  </si>
  <si>
    <t>Obere Husemannstraße 2</t>
  </si>
  <si>
    <t>Gynäkologische Dysplasie-Sprechstunde Frau Dr. med. Katharina Horn in der Klinik und Poliklinik für Frauenheilkunde des Universitätsklinikums Leipzig</t>
  </si>
  <si>
    <t>Gynäkologische Dysplasie-Sprechstunde Frau Prof. Dr. Susanne Schüler-Toprak in der Klinik für Frauenheilkunde und Geburtshilfe der Universität Regensburg am Caritas-Krankenhaus St. Josef</t>
  </si>
  <si>
    <t>Schützenstraße 16 g</t>
  </si>
  <si>
    <t>Gynäkologische Dysplasie-Sprechstunde Frau Dr. Mechtild Kuhlmann-Weßeling, Siegen</t>
  </si>
  <si>
    <t>Gynäkologische Dysplasie-Sprechstunde Frau Nathalie Löscher in der Klinik für Gynäkologie und Geburtshilfe am Brüderklinikum Julia Lanz Mannheim</t>
  </si>
  <si>
    <t>Gynäkologische Dysplasie-Sprechstunde Frau Prof. Dr. med. Saskia Spaich in der Frauenklinik der Universitätsmedizin Mannheim</t>
  </si>
  <si>
    <t>Leopoldina-Krankenhaus der Stadt Schweinfurt</t>
  </si>
  <si>
    <t>Gynäkologische Dysplasie-Sprechstunde Herr Stefan Raimund Schönborn in der Gynadoc Praxisklinik in Baesweiler</t>
  </si>
  <si>
    <t>In der Schaf 7</t>
  </si>
  <si>
    <t>Baesweiler</t>
  </si>
  <si>
    <t>Gynäkologische Dysplasie-Sprechstunde Frau Claudia Schaeffer in der Praxis frauenXundheit Winterthur</t>
  </si>
  <si>
    <t>Technikumstrasse 61</t>
  </si>
  <si>
    <t>CH-8400</t>
  </si>
  <si>
    <t>Gynäkologische Dysplasie-Sprechstunde Frau Dr. med. Sarah Scherbring in der Gynäkologischen Gemeinschaftspraxis Dr. Scherbring et al., Braunschweig</t>
  </si>
  <si>
    <t>Gynäkologische Dysplasie-Sprechstunde Frau Dr. med. Nina Manz in der Frauenklinik des Stadtspitals Triemli, Zürich</t>
  </si>
  <si>
    <t>Stadtspital Zürich Triemli</t>
  </si>
  <si>
    <t>Birmensdorferstrasse 497</t>
  </si>
  <si>
    <t>CH-8063</t>
  </si>
  <si>
    <t>Klinikum Aschaffenburg - Alzenau Standort AB</t>
  </si>
  <si>
    <t>Gynäkologische Dysplasie-Sprechstunde Herr Dr. med. Oliver Brummer in der Frauenklinik an der Elbe, Hamburg</t>
  </si>
  <si>
    <t>Oberbaumbrücke 1</t>
  </si>
  <si>
    <t>Stadtklinik Frankenthal</t>
  </si>
  <si>
    <t>Spitalstrasse 21</t>
  </si>
  <si>
    <t>Gynäkologische Dysplasie-Sprechstunde Frau Dr. med. Anja Petzel im MVZ im Fürstenberg-Karree Zweigpraxis Berlin Westend</t>
  </si>
  <si>
    <t>Gynäkologisches Versorgungszentrum Kreuzberg MVZ</t>
  </si>
  <si>
    <t>Spandauer Damm 130</t>
  </si>
  <si>
    <t>Sana Krankenhaus Rügen</t>
  </si>
  <si>
    <t>Bergen auf Rügen</t>
  </si>
  <si>
    <t>OPZ Hürth</t>
  </si>
  <si>
    <t>Gynäkologische Dysplasie-Sprechstunde Herr PD Dr. med. Martin C. Koch im ANregiomed MVZ Ansbach</t>
  </si>
  <si>
    <t>Gynäkologische Dysplasie-Sprechstunde Herr Perad Mohtashami in der Frauenarztpraxis am Rathaus in Eschborn</t>
  </si>
  <si>
    <t>Gynäkologische Dysplasie-Sprechstunde Frau Dr. med. Anja Baumann in der Praxis Dr. D. Rother in Rostock</t>
  </si>
  <si>
    <t>Deutsche-Med-Platz 2</t>
  </si>
  <si>
    <t>Marien Ambulant, MVZ Praxis für Gynäkologie</t>
  </si>
  <si>
    <t>Wismarsche Straße 393-397</t>
  </si>
  <si>
    <t>Gynäkologische Dysplasie-Sprechstunde Frau Dr. med. Sabina Meneder in der frauenärztlichen Gemeinschaftspraxis Dres. Schipplick&amp;Meneder in Lübeck</t>
  </si>
  <si>
    <t>Oberbüssauer Weg 6</t>
  </si>
  <si>
    <t>München Klinik Schwabing</t>
  </si>
  <si>
    <t>St. Gallen</t>
  </si>
  <si>
    <t>Gynäkologische Dysplasie-Sprechstunde Herr Prof. Dr. med. Joachim Diessner in der Universitäts-Frauenklinik Würzburg</t>
  </si>
  <si>
    <t>Gynäkologische Dysplasie-Sprechstunde Frau Dr. med. Silke Jung im MVZ am Salzhaus in Frankfurt am Main</t>
  </si>
  <si>
    <t>CH-3001</t>
  </si>
  <si>
    <t>Gynäkologische Dysplasie-Sprechstunde Frau Dr. med. Eva Winkler in der Praxisklinik Wuppertal</t>
  </si>
  <si>
    <t>Gynäkologische Dysplasie-Sprechstunde Frau Prof. Dr. med. Monika Hampl in der Klinik für Gynäkologie und Geburtshilfe am St. Elisabeth-Krankenhaus Köln</t>
  </si>
  <si>
    <t>Gynäkologische Dysplasie-Sprechstunde Frau Dr. med. Ulrike Bircok in der Klinik für Gynäkologie und gynäkologische Onkologie der Helios Dr. Horst Schmidt Kliniken Wiesbaden</t>
  </si>
  <si>
    <t>Gynäkologische Dysplasie-Sprechstunde Frau Dr. med. Anne Jülicher im MVZ im Fürstenberg-Karree Zweigpraxis Berlin Westend</t>
  </si>
  <si>
    <t>MVZ Kreuztal-Kredenbach</t>
  </si>
  <si>
    <t>Dr. Stelbrink-Straße 47</t>
  </si>
  <si>
    <t>Kreuztal</t>
  </si>
  <si>
    <t>Bergstrasse 26</t>
  </si>
  <si>
    <t>Gynäkologische Dysplasie-Sprechstunde Frau Dr. Kristina Bolten in der Frauen-Permancence „Gynéviva“ in Zürich-Stadelhofen</t>
  </si>
  <si>
    <t>Gynäkologische Dysplasie-Sprechstunde Frau Dr. med. Réka Sipos in der Frauenarztpraxis Dr. med. Réka Sipos in Mossautal</t>
  </si>
  <si>
    <t>Ihrigstraße 14</t>
  </si>
  <si>
    <t>Mossautal</t>
  </si>
  <si>
    <t>Rheinland Klinikum - Standort Lukaskrankenhaus Neuss</t>
  </si>
  <si>
    <t>Universitätsklinikum Magdeburg</t>
  </si>
  <si>
    <t>Gynäkologische Dysplasie-Sprechstunde Frau Dr. med. Mariya Stührk im MVZ im Fürstenberg-Karree, Zweigpraxis Berlin Westend</t>
  </si>
  <si>
    <t>GRN-Klinik Sinsheim</t>
  </si>
  <si>
    <t>Gynäkologische Dysplasie-Sprechstunde Frau Dr. med. Ingke Hagemann in der Praxis "frauensache" in Kronshagen</t>
  </si>
  <si>
    <t>Eichkoppelweg 87</t>
  </si>
  <si>
    <t>Gynäkologische Dysplasie-Sprechstunde Frau Dr. med. Julia Kowalzig im Gynäkologischen MVZ Offenbach</t>
  </si>
  <si>
    <t>Kaiserstraße 32-34</t>
  </si>
  <si>
    <t>Gynäkologische Dysplasie-Sprechstunde Frau PD Dr. med. Ines Beyer in der Klinik für Frauenheilkunde und Geburtshilfe am Klinikum Leverkusen</t>
  </si>
  <si>
    <t>Klinikum Leverkusen</t>
  </si>
  <si>
    <t>Am Gesundheitspark 11</t>
  </si>
  <si>
    <t>Gynäkologische Dysplasie-Sprechstunde Herr Dr. med. Jörg Stunneck in der Klinik für Frauenheilkunde und Geburtshilfe am Helios-Klinikum Krefeld</t>
  </si>
  <si>
    <t>Klinik für Frauenheilkunde und Geburtshilfe, Helios-Klinikum Krefeld</t>
  </si>
  <si>
    <t>Lutherplatz 40</t>
  </si>
  <si>
    <t>Krefeld</t>
  </si>
  <si>
    <t>Gynäkologische Dysplasie-Sprechstunde Frau Svetlana Ezhova in der Klinik für Frauenheilkunde und Geburtshilfe am Gemeinschaftsklinikum Mittelrhein, Standort Kemperhof Koblenz</t>
  </si>
  <si>
    <t>Koblenzer Straße 115-155</t>
  </si>
  <si>
    <t>Koblenz</t>
  </si>
  <si>
    <t>Gynäkologische Dysplasie-Sprechstunde Herr Dr. med. Kourosh Taghavi in Düsseldorf</t>
  </si>
  <si>
    <t>Luise-Rainer-Straße 6-10</t>
  </si>
  <si>
    <t>Gynäkologische Dysplasie-Sprechstunde Frau Dr. med. Angélique Mark im MVZ CytoMol in Frankfurt</t>
  </si>
  <si>
    <t>Bernerstraße 76</t>
  </si>
  <si>
    <t>Gynäkologische Dysplasie-Sprechstunde Herr Dr. med. Andreas Neumann in der Frauenklinik des Johanniter Krankenhauses Stendal</t>
  </si>
  <si>
    <t>Johanniter -  Johanniter Krankenhaus Stendal</t>
  </si>
  <si>
    <t>Gynäkologische Dysplasie-Sprechstunde Frau Gwen Albers in der Klinik für Frauenheilkunde und Geburtshilfe am Klinikum Dortmund</t>
  </si>
  <si>
    <t>Gynäkologische Dysplasie-Sprechstunde Frau Dr. med. Ferizan Alici in der Paracelsus-Klinik Marl (Klinikum Vest)</t>
  </si>
  <si>
    <t>Lipper Weg 11</t>
  </si>
  <si>
    <t>Marl</t>
  </si>
  <si>
    <t>Gynäkologische Dysplasie-Sprechstunde Herr Dr. med. Frank von Dercks in der Frauenklinik des Klinikums Traunstein</t>
  </si>
  <si>
    <t>Klinikum Traunstein/Kliniken Südostbayern AG</t>
  </si>
  <si>
    <t>Cuno-Niggl-Straße 3</t>
  </si>
  <si>
    <t>Traunstein</t>
  </si>
  <si>
    <t>Gynäkologische Dysplasie-Sprechstunde Herr Dr. med. Christian K. M. Schmidt im MVZ Alte Saline in Bad Reichenhall</t>
  </si>
  <si>
    <t>Alte Saline 5</t>
  </si>
  <si>
    <t>Bad Reichenhall</t>
  </si>
  <si>
    <t>Gynäkologische Dysplasie-Sprechstunde Frau Dilek Ademi im MVZ für Gynäkologie, präventive Zytologie/Dysplasiesprechstunde, Essen</t>
  </si>
  <si>
    <t>Gynäkologische Dysplasie-Sprechstunde Frau Dr. med. Susanne Classen in der Gemeinschaftspraxis Virchowstraße in Dortmund</t>
  </si>
  <si>
    <t>Gynäkologische Dysplasie-Sprechstunde Frau Dr. med. Julia Goldstein in der Frauenklinik des Luzerner Kantonsspitals</t>
  </si>
  <si>
    <t>Luzerner Kantonsspital, Frauenklinik</t>
  </si>
  <si>
    <t>Spitalstrasse</t>
  </si>
  <si>
    <t>Gynäkologische Dysplasie-Sprechstunde Frau Katja Preußer in der Frauenklinik im Hochwaldkrankenhaus Bad Nauheim</t>
  </si>
  <si>
    <t>Gynäkologische Dysplasie-Sprechstunde Frau Dr. med. Nicole Gerbig in der Klinik für Gynäkologie und Geburtshilfe am Klinikum Hanau</t>
  </si>
  <si>
    <t>Klinikum Hanau</t>
  </si>
  <si>
    <t>Leimenstraße 20</t>
  </si>
  <si>
    <t>Gynäkologische Dysplasie-Sprechstunde Frau dr. med. Andrea Csaki im Zentrum für Frauenheilkunde am Stauferklinikum Schwäbisch Gmünd</t>
  </si>
  <si>
    <t>Stauferklinikum Schwäbisch Gmünd</t>
  </si>
  <si>
    <t>Wetzgauer Straße 85</t>
  </si>
  <si>
    <t>Mutlangen</t>
  </si>
  <si>
    <t>Gynäkologische Dysplasie-Sprechstunde Frau Dr. med. Franziska Noffke im MVZ an den Helios Dr. Horst Schmidt Kliniken Wiesbaden</t>
  </si>
  <si>
    <t>Gynäkologische Dysplasie-Sprechstunde Frau Dr. med. Maliha Tariq in der Frauenklinik am Klinikum rechts der Isar der Technischen Universität München</t>
  </si>
  <si>
    <t>Frauenklinik rechts der Isar der TU München</t>
  </si>
  <si>
    <t>Gynäkologische Dysplasie-Sprechstunde Frau Dr. Angela Oertel in der Frauenklinik des Städtischen Klinikums Karlsruhe</t>
  </si>
  <si>
    <t>Gynäkologische Dysplasie-Sprechstunde Frau Dr. med. Heidrun Kröger in der Frauenklinik der Main-Kinzig-Kliniken Gelnhausen</t>
  </si>
  <si>
    <t>Main-Kinzig-Klinik Gelnhausen</t>
  </si>
  <si>
    <t>Herzbachweg 14</t>
  </si>
  <si>
    <t>Gelnhausen</t>
  </si>
  <si>
    <t>Gynäkologische Dysplasie-Sprechstunde Frau Dr. med. Carolin Schröder im Zentrum für Geburtshilfe und Frauenheilkunde am Universitätsklinikum Bonn</t>
  </si>
  <si>
    <t>Gynäkologische Dysplasie-Sprechstunde Frau Dr. med. Annette Wolters in der Frauenarztpraxis am Münsterplatz in Freiburg</t>
  </si>
  <si>
    <t>Münsterplatz 4</t>
  </si>
  <si>
    <t>Gynäkologische Dysplasie-Sprechstunde Frau Claudia Liesk in der Frauenklinik im Evangelischen Diakoniekrankenhaus Freiburg</t>
  </si>
  <si>
    <t>Evangelisches Diakoniekrankenhaus Freiburg</t>
  </si>
  <si>
    <t>Wirthstraße 11</t>
  </si>
  <si>
    <t>Gynäkologische Dysplasie-Sprechstunde Frau Stella Diederichs in der Klinik für Frauenheilkunde und Geburtshilfe am Klinikum Leverkusen</t>
  </si>
  <si>
    <t>Gynäkologische Dysplasie-Sprechstunde Herr Dr. med. Christian Litzka in der Gyn. Gemeinschaftspraxis Frauenärzte im Gewerbepark Regensburg</t>
  </si>
  <si>
    <t>im Gewerbepark C15</t>
  </si>
  <si>
    <t>Gynäkologische Dysplasie-Sprechstunde Frau Dr. med. Pia Christina Lodde an der Klinik für Gynäkologie und Gynäkologische Onkologie am Universitätsklinikum Bonn</t>
  </si>
  <si>
    <t>Venusberg Campus 1</t>
  </si>
  <si>
    <t>Gynäkologische Dysplasie-Sprechstunde Frau Dr. med. Cornelia Müller in der Gynäkologischen Praxis MVZ Hochstraße / Gesundheitszentrum Brandenburg an der Havel</t>
  </si>
  <si>
    <t>Universitätsklinikum Brandenburg an der Havel</t>
  </si>
  <si>
    <t>Hochstraße 29 Haus 6</t>
  </si>
  <si>
    <t>Brandenburg an der Havel</t>
  </si>
  <si>
    <t>Gynäkologische Dysplasie-Sprechstunde Frau Dr. med. Andreja Gornjec in der Abteilung für Frauenheilkunde und Geburtshilfe am Klinikum Klagenfurt am Wörthersee</t>
  </si>
  <si>
    <t>Klinikum Klagenfurt am Wörthersee</t>
  </si>
  <si>
    <t>Feschnigstraße 11</t>
  </si>
  <si>
    <t>A-9020</t>
  </si>
  <si>
    <t>Klagenfurt am Wörthersee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</si>
</sst>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82" x14ac:knownFonts="1">
    <font>
      <sz val="11"/>
      <color theme="1"/>
      <name val="Calibri"/>
      <family val="2"/>
      <scheme val="minor"/>
    </font>
    <font>
      <sz val="10"/>
      <color theme="1"/>
      <name val="Arial"/>
      <family val="2"/>
    </font>
    <font>
      <sz val="11"/>
      <color indexed="8"/>
      <name val="Calibri"/>
      <family val="2"/>
    </font>
    <font>
      <sz val="10"/>
      <name val="Arial"/>
      <family val="2"/>
    </font>
    <font>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11"/>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6"/>
      <color theme="1"/>
      <name val="Arial"/>
      <family val="2"/>
    </font>
    <font>
      <sz val="11"/>
      <name val="Calibri"/>
      <family val="2"/>
      <scheme val="minor"/>
    </font>
    <font>
      <b/>
      <sz val="9"/>
      <color indexed="8"/>
      <name val="Arial"/>
      <family val="2"/>
    </font>
    <font>
      <sz val="8"/>
      <color theme="1"/>
      <name val="Arial Narrow"/>
      <family val="2"/>
    </font>
    <font>
      <sz val="10"/>
      <color rgb="FFFF0000"/>
      <name val="Arial"/>
      <family val="2"/>
    </font>
    <font>
      <sz val="8"/>
      <name val="Arial Narrow"/>
      <family val="2"/>
    </font>
    <font>
      <sz val="8"/>
      <color theme="1"/>
      <name val="Calibri"/>
      <family val="2"/>
    </font>
    <font>
      <sz val="11"/>
      <color theme="1"/>
      <name val="Calibri"/>
      <family val="2"/>
    </font>
    <font>
      <sz val="8"/>
      <color rgb="FF00B050"/>
      <name val="Arial"/>
      <family val="2"/>
    </font>
    <font>
      <b/>
      <sz val="10"/>
      <color rgb="FFFF0000"/>
      <name val="Arial"/>
      <family val="2"/>
    </font>
    <font>
      <b/>
      <sz val="12"/>
      <color rgb="FFFF0000"/>
      <name val="Arial"/>
      <family val="2"/>
    </font>
    <font>
      <sz val="11"/>
      <color indexed="8"/>
      <name val="Arial"/>
      <family val="2"/>
    </font>
    <font>
      <b/>
      <sz val="10"/>
      <color theme="1"/>
      <name val="Arial"/>
      <family val="2"/>
    </font>
    <font>
      <u/>
      <sz val="10"/>
      <color indexed="12"/>
      <name val="Arial"/>
      <family val="2"/>
    </font>
    <font>
      <b/>
      <sz val="8"/>
      <name val="Arial"/>
      <family val="2"/>
    </font>
    <font>
      <sz val="6"/>
      <name val="Arial"/>
      <family val="2"/>
    </font>
    <font>
      <sz val="8"/>
      <name val="Calibri"/>
      <family val="2"/>
    </font>
    <font>
      <sz val="8"/>
      <name val="Calibri"/>
      <family val="2"/>
      <scheme val="minor"/>
    </font>
  </fonts>
  <fills count="78">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55"/>
        <bgColor indexed="64"/>
      </patternFill>
    </fill>
    <fill>
      <patternFill patternType="gray0625"/>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tint="-0.34998626667073579"/>
        <bgColor indexed="64"/>
      </patternFill>
    </fill>
    <fill>
      <patternFill patternType="solid">
        <fgColor rgb="FFDCE6F1"/>
        <bgColor indexed="64"/>
      </patternFill>
    </fill>
    <fill>
      <patternFill patternType="solid">
        <fgColor rgb="FFFFFF99"/>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FF00"/>
        <bgColor indexed="64"/>
      </patternFill>
    </fill>
    <fill>
      <patternFill patternType="solid">
        <fgColor rgb="FFBFBFBF"/>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4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
      <left/>
      <right/>
      <top style="thin">
        <color indexed="64"/>
      </top>
      <bottom/>
      <diagonal/>
    </border>
  </borders>
  <cellStyleXfs count="1172">
    <xf numFmtId="0" fontId="0" fillId="0" borderId="0"/>
    <xf numFmtId="0" fontId="33" fillId="3" borderId="0" applyNumberFormat="0" applyBorder="0" applyAlignment="0" applyProtection="0"/>
    <xf numFmtId="0" fontId="33" fillId="2"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3" fillId="3" borderId="0" applyNumberFormat="0" applyBorder="0" applyAlignment="0" applyProtection="0"/>
    <xf numFmtId="0" fontId="33" fillId="34"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3" fillId="3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33" fillId="3" borderId="0" applyNumberFormat="0" applyBorder="0" applyAlignment="0" applyProtection="0"/>
    <xf numFmtId="0" fontId="33" fillId="36" borderId="0" applyNumberFormat="0" applyBorder="0" applyAlignment="0" applyProtection="0"/>
    <xf numFmtId="0" fontId="33"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3" fillId="3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33" fillId="14" borderId="0" applyNumberFormat="0" applyBorder="0" applyAlignment="0" applyProtection="0"/>
    <xf numFmtId="0" fontId="33" fillId="1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3" fillId="15" borderId="0" applyNumberFormat="0" applyBorder="0" applyAlignment="0" applyProtection="0"/>
    <xf numFmtId="0" fontId="33" fillId="3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3" fillId="3" borderId="0" applyNumberFormat="0" applyBorder="0" applyAlignment="0" applyProtection="0"/>
    <xf numFmtId="0" fontId="33" fillId="40" borderId="0" applyNumberFormat="0" applyBorder="0" applyAlignment="0" applyProtection="0"/>
    <xf numFmtId="0" fontId="33"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3" fillId="6" borderId="0" applyNumberFormat="0" applyBorder="0" applyAlignment="0" applyProtection="0"/>
    <xf numFmtId="0" fontId="33" fillId="41"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3" borderId="0" applyNumberFormat="0" applyBorder="0" applyAlignment="0" applyProtection="0"/>
    <xf numFmtId="0" fontId="34" fillId="42"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34" fillId="4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4" fillId="4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4" fillId="15" borderId="0" applyNumberFormat="0" applyBorder="0" applyAlignment="0" applyProtection="0"/>
    <xf numFmtId="0" fontId="34"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4" fillId="3" borderId="0" applyNumberFormat="0" applyBorder="0" applyAlignment="0" applyProtection="0"/>
    <xf numFmtId="0" fontId="34" fillId="46"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34" fillId="6" borderId="0" applyNumberFormat="0" applyBorder="0" applyAlignment="0" applyProtection="0"/>
    <xf numFmtId="0" fontId="34" fillId="20"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4" fillId="21" borderId="0" applyNumberFormat="0" applyBorder="0" applyAlignment="0" applyProtection="0"/>
    <xf numFmtId="0" fontId="11" fillId="2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19" borderId="0" applyNumberFormat="0" applyBorder="0" applyAlignment="0" applyProtection="0"/>
    <xf numFmtId="0" fontId="34" fillId="21" borderId="0" applyNumberFormat="0" applyBorder="0" applyAlignment="0" applyProtection="0"/>
    <xf numFmtId="0" fontId="34" fillId="49" borderId="0" applyNumberFormat="0" applyBorder="0" applyAlignment="0" applyProtection="0"/>
    <xf numFmtId="0" fontId="11" fillId="22"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11" fillId="24" borderId="0" applyNumberFormat="0" applyBorder="0" applyAlignment="0" applyProtection="0"/>
    <xf numFmtId="0" fontId="34" fillId="18" borderId="0" applyNumberFormat="0" applyBorder="0" applyAlignment="0" applyProtection="0"/>
    <xf numFmtId="0" fontId="11" fillId="18"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25" borderId="0" applyNumberFormat="0" applyBorder="0" applyAlignment="0" applyProtection="0"/>
    <xf numFmtId="0" fontId="34" fillId="18"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5" fillId="10" borderId="2" applyNumberFormat="0" applyAlignment="0" applyProtection="0"/>
    <xf numFmtId="0" fontId="35" fillId="15" borderId="2" applyNumberFormat="0" applyAlignment="0" applyProtection="0"/>
    <xf numFmtId="0" fontId="36" fillId="15" borderId="37" applyNumberFormat="0" applyAlignment="0" applyProtection="0"/>
    <xf numFmtId="0" fontId="35" fillId="15" borderId="2" applyNumberFormat="0" applyAlignment="0" applyProtection="0"/>
    <xf numFmtId="0" fontId="5" fillId="15" borderId="2" applyNumberFormat="0" applyAlignment="0" applyProtection="0"/>
    <xf numFmtId="0" fontId="5" fillId="15" borderId="2" applyNumberFormat="0" applyAlignment="0" applyProtection="0"/>
    <xf numFmtId="0" fontId="36" fillId="54" borderId="37" applyNumberFormat="0" applyAlignment="0" applyProtection="0"/>
    <xf numFmtId="0" fontId="36" fillId="54" borderId="37" applyNumberFormat="0" applyAlignment="0" applyProtection="0"/>
    <xf numFmtId="0" fontId="36" fillId="10" borderId="37" applyNumberFormat="0" applyAlignment="0" applyProtection="0"/>
    <xf numFmtId="0" fontId="35" fillId="10" borderId="2" applyNumberFormat="0" applyAlignment="0" applyProtection="0"/>
    <xf numFmtId="0" fontId="5" fillId="10" borderId="2" applyNumberFormat="0" applyAlignment="0" applyProtection="0"/>
    <xf numFmtId="0" fontId="5" fillId="10" borderId="2" applyNumberFormat="0" applyAlignment="0" applyProtection="0"/>
    <xf numFmtId="0" fontId="36" fillId="15" borderId="37" applyNumberFormat="0" applyAlignment="0" applyProtection="0"/>
    <xf numFmtId="0" fontId="35" fillId="10" borderId="2" applyNumberFormat="0" applyAlignment="0" applyProtection="0"/>
    <xf numFmtId="0" fontId="5" fillId="10" borderId="2" applyNumberFormat="0" applyAlignment="0" applyProtection="0"/>
    <xf numFmtId="0" fontId="5" fillId="10" borderId="2" applyNumberFormat="0" applyAlignment="0" applyProtection="0"/>
    <xf numFmtId="0" fontId="35" fillId="15" borderId="2" applyNumberFormat="0" applyAlignment="0" applyProtection="0"/>
    <xf numFmtId="0" fontId="36" fillId="15" borderId="37" applyNumberFormat="0" applyAlignment="0" applyProtection="0"/>
    <xf numFmtId="0" fontId="35" fillId="15" borderId="2" applyNumberFormat="0" applyAlignment="0" applyProtection="0"/>
    <xf numFmtId="0" fontId="5" fillId="15" borderId="2" applyNumberFormat="0" applyAlignment="0" applyProtection="0"/>
    <xf numFmtId="0" fontId="5" fillId="15" borderId="2" applyNumberFormat="0" applyAlignment="0" applyProtection="0"/>
    <xf numFmtId="0" fontId="12" fillId="15" borderId="1" applyNumberFormat="0" applyAlignment="0" applyProtection="0"/>
    <xf numFmtId="0" fontId="12" fillId="15" borderId="1" applyNumberFormat="0" applyAlignment="0" applyProtection="0"/>
    <xf numFmtId="0" fontId="12" fillId="15" borderId="1" applyNumberFormat="0" applyAlignment="0" applyProtection="0"/>
    <xf numFmtId="0" fontId="36" fillId="15" borderId="37" applyNumberFormat="0" applyAlignment="0" applyProtection="0"/>
    <xf numFmtId="0" fontId="12" fillId="15" borderId="1" applyNumberFormat="0" applyAlignment="0" applyProtection="0"/>
    <xf numFmtId="0" fontId="35" fillId="15" borderId="2" applyNumberFormat="0" applyAlignment="0" applyProtection="0"/>
    <xf numFmtId="0" fontId="36" fillId="15" borderId="37" applyNumberFormat="0" applyAlignment="0" applyProtection="0"/>
    <xf numFmtId="0" fontId="5" fillId="15" borderId="2" applyNumberFormat="0" applyAlignment="0" applyProtection="0"/>
    <xf numFmtId="0" fontId="5" fillId="15" borderId="2" applyNumberFormat="0" applyAlignment="0" applyProtection="0"/>
    <xf numFmtId="0" fontId="36" fillId="15" borderId="37" applyNumberFormat="0" applyAlignment="0" applyProtection="0"/>
    <xf numFmtId="0" fontId="36" fillId="15" borderId="37" applyNumberFormat="0" applyAlignment="0" applyProtection="0"/>
    <xf numFmtId="0" fontId="12" fillId="15" borderId="1" applyNumberFormat="0" applyAlignment="0" applyProtection="0"/>
    <xf numFmtId="0" fontId="21" fillId="5" borderId="0" applyNumberFormat="0" applyBorder="0" applyAlignment="0" applyProtection="0"/>
    <xf numFmtId="0" fontId="21" fillId="5" borderId="0" applyNumberFormat="0" applyBorder="0" applyAlignment="0" applyProtection="0"/>
    <xf numFmtId="0" fontId="38" fillId="10" borderId="38" applyNumberFormat="0" applyAlignment="0" applyProtection="0"/>
    <xf numFmtId="0" fontId="38" fillId="15" borderId="38" applyNumberFormat="0" applyAlignment="0" applyProtection="0"/>
    <xf numFmtId="0" fontId="38" fillId="54" borderId="38" applyNumberFormat="0" applyAlignment="0" applyProtection="0"/>
    <xf numFmtId="0" fontId="38" fillId="54" borderId="38" applyNumberFormat="0" applyAlignment="0" applyProtection="0"/>
    <xf numFmtId="0" fontId="38" fillId="10" borderId="38" applyNumberFormat="0" applyAlignment="0" applyProtection="0"/>
    <xf numFmtId="0" fontId="38" fillId="10" borderId="38" applyNumberFormat="0" applyAlignment="0" applyProtection="0"/>
    <xf numFmtId="0" fontId="38" fillId="10" borderId="38" applyNumberFormat="0" applyAlignment="0" applyProtection="0"/>
    <xf numFmtId="0" fontId="38" fillId="15" borderId="38" applyNumberFormat="0" applyAlignment="0" applyProtection="0"/>
    <xf numFmtId="0" fontId="13" fillId="15" borderId="3" applyNumberFormat="0" applyAlignment="0" applyProtection="0"/>
    <xf numFmtId="0" fontId="13" fillId="15" borderId="3" applyNumberFormat="0" applyAlignment="0" applyProtection="0"/>
    <xf numFmtId="0" fontId="13" fillId="15" borderId="3" applyNumberFormat="0" applyAlignment="0" applyProtection="0"/>
    <xf numFmtId="0" fontId="38" fillId="15" borderId="38" applyNumberFormat="0" applyAlignment="0" applyProtection="0"/>
    <xf numFmtId="0" fontId="13" fillId="15" borderId="3" applyNumberFormat="0" applyAlignment="0" applyProtection="0"/>
    <xf numFmtId="0" fontId="38" fillId="15" borderId="38" applyNumberFormat="0" applyAlignment="0" applyProtection="0"/>
    <xf numFmtId="0" fontId="13" fillId="15" borderId="3" applyNumberFormat="0" applyAlignment="0" applyProtection="0"/>
    <xf numFmtId="0" fontId="13" fillId="15" borderId="3" applyNumberFormat="0" applyAlignment="0" applyProtection="0"/>
    <xf numFmtId="0" fontId="39" fillId="56" borderId="39" applyNumberFormat="0" applyAlignment="0" applyProtection="0"/>
    <xf numFmtId="0" fontId="22" fillId="26" borderId="4" applyNumberFormat="0" applyAlignment="0" applyProtection="0"/>
    <xf numFmtId="0" fontId="22" fillId="26" borderId="4" applyNumberFormat="0" applyAlignment="0" applyProtection="0"/>
    <xf numFmtId="0" fontId="39" fillId="56" borderId="5" applyNumberFormat="0" applyAlignment="0" applyProtection="0"/>
    <xf numFmtId="0" fontId="39" fillId="56" borderId="39" applyNumberFormat="0" applyAlignment="0" applyProtection="0"/>
    <xf numFmtId="0" fontId="39" fillId="56" borderId="39" applyNumberFormat="0" applyAlignment="0" applyProtection="0"/>
    <xf numFmtId="0" fontId="39" fillId="56" borderId="5" applyNumberFormat="0" applyAlignment="0" applyProtection="0"/>
    <xf numFmtId="0" fontId="39" fillId="56" borderId="4" applyNumberFormat="0" applyAlignment="0" applyProtection="0"/>
    <xf numFmtId="0" fontId="40" fillId="57" borderId="38"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41" fillId="0" borderId="7"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41" fillId="0" borderId="40" applyNumberFormat="0" applyFill="0" applyAlignment="0" applyProtection="0"/>
    <xf numFmtId="0" fontId="41" fillId="0" borderId="40"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41" fillId="0" borderId="6" applyNumberFormat="0" applyFill="0" applyAlignment="0" applyProtection="0"/>
    <xf numFmtId="0" fontId="41"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41"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41" fillId="0" borderId="6" applyNumberFormat="0" applyFill="0" applyAlignment="0" applyProtection="0"/>
    <xf numFmtId="0" fontId="5" fillId="0" borderId="6" applyNumberFormat="0" applyFill="0" applyAlignment="0" applyProtection="0"/>
    <xf numFmtId="0" fontId="41" fillId="0" borderId="6" applyNumberFormat="0" applyFill="0" applyAlignment="0" applyProtection="0"/>
    <xf numFmtId="0" fontId="5" fillId="0" borderId="6" applyNumberFormat="0" applyFill="0" applyAlignment="0" applyProtection="0"/>
    <xf numFmtId="0" fontId="4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3" fillId="7" borderId="0" applyNumberFormat="0" applyBorder="0" applyAlignment="0" applyProtection="0"/>
    <xf numFmtId="0" fontId="23" fillId="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17" fillId="0" borderId="8"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27" fillId="0" borderId="9"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27" fillId="0" borderId="9" applyNumberFormat="0" applyFill="0" applyAlignment="0" applyProtection="0"/>
    <xf numFmtId="0" fontId="17" fillId="0" borderId="8" applyNumberFormat="0" applyFill="0" applyAlignment="0" applyProtection="0"/>
    <xf numFmtId="0" fontId="20" fillId="0" borderId="10" applyNumberFormat="0" applyFill="0" applyAlignment="0" applyProtection="0"/>
    <xf numFmtId="0" fontId="46" fillId="0" borderId="11" applyNumberFormat="0" applyFill="0" applyAlignment="0" applyProtection="0"/>
    <xf numFmtId="0" fontId="46" fillId="0" borderId="12" applyNumberFormat="0" applyFill="0" applyAlignment="0" applyProtection="0"/>
    <xf numFmtId="0" fontId="28" fillId="0" borderId="12" applyNumberFormat="0" applyFill="0" applyAlignment="0" applyProtection="0"/>
    <xf numFmtId="0" fontId="47" fillId="0" borderId="42" applyNumberFormat="0" applyFill="0" applyAlignment="0" applyProtection="0"/>
    <xf numFmtId="0" fontId="47" fillId="0" borderId="42" applyNumberFormat="0" applyFill="0" applyAlignment="0" applyProtection="0"/>
    <xf numFmtId="0" fontId="28" fillId="0" borderId="11" applyNumberFormat="0" applyFill="0" applyAlignment="0" applyProtection="0"/>
    <xf numFmtId="0" fontId="20" fillId="0" borderId="10" applyNumberFormat="0" applyFill="0" applyAlignment="0" applyProtection="0"/>
    <xf numFmtId="0" fontId="18" fillId="0" borderId="13" applyNumberFormat="0" applyFill="0" applyAlignment="0" applyProtection="0"/>
    <xf numFmtId="0" fontId="48" fillId="0" borderId="14" applyNumberFormat="0" applyFill="0" applyAlignment="0" applyProtection="0"/>
    <xf numFmtId="0" fontId="48" fillId="0" borderId="15" applyNumberFormat="0" applyFill="0" applyAlignment="0" applyProtection="0"/>
    <xf numFmtId="0" fontId="29" fillId="0" borderId="15"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29" fillId="0" borderId="14"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18" fillId="0" borderId="0" applyNumberFormat="0" applyFill="0" applyBorder="0" applyAlignment="0" applyProtection="0"/>
    <xf numFmtId="0" fontId="14" fillId="6" borderId="3" applyNumberFormat="0" applyAlignment="0" applyProtection="0"/>
    <xf numFmtId="0" fontId="24" fillId="0" borderId="16" applyNumberFormat="0" applyFill="0" applyAlignment="0" applyProtection="0"/>
    <xf numFmtId="0" fontId="24" fillId="0" borderId="16" applyNumberFormat="0" applyFill="0" applyAlignment="0" applyProtection="0"/>
    <xf numFmtId="0" fontId="51" fillId="59" borderId="0" applyNumberFormat="0" applyBorder="0" applyAlignment="0" applyProtection="0"/>
    <xf numFmtId="0" fontId="33" fillId="0" borderId="0"/>
    <xf numFmtId="0" fontId="2" fillId="60" borderId="45"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33"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2" fillId="60" borderId="45" applyNumberFormat="0" applyFont="0" applyAlignment="0" applyProtection="0"/>
    <xf numFmtId="0" fontId="12" fillId="15"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 fillId="0" borderId="0"/>
    <xf numFmtId="0" fontId="33" fillId="0" borderId="0"/>
    <xf numFmtId="0" fontId="33" fillId="0" borderId="0"/>
    <xf numFmtId="0" fontId="52" fillId="0" borderId="0"/>
    <xf numFmtId="0" fontId="3" fillId="0" borderId="0"/>
    <xf numFmtId="0" fontId="33" fillId="0" borderId="0"/>
    <xf numFmtId="0" fontId="33" fillId="0" borderId="0"/>
    <xf numFmtId="0" fontId="5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2" fillId="0" borderId="0"/>
    <xf numFmtId="0" fontId="2" fillId="0" borderId="0"/>
    <xf numFmtId="0" fontId="33" fillId="0" borderId="0"/>
    <xf numFmtId="0" fontId="3" fillId="0" borderId="0"/>
    <xf numFmtId="0" fontId="3" fillId="0" borderId="0"/>
    <xf numFmtId="0" fontId="1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1"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1" fillId="0" borderId="0" applyNumberFormat="0" applyFill="0" applyBorder="0" applyAlignment="0" applyProtection="0"/>
    <xf numFmtId="0" fontId="19" fillId="0" borderId="0" applyNumberFormat="0" applyFill="0" applyBorder="0" applyAlignment="0" applyProtection="0"/>
    <xf numFmtId="0" fontId="5" fillId="0" borderId="6"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44" fillId="0" borderId="9" applyNumberFormat="0" applyFill="0" applyAlignment="0" applyProtection="0"/>
    <xf numFmtId="0" fontId="44" fillId="0" borderId="9"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46" fillId="0" borderId="11" applyNumberFormat="0" applyFill="0" applyAlignment="0" applyProtection="0"/>
    <xf numFmtId="0" fontId="46" fillId="0" borderId="11"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0" fillId="0" borderId="44" applyNumberFormat="0" applyFill="0" applyAlignment="0" applyProtection="0"/>
    <xf numFmtId="0" fontId="50" fillId="0" borderId="44" applyNumberFormat="0" applyFill="0" applyAlignment="0" applyProtection="0"/>
    <xf numFmtId="0" fontId="50" fillId="0" borderId="44" applyNumberFormat="0" applyFill="0" applyAlignment="0" applyProtection="0"/>
    <xf numFmtId="0" fontId="55" fillId="0" borderId="0" applyNumberFormat="0" applyFill="0" applyBorder="0" applyAlignment="0" applyProtection="0"/>
    <xf numFmtId="0" fontId="1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32"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9" fillId="56" borderId="39" applyNumberFormat="0" applyAlignment="0" applyProtection="0"/>
    <xf numFmtId="0" fontId="39" fillId="56" borderId="39" applyNumberFormat="0" applyAlignment="0" applyProtection="0"/>
    <xf numFmtId="0" fontId="39" fillId="56" borderId="5" applyNumberFormat="0" applyAlignment="0" applyProtection="0"/>
    <xf numFmtId="0" fontId="39" fillId="56" borderId="5" applyNumberFormat="0" applyAlignment="0" applyProtection="0"/>
    <xf numFmtId="0" fontId="39" fillId="56" borderId="39" applyNumberFormat="0" applyAlignment="0" applyProtection="0"/>
    <xf numFmtId="0" fontId="39" fillId="56" borderId="5" applyNumberFormat="0" applyAlignment="0" applyProtection="0"/>
    <xf numFmtId="0" fontId="43" fillId="58" borderId="0" applyNumberFormat="0" applyBorder="0" applyAlignment="0" applyProtection="0"/>
    <xf numFmtId="0" fontId="37" fillId="55" borderId="0" applyNumberFormat="0" applyBorder="0" applyAlignment="0" applyProtection="0"/>
    <xf numFmtId="0" fontId="50" fillId="0" borderId="44" applyNumberFormat="0" applyFill="0" applyAlignment="0" applyProtection="0"/>
    <xf numFmtId="0" fontId="34" fillId="50"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164" fontId="2" fillId="0" borderId="0" applyFont="0" applyFill="0" applyBorder="0" applyAlignment="0" applyProtection="0"/>
    <xf numFmtId="0" fontId="26" fillId="0" borderId="0"/>
    <xf numFmtId="0" fontId="26" fillId="0" borderId="0"/>
    <xf numFmtId="164" fontId="2" fillId="0" borderId="0" applyFont="0" applyFill="0" applyBorder="0" applyAlignment="0" applyProtection="0"/>
    <xf numFmtId="9" fontId="2" fillId="0" borderId="0" applyFont="0" applyFill="0" applyBorder="0" applyAlignment="0" applyProtection="0"/>
    <xf numFmtId="0" fontId="26" fillId="0" borderId="0"/>
    <xf numFmtId="9" fontId="33" fillId="0" borderId="0" applyFont="0" applyFill="0" applyBorder="0" applyAlignment="0" applyProtection="0"/>
    <xf numFmtId="0" fontId="3" fillId="0" borderId="0"/>
    <xf numFmtId="0" fontId="77" fillId="0" borderId="0" applyNumberFormat="0" applyFill="0" applyBorder="0" applyAlignment="0" applyProtection="0">
      <alignment vertical="top"/>
      <protection locked="0"/>
    </xf>
    <xf numFmtId="0" fontId="51" fillId="59" borderId="0" applyNumberFormat="0" applyBorder="0" applyAlignment="0" applyProtection="0"/>
  </cellStyleXfs>
  <cellXfs count="368">
    <xf numFmtId="0" fontId="0" fillId="0" borderId="0" xfId="0"/>
    <xf numFmtId="0" fontId="57" fillId="0" borderId="0" xfId="0" applyFont="1"/>
    <xf numFmtId="0" fontId="60" fillId="0" borderId="0" xfId="0" applyFont="1"/>
    <xf numFmtId="0" fontId="61" fillId="0" borderId="0" xfId="0" applyFont="1"/>
    <xf numFmtId="0" fontId="59" fillId="0" borderId="0" xfId="0" applyFont="1"/>
    <xf numFmtId="0" fontId="6" fillId="0" borderId="18" xfId="0" applyFont="1" applyBorder="1"/>
    <xf numFmtId="0" fontId="6" fillId="0" borderId="21" xfId="0" applyFont="1" applyBorder="1" applyAlignment="1">
      <alignment vertical="center" wrapText="1"/>
    </xf>
    <xf numFmtId="0" fontId="62" fillId="0" borderId="0" xfId="0" applyFont="1"/>
    <xf numFmtId="0" fontId="7" fillId="0" borderId="0" xfId="0" applyFont="1" applyAlignment="1">
      <alignment vertical="center"/>
    </xf>
    <xf numFmtId="0" fontId="8" fillId="0" borderId="18" xfId="0" applyFont="1" applyBorder="1" applyAlignment="1">
      <alignment horizontal="left" vertical="center"/>
    </xf>
    <xf numFmtId="0" fontId="7" fillId="0" borderId="18" xfId="0" applyFont="1" applyBorder="1" applyAlignment="1">
      <alignment horizontal="center" vertical="center"/>
    </xf>
    <xf numFmtId="0" fontId="59" fillId="0" borderId="0" xfId="0" applyFont="1" applyAlignment="1">
      <alignment wrapText="1"/>
    </xf>
    <xf numFmtId="0" fontId="59" fillId="0" borderId="18" xfId="0" applyFont="1" applyBorder="1"/>
    <xf numFmtId="0" fontId="9" fillId="0" borderId="18" xfId="0" applyFont="1" applyBorder="1" applyAlignment="1">
      <alignment horizontal="center"/>
    </xf>
    <xf numFmtId="0" fontId="6" fillId="27" borderId="18" xfId="0" applyFont="1" applyFill="1" applyBorder="1" applyAlignment="1">
      <alignment horizontal="center"/>
    </xf>
    <xf numFmtId="9" fontId="6" fillId="27" borderId="18" xfId="847" applyFont="1" applyFill="1" applyBorder="1" applyAlignment="1" applyProtection="1">
      <alignment horizontal="center"/>
    </xf>
    <xf numFmtId="49" fontId="6" fillId="61" borderId="18" xfId="0" applyNumberFormat="1" applyFont="1" applyFill="1" applyBorder="1" applyAlignment="1">
      <alignment horizontal="center"/>
    </xf>
    <xf numFmtId="0" fontId="59" fillId="0" borderId="18" xfId="0" applyFont="1" applyBorder="1" applyAlignment="1">
      <alignment horizontal="center"/>
    </xf>
    <xf numFmtId="0" fontId="59" fillId="61" borderId="18" xfId="0" applyFont="1" applyFill="1" applyBorder="1" applyAlignment="1">
      <alignment horizontal="center"/>
    </xf>
    <xf numFmtId="10" fontId="59" fillId="0" borderId="18" xfId="0" applyNumberFormat="1" applyFont="1" applyBorder="1" applyAlignment="1">
      <alignment horizontal="center"/>
    </xf>
    <xf numFmtId="10" fontId="59" fillId="61" borderId="18" xfId="0" applyNumberFormat="1" applyFont="1" applyFill="1" applyBorder="1" applyAlignment="1">
      <alignment horizontal="center"/>
    </xf>
    <xf numFmtId="0" fontId="62" fillId="62" borderId="21" xfId="0" applyFont="1" applyFill="1" applyBorder="1" applyAlignment="1" applyProtection="1">
      <alignment horizontal="center" vertical="center"/>
      <protection locked="0"/>
    </xf>
    <xf numFmtId="0" fontId="59" fillId="0" borderId="21" xfId="0" applyFont="1" applyBorder="1" applyAlignment="1">
      <alignment horizontal="center" vertical="center" wrapText="1"/>
    </xf>
    <xf numFmtId="10" fontId="62" fillId="0" borderId="22" xfId="0" applyNumberFormat="1" applyFont="1" applyBorder="1" applyAlignment="1">
      <alignment horizontal="center" vertical="center"/>
    </xf>
    <xf numFmtId="10" fontId="62" fillId="29" borderId="21" xfId="0" applyNumberFormat="1" applyFont="1" applyFill="1" applyBorder="1" applyAlignment="1">
      <alignment horizontal="center" vertical="center"/>
    </xf>
    <xf numFmtId="0" fontId="58" fillId="0" borderId="0" xfId="0" applyFont="1"/>
    <xf numFmtId="0" fontId="57" fillId="0" borderId="0" xfId="0" applyFont="1" applyAlignment="1">
      <alignment vertical="center"/>
    </xf>
    <xf numFmtId="0" fontId="8" fillId="0" borderId="18" xfId="0" applyFont="1" applyBorder="1" applyAlignment="1">
      <alignment horizontal="center" vertical="center"/>
    </xf>
    <xf numFmtId="0" fontId="57" fillId="0" borderId="18" xfId="0" applyFont="1" applyBorder="1" applyAlignment="1">
      <alignment horizontal="center" vertical="center"/>
    </xf>
    <xf numFmtId="0" fontId="6" fillId="27" borderId="18" xfId="847" applyNumberFormat="1" applyFont="1" applyFill="1" applyBorder="1" applyAlignment="1" applyProtection="1">
      <alignment horizontal="center"/>
    </xf>
    <xf numFmtId="0" fontId="66" fillId="0" borderId="0" xfId="0" applyFont="1" applyAlignment="1">
      <alignment vertical="center"/>
    </xf>
    <xf numFmtId="0" fontId="66" fillId="0" borderId="0" xfId="1041" applyFont="1" applyAlignment="1">
      <alignment horizontal="left" vertical="center"/>
    </xf>
    <xf numFmtId="0" fontId="57" fillId="0" borderId="18" xfId="0" applyFont="1" applyBorder="1" applyAlignment="1">
      <alignment horizontal="left" vertical="center"/>
    </xf>
    <xf numFmtId="0" fontId="57" fillId="0" borderId="18" xfId="0" applyFont="1" applyBorder="1" applyAlignment="1">
      <alignment vertical="center"/>
    </xf>
    <xf numFmtId="1" fontId="9" fillId="28" borderId="21" xfId="0" applyNumberFormat="1" applyFont="1" applyFill="1" applyBorder="1" applyAlignment="1">
      <alignment horizontal="center" vertical="center"/>
    </xf>
    <xf numFmtId="0" fontId="57" fillId="0" borderId="24" xfId="0" applyFont="1" applyBorder="1" applyAlignment="1">
      <alignment horizontal="center"/>
    </xf>
    <xf numFmtId="0" fontId="25" fillId="0" borderId="24" xfId="0" applyFont="1" applyBorder="1" applyAlignment="1">
      <alignment horizontal="center" vertical="center" wrapText="1"/>
    </xf>
    <xf numFmtId="0" fontId="59" fillId="0" borderId="18" xfId="0" applyFont="1" applyBorder="1" applyAlignment="1">
      <alignment horizontal="left"/>
    </xf>
    <xf numFmtId="14" fontId="59" fillId="0" borderId="18" xfId="0" applyNumberFormat="1" applyFont="1" applyBorder="1" applyAlignment="1">
      <alignment horizontal="left"/>
    </xf>
    <xf numFmtId="0" fontId="59" fillId="0" borderId="18" xfId="0" quotePrefix="1" applyFont="1" applyBorder="1"/>
    <xf numFmtId="0" fontId="9" fillId="0" borderId="18"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59" fillId="0" borderId="0" xfId="0" applyFont="1" applyAlignment="1">
      <alignment vertical="center"/>
    </xf>
    <xf numFmtId="0" fontId="57" fillId="0" borderId="18" xfId="0" quotePrefix="1" applyFont="1" applyBorder="1" applyAlignment="1">
      <alignment wrapText="1"/>
    </xf>
    <xf numFmtId="0" fontId="57" fillId="0" borderId="18" xfId="0" quotePrefix="1" applyFont="1" applyBorder="1" applyAlignment="1">
      <alignment vertical="center" wrapText="1"/>
    </xf>
    <xf numFmtId="14" fontId="59" fillId="0" borderId="0" xfId="0" applyNumberFormat="1" applyFont="1"/>
    <xf numFmtId="14" fontId="9" fillId="0" borderId="18" xfId="0" applyNumberFormat="1" applyFont="1" applyBorder="1" applyAlignment="1">
      <alignment horizontal="center" vertical="center"/>
    </xf>
    <xf numFmtId="14" fontId="59" fillId="0" borderId="0" xfId="0" applyNumberFormat="1" applyFont="1" applyAlignment="1">
      <alignment vertical="center"/>
    </xf>
    <xf numFmtId="0" fontId="68" fillId="0" borderId="0" xfId="0" applyFont="1" applyAlignment="1">
      <alignment vertical="center"/>
    </xf>
    <xf numFmtId="14" fontId="61" fillId="0" borderId="0" xfId="0" applyNumberFormat="1" applyFont="1" applyAlignment="1">
      <alignment horizontal="left"/>
    </xf>
    <xf numFmtId="14" fontId="6" fillId="0" borderId="18" xfId="0" quotePrefix="1" applyNumberFormat="1" applyFont="1" applyBorder="1" applyAlignment="1">
      <alignment horizontal="center"/>
    </xf>
    <xf numFmtId="1" fontId="57" fillId="0" borderId="18" xfId="0" applyNumberFormat="1" applyFont="1" applyBorder="1" applyAlignment="1">
      <alignment horizontal="center" vertical="center"/>
    </xf>
    <xf numFmtId="0" fontId="8" fillId="61" borderId="18" xfId="0" applyFont="1" applyFill="1" applyBorder="1" applyAlignment="1">
      <alignment horizontal="center" vertical="center"/>
    </xf>
    <xf numFmtId="14" fontId="57" fillId="0" borderId="18" xfId="0" applyNumberFormat="1" applyFont="1" applyBorder="1" applyAlignment="1">
      <alignment horizontal="left" vertical="center"/>
    </xf>
    <xf numFmtId="0" fontId="6" fillId="66" borderId="18" xfId="0" applyFont="1" applyFill="1" applyBorder="1"/>
    <xf numFmtId="0" fontId="59" fillId="66" borderId="18" xfId="0" applyFont="1" applyFill="1" applyBorder="1"/>
    <xf numFmtId="0" fontId="59" fillId="67" borderId="18" xfId="0" applyFont="1" applyFill="1" applyBorder="1"/>
    <xf numFmtId="0" fontId="6" fillId="67" borderId="18" xfId="0" applyFont="1" applyFill="1" applyBorder="1"/>
    <xf numFmtId="14" fontId="6" fillId="0" borderId="18" xfId="0" quotePrefix="1" applyNumberFormat="1" applyFont="1" applyBorder="1" applyAlignment="1">
      <alignment horizontal="center" vertical="center"/>
    </xf>
    <xf numFmtId="14" fontId="59" fillId="0" borderId="18" xfId="0" applyNumberFormat="1" applyFont="1" applyBorder="1" applyAlignment="1">
      <alignment horizontal="center" vertical="center"/>
    </xf>
    <xf numFmtId="0" fontId="57" fillId="0" borderId="23" xfId="0" applyFont="1" applyBorder="1" applyAlignment="1">
      <alignment horizontal="right"/>
    </xf>
    <xf numFmtId="14" fontId="9" fillId="0" borderId="18" xfId="0" applyNumberFormat="1" applyFont="1" applyBorder="1" applyAlignment="1">
      <alignment horizontal="center" vertical="center" wrapText="1"/>
    </xf>
    <xf numFmtId="0" fontId="59" fillId="68" borderId="0" xfId="0" applyFont="1" applyFill="1"/>
    <xf numFmtId="49" fontId="6" fillId="69" borderId="18" xfId="0" applyNumberFormat="1" applyFont="1" applyFill="1" applyBorder="1" applyAlignment="1">
      <alignment horizontal="center"/>
    </xf>
    <xf numFmtId="0" fontId="6" fillId="69" borderId="18" xfId="0" applyFont="1" applyFill="1" applyBorder="1" applyAlignment="1">
      <alignment horizontal="center"/>
    </xf>
    <xf numFmtId="9" fontId="6" fillId="69" borderId="18" xfId="847" applyFont="1" applyFill="1" applyBorder="1" applyAlignment="1" applyProtection="1">
      <alignment horizontal="center"/>
    </xf>
    <xf numFmtId="10" fontId="59" fillId="69" borderId="18" xfId="0" applyNumberFormat="1" applyFont="1" applyFill="1" applyBorder="1" applyAlignment="1">
      <alignment horizontal="center"/>
    </xf>
    <xf numFmtId="0" fontId="59" fillId="69" borderId="18" xfId="0" applyFont="1" applyFill="1" applyBorder="1" applyAlignment="1">
      <alignment horizontal="center"/>
    </xf>
    <xf numFmtId="0" fontId="3" fillId="0" borderId="0" xfId="0" applyFont="1"/>
    <xf numFmtId="0" fontId="6" fillId="0" borderId="18" xfId="0" applyFont="1" applyBorder="1" applyAlignment="1">
      <alignment wrapText="1"/>
    </xf>
    <xf numFmtId="0" fontId="59" fillId="0" borderId="18" xfId="0" quotePrefix="1" applyFont="1" applyBorder="1" applyAlignment="1">
      <alignment wrapText="1"/>
    </xf>
    <xf numFmtId="0" fontId="4" fillId="0" borderId="0" xfId="0" applyFont="1" applyAlignment="1">
      <alignment horizontal="center" vertical="center" wrapText="1"/>
    </xf>
    <xf numFmtId="0" fontId="75" fillId="0" borderId="0" xfId="0" applyFont="1" applyAlignment="1">
      <alignment vertical="center"/>
    </xf>
    <xf numFmtId="10" fontId="4" fillId="0" borderId="0" xfId="782" applyNumberFormat="1" applyFont="1" applyFill="1" applyBorder="1" applyAlignment="1" applyProtection="1">
      <alignment horizontal="center" vertical="center" wrapText="1"/>
    </xf>
    <xf numFmtId="165" fontId="4" fillId="0" borderId="0" xfId="782" applyNumberFormat="1" applyFont="1" applyFill="1" applyBorder="1" applyAlignment="1" applyProtection="1">
      <alignment horizontal="center" vertical="center" wrapText="1"/>
    </xf>
    <xf numFmtId="10" fontId="75" fillId="0" borderId="0" xfId="0" applyNumberFormat="1" applyFont="1" applyAlignment="1">
      <alignment vertical="center"/>
    </xf>
    <xf numFmtId="0" fontId="1" fillId="0" borderId="0" xfId="0" applyFont="1" applyAlignment="1">
      <alignment vertical="center"/>
    </xf>
    <xf numFmtId="0" fontId="57" fillId="65" borderId="18" xfId="0" applyFont="1" applyFill="1" applyBorder="1" applyAlignment="1" applyProtection="1">
      <alignment vertical="center"/>
      <protection locked="0"/>
    </xf>
    <xf numFmtId="0" fontId="73" fillId="0" borderId="0" xfId="0" applyFont="1" applyAlignment="1">
      <alignment vertical="center"/>
    </xf>
    <xf numFmtId="0" fontId="1" fillId="0" borderId="0" xfId="0" applyFont="1" applyAlignment="1">
      <alignment horizontal="right" vertical="center"/>
    </xf>
    <xf numFmtId="10" fontId="62" fillId="0" borderId="21" xfId="0" applyNumberFormat="1" applyFont="1" applyBorder="1" applyAlignment="1">
      <alignment horizontal="center" vertical="center"/>
    </xf>
    <xf numFmtId="0" fontId="57" fillId="0" borderId="0" xfId="0" applyFont="1" applyAlignment="1">
      <alignment horizontal="left" vertical="center"/>
    </xf>
    <xf numFmtId="0" fontId="6" fillId="61" borderId="18" xfId="847" applyNumberFormat="1" applyFont="1" applyFill="1" applyBorder="1" applyAlignment="1" applyProtection="1">
      <alignment horizontal="center"/>
    </xf>
    <xf numFmtId="9" fontId="6" fillId="61" borderId="18" xfId="847" applyFont="1" applyFill="1" applyBorder="1" applyAlignment="1" applyProtection="1">
      <alignment horizontal="center"/>
    </xf>
    <xf numFmtId="0" fontId="1" fillId="0" borderId="0" xfId="0" quotePrefix="1" applyFont="1" applyAlignment="1">
      <alignment vertical="center"/>
    </xf>
    <xf numFmtId="0" fontId="59" fillId="61" borderId="0" xfId="0" applyFont="1" applyFill="1" applyAlignment="1">
      <alignment wrapText="1"/>
    </xf>
    <xf numFmtId="0" fontId="9" fillId="61" borderId="0" xfId="0" applyFont="1" applyFill="1"/>
    <xf numFmtId="0" fontId="59" fillId="61" borderId="0" xfId="0" applyFont="1" applyFill="1"/>
    <xf numFmtId="0" fontId="4" fillId="61" borderId="0" xfId="0" applyFont="1" applyFill="1" applyAlignment="1">
      <alignment wrapText="1"/>
    </xf>
    <xf numFmtId="49" fontId="6" fillId="0" borderId="18" xfId="0" applyNumberFormat="1" applyFont="1" applyBorder="1" applyAlignment="1">
      <alignment horizontal="center"/>
    </xf>
    <xf numFmtId="0" fontId="6" fillId="0" borderId="18" xfId="0" applyFont="1" applyBorder="1" applyAlignment="1">
      <alignment horizontal="center"/>
    </xf>
    <xf numFmtId="9" fontId="6" fillId="0" borderId="18" xfId="847" applyFont="1" applyFill="1" applyBorder="1" applyAlignment="1" applyProtection="1">
      <alignment horizontal="center"/>
    </xf>
    <xf numFmtId="1" fontId="59" fillId="61" borderId="18" xfId="0" applyNumberFormat="1" applyFont="1" applyFill="1" applyBorder="1" applyAlignment="1">
      <alignment horizontal="center"/>
    </xf>
    <xf numFmtId="0" fontId="1" fillId="0" borderId="0" xfId="0" quotePrefix="1" applyFont="1"/>
    <xf numFmtId="0" fontId="61" fillId="0" borderId="0" xfId="0" quotePrefix="1" applyFont="1"/>
    <xf numFmtId="0" fontId="59" fillId="70" borderId="18" xfId="0" applyFont="1" applyFill="1" applyBorder="1" applyAlignment="1">
      <alignment vertical="center"/>
    </xf>
    <xf numFmtId="14" fontId="59" fillId="70" borderId="18" xfId="0" applyNumberFormat="1" applyFont="1" applyFill="1" applyBorder="1" applyAlignment="1">
      <alignment vertical="center"/>
    </xf>
    <xf numFmtId="2" fontId="8" fillId="69" borderId="18" xfId="0" applyNumberFormat="1" applyFont="1" applyFill="1" applyBorder="1" applyAlignment="1">
      <alignment horizontal="center"/>
    </xf>
    <xf numFmtId="2" fontId="57" fillId="0" borderId="18" xfId="0" applyNumberFormat="1" applyFont="1" applyBorder="1" applyAlignment="1">
      <alignment horizontal="center" vertical="center"/>
    </xf>
    <xf numFmtId="14" fontId="59" fillId="71" borderId="18" xfId="0" applyNumberFormat="1" applyFont="1" applyFill="1" applyBorder="1" applyAlignment="1">
      <alignment horizontal="left"/>
    </xf>
    <xf numFmtId="0" fontId="9" fillId="63" borderId="18" xfId="0" applyFont="1" applyFill="1" applyBorder="1" applyAlignment="1">
      <alignment vertical="center"/>
    </xf>
    <xf numFmtId="0" fontId="57" fillId="61" borderId="18" xfId="0" applyFont="1" applyFill="1" applyBorder="1" applyAlignment="1">
      <alignment vertical="center"/>
    </xf>
    <xf numFmtId="2" fontId="8" fillId="61" borderId="18" xfId="0" applyNumberFormat="1" applyFont="1" applyFill="1" applyBorder="1" applyAlignment="1">
      <alignment horizontal="center" vertical="center"/>
    </xf>
    <xf numFmtId="2" fontId="57" fillId="61" borderId="18" xfId="0" applyNumberFormat="1" applyFont="1" applyFill="1" applyBorder="1" applyAlignment="1">
      <alignment horizontal="center" vertical="center"/>
    </xf>
    <xf numFmtId="14" fontId="59" fillId="72" borderId="0" xfId="0" applyNumberFormat="1" applyFont="1" applyFill="1" applyAlignment="1">
      <alignment horizontal="center"/>
    </xf>
    <xf numFmtId="0" fontId="1" fillId="0" borderId="0" xfId="0" applyFont="1"/>
    <xf numFmtId="0" fontId="76" fillId="0" borderId="0" xfId="0" applyFont="1"/>
    <xf numFmtId="0" fontId="1" fillId="0" borderId="0" xfId="0" applyFont="1" applyAlignment="1">
      <alignment horizontal="right"/>
    </xf>
    <xf numFmtId="0" fontId="9" fillId="73" borderId="0" xfId="0" applyFont="1" applyFill="1"/>
    <xf numFmtId="0" fontId="59" fillId="73" borderId="0" xfId="0" applyFont="1" applyFill="1"/>
    <xf numFmtId="0" fontId="4" fillId="73" borderId="0" xfId="0" applyFont="1" applyFill="1" applyAlignment="1">
      <alignment wrapText="1"/>
    </xf>
    <xf numFmtId="0" fontId="59" fillId="73" borderId="0" xfId="0" applyFont="1" applyFill="1" applyAlignment="1">
      <alignment wrapText="1"/>
    </xf>
    <xf numFmtId="0" fontId="1" fillId="0" borderId="0" xfId="0" applyFont="1" applyAlignment="1">
      <alignment horizontal="center" vertical="center"/>
    </xf>
    <xf numFmtId="0" fontId="57" fillId="0" borderId="0" xfId="0" applyFont="1" applyAlignment="1">
      <alignment horizontal="center" vertical="center"/>
    </xf>
    <xf numFmtId="0" fontId="1" fillId="0" borderId="18" xfId="0" applyFont="1" applyBorder="1" applyAlignment="1" applyProtection="1">
      <alignment horizontal="center" vertical="center"/>
      <protection locked="0"/>
    </xf>
    <xf numFmtId="0" fontId="57" fillId="0" borderId="18" xfId="0" applyFont="1" applyBorder="1" applyAlignment="1" applyProtection="1">
      <alignment horizontal="center" vertical="center"/>
      <protection locked="0"/>
    </xf>
    <xf numFmtId="165" fontId="4" fillId="74" borderId="21" xfId="1168" applyNumberFormat="1" applyFont="1" applyFill="1" applyBorder="1" applyAlignment="1" applyProtection="1">
      <alignment horizontal="center" vertical="center"/>
    </xf>
    <xf numFmtId="9" fontId="4" fillId="74" borderId="21" xfId="1168" applyFont="1" applyFill="1" applyBorder="1" applyAlignment="1" applyProtection="1">
      <alignment horizontal="center" vertical="center"/>
    </xf>
    <xf numFmtId="165" fontId="4" fillId="75" borderId="21" xfId="1168" applyNumberFormat="1" applyFont="1" applyFill="1" applyBorder="1" applyAlignment="1" applyProtection="1">
      <alignment horizontal="center" vertical="center"/>
    </xf>
    <xf numFmtId="165" fontId="4" fillId="0" borderId="21" xfId="1168" applyNumberFormat="1" applyFont="1" applyFill="1" applyBorder="1" applyAlignment="1" applyProtection="1">
      <alignment horizontal="center" vertical="center"/>
    </xf>
    <xf numFmtId="165" fontId="4" fillId="77" borderId="21" xfId="1168" applyNumberFormat="1" applyFont="1" applyFill="1" applyBorder="1" applyAlignment="1" applyProtection="1">
      <alignment horizontal="center" vertical="center"/>
    </xf>
    <xf numFmtId="165" fontId="4" fillId="0" borderId="22" xfId="1168" applyNumberFormat="1" applyFont="1" applyFill="1" applyBorder="1" applyAlignment="1" applyProtection="1">
      <alignment horizontal="center" vertical="top" wrapText="1"/>
    </xf>
    <xf numFmtId="0" fontId="1" fillId="62" borderId="18" xfId="0" applyFont="1" applyFill="1" applyBorder="1" applyAlignment="1" applyProtection="1">
      <alignment horizontal="center" vertical="center"/>
      <protection locked="0"/>
    </xf>
    <xf numFmtId="0" fontId="76" fillId="0" borderId="0" xfId="0" applyFont="1" applyAlignment="1">
      <alignment horizontal="center" vertical="center" wrapText="1"/>
    </xf>
    <xf numFmtId="0" fontId="60" fillId="0" borderId="0" xfId="0" applyFont="1" applyAlignment="1">
      <alignment vertical="center"/>
    </xf>
    <xf numFmtId="0" fontId="0" fillId="0" borderId="18" xfId="0" applyBorder="1"/>
    <xf numFmtId="0" fontId="0" fillId="0" borderId="18" xfId="0" applyBorder="1" applyAlignment="1">
      <alignment vertical="center" wrapText="1"/>
    </xf>
    <xf numFmtId="0" fontId="57" fillId="62" borderId="18" xfId="0" applyFont="1" applyFill="1" applyBorder="1" applyAlignment="1" applyProtection="1">
      <alignment horizontal="center" vertical="center"/>
      <protection locked="0"/>
    </xf>
    <xf numFmtId="0" fontId="1" fillId="65" borderId="18" xfId="0" applyFont="1" applyFill="1" applyBorder="1" applyAlignment="1" applyProtection="1">
      <alignment vertical="center"/>
      <protection locked="0"/>
    </xf>
    <xf numFmtId="0" fontId="0" fillId="0" borderId="18" xfId="0" applyBorder="1" applyAlignment="1">
      <alignment horizontal="center" vertical="center"/>
    </xf>
    <xf numFmtId="49" fontId="59" fillId="0" borderId="18" xfId="0" applyNumberFormat="1" applyFont="1" applyBorder="1" applyAlignment="1">
      <alignment horizontal="right"/>
    </xf>
    <xf numFmtId="0" fontId="78" fillId="62" borderId="21" xfId="0" applyFont="1" applyFill="1" applyBorder="1" applyAlignment="1" applyProtection="1">
      <alignment horizontal="center" vertical="center"/>
      <protection locked="0"/>
    </xf>
    <xf numFmtId="10" fontId="78" fillId="29" borderId="21" xfId="0" applyNumberFormat="1" applyFont="1" applyFill="1" applyBorder="1" applyAlignment="1">
      <alignment horizontal="center" vertical="center"/>
    </xf>
    <xf numFmtId="0" fontId="4" fillId="29" borderId="21" xfId="0" applyFont="1" applyFill="1" applyBorder="1" applyAlignment="1">
      <alignment vertical="center" wrapText="1"/>
    </xf>
    <xf numFmtId="10" fontId="78" fillId="29" borderId="22" xfId="0" applyNumberFormat="1" applyFont="1" applyFill="1" applyBorder="1" applyAlignment="1">
      <alignment horizontal="center" vertical="center"/>
    </xf>
    <xf numFmtId="0" fontId="57" fillId="0" borderId="23" xfId="0" applyFont="1" applyBorder="1" applyAlignment="1">
      <alignment horizontal="right" vertical="center"/>
    </xf>
    <xf numFmtId="0" fontId="1" fillId="65" borderId="18" xfId="0" applyFont="1" applyFill="1" applyBorder="1" applyAlignment="1" applyProtection="1">
      <alignment horizontal="left" vertical="center"/>
      <protection locked="0"/>
    </xf>
    <xf numFmtId="0" fontId="61" fillId="0" borderId="0" xfId="0" applyFont="1" applyAlignment="1">
      <alignment horizontal="left" vertical="center"/>
    </xf>
    <xf numFmtId="0" fontId="6" fillId="0" borderId="20" xfId="0" applyFont="1" applyBorder="1"/>
    <xf numFmtId="0" fontId="59" fillId="0" borderId="19" xfId="0" quotePrefix="1" applyFont="1" applyBorder="1"/>
    <xf numFmtId="0" fontId="6" fillId="0" borderId="18" xfId="0" applyFont="1" applyBorder="1" applyAlignment="1">
      <alignment horizontal="right"/>
    </xf>
    <xf numFmtId="0" fontId="59" fillId="0" borderId="18" xfId="0" applyFont="1" applyBorder="1" applyAlignment="1">
      <alignment horizontal="right"/>
    </xf>
    <xf numFmtId="0" fontId="59" fillId="0" borderId="20" xfId="0" applyFont="1" applyBorder="1" applyAlignment="1">
      <alignment horizontal="left" vertical="center" wrapText="1"/>
    </xf>
    <xf numFmtId="0" fontId="59" fillId="0" borderId="19" xfId="0" applyFont="1" applyBorder="1" applyAlignment="1">
      <alignment horizontal="left" vertical="center" wrapText="1"/>
    </xf>
    <xf numFmtId="0" fontId="76" fillId="0" borderId="0" xfId="0" applyFont="1" applyAlignment="1">
      <alignment horizontal="center" vertical="top" wrapText="1"/>
    </xf>
    <xf numFmtId="0" fontId="76" fillId="0" borderId="0" xfId="0" applyFont="1" applyAlignment="1">
      <alignment horizontal="center" vertical="top"/>
    </xf>
    <xf numFmtId="0" fontId="1" fillId="62" borderId="20" xfId="0" applyFont="1" applyFill="1" applyBorder="1" applyAlignment="1" applyProtection="1">
      <alignment horizontal="left" vertical="center"/>
      <protection locked="0"/>
    </xf>
    <xf numFmtId="0" fontId="1" fillId="62" borderId="19" xfId="0" applyFont="1" applyFill="1" applyBorder="1" applyAlignment="1" applyProtection="1">
      <alignment horizontal="left" vertical="center"/>
      <protection locked="0"/>
    </xf>
    <xf numFmtId="0" fontId="59" fillId="0" borderId="48" xfId="0" applyFont="1" applyBorder="1" applyAlignment="1">
      <alignment horizontal="left" vertical="center"/>
    </xf>
    <xf numFmtId="0" fontId="59" fillId="0" borderId="0" xfId="0" applyFont="1" applyAlignment="1">
      <alignment horizontal="left" vertical="center"/>
    </xf>
    <xf numFmtId="0" fontId="63" fillId="0" borderId="33" xfId="0" applyFont="1" applyBorder="1" applyAlignment="1">
      <alignment horizontal="center" vertical="center" wrapText="1"/>
    </xf>
    <xf numFmtId="0" fontId="63" fillId="0" borderId="33" xfId="0" applyFont="1" applyBorder="1" applyAlignment="1">
      <alignment horizontal="center" vertical="center"/>
    </xf>
    <xf numFmtId="0" fontId="63" fillId="0" borderId="34" xfId="0" applyFont="1" applyBorder="1" applyAlignment="1">
      <alignment horizontal="center" vertical="center"/>
    </xf>
    <xf numFmtId="0" fontId="64" fillId="0" borderId="25" xfId="0" applyFont="1" applyBorder="1" applyAlignment="1">
      <alignment horizontal="center" vertical="center" wrapText="1"/>
    </xf>
    <xf numFmtId="0" fontId="64" fillId="0" borderId="24" xfId="0" applyFont="1" applyBorder="1" applyAlignment="1">
      <alignment horizontal="center" vertical="center" wrapText="1"/>
    </xf>
    <xf numFmtId="0" fontId="64" fillId="0" borderId="22"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2" xfId="0" applyFont="1" applyBorder="1" applyAlignment="1">
      <alignment horizontal="center" vertical="center" wrapText="1"/>
    </xf>
    <xf numFmtId="0" fontId="62" fillId="0" borderId="46" xfId="0" applyFont="1" applyBorder="1" applyAlignment="1">
      <alignment horizontal="left" vertical="top" wrapText="1"/>
    </xf>
    <xf numFmtId="0" fontId="59" fillId="0" borderId="46" xfId="0" applyFont="1" applyBorder="1" applyAlignment="1">
      <alignment horizontal="left" vertical="top"/>
    </xf>
    <xf numFmtId="0" fontId="63" fillId="0" borderId="26" xfId="0" applyFont="1" applyBorder="1" applyAlignment="1">
      <alignment horizontal="center" vertical="center"/>
    </xf>
    <xf numFmtId="0" fontId="63" fillId="0" borderId="29" xfId="0" applyFont="1" applyBorder="1" applyAlignment="1">
      <alignment horizontal="center" vertical="center"/>
    </xf>
    <xf numFmtId="0" fontId="63" fillId="0" borderId="27" xfId="0" applyFont="1" applyBorder="1" applyAlignment="1">
      <alignment horizontal="center" vertical="center"/>
    </xf>
    <xf numFmtId="0" fontId="63" fillId="0" borderId="32" xfId="0" applyFont="1" applyBorder="1" applyAlignment="1">
      <alignment horizontal="center" vertical="center"/>
    </xf>
    <xf numFmtId="0" fontId="59" fillId="0" borderId="26" xfId="0" applyFont="1" applyBorder="1" applyAlignment="1">
      <alignment horizontal="center" vertical="center"/>
    </xf>
    <xf numFmtId="0" fontId="59" fillId="0" borderId="29" xfId="0" applyFont="1" applyBorder="1" applyAlignment="1">
      <alignment horizontal="center" vertical="center"/>
    </xf>
    <xf numFmtId="0" fontId="59" fillId="0" borderId="30" xfId="0" applyFont="1" applyBorder="1" applyAlignment="1">
      <alignment horizontal="center" vertical="center"/>
    </xf>
    <xf numFmtId="0" fontId="59" fillId="0" borderId="31" xfId="0" applyFont="1" applyBorder="1" applyAlignment="1">
      <alignment horizontal="center" vertical="center"/>
    </xf>
    <xf numFmtId="0" fontId="59" fillId="0" borderId="27" xfId="0" applyFont="1" applyBorder="1" applyAlignment="1">
      <alignment horizontal="center" vertical="center"/>
    </xf>
    <xf numFmtId="0" fontId="59" fillId="0" borderId="32" xfId="0" applyFont="1" applyBorder="1" applyAlignment="1">
      <alignment horizontal="center" vertical="center"/>
    </xf>
    <xf numFmtId="0" fontId="62" fillId="0" borderId="26"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27" xfId="0" applyFont="1" applyBorder="1" applyAlignment="1">
      <alignment horizontal="center" vertical="center" wrapText="1"/>
    </xf>
    <xf numFmtId="0" fontId="62" fillId="0" borderId="32" xfId="0" applyFont="1" applyBorder="1" applyAlignment="1">
      <alignment horizontal="center" vertical="center" wrapText="1"/>
    </xf>
    <xf numFmtId="0" fontId="59" fillId="0" borderId="0" xfId="0" applyFont="1" applyAlignment="1">
      <alignment horizontal="left" vertical="top" wrapText="1"/>
    </xf>
    <xf numFmtId="165" fontId="4" fillId="74" borderId="25" xfId="1168" applyNumberFormat="1" applyFont="1" applyFill="1" applyBorder="1" applyAlignment="1" applyProtection="1">
      <alignment horizontal="center" vertical="center"/>
    </xf>
    <xf numFmtId="165" fontId="4" fillId="74" borderId="22" xfId="1168" applyNumberFormat="1" applyFont="1" applyFill="1" applyBorder="1" applyAlignment="1" applyProtection="1">
      <alignment horizontal="center" vertical="center"/>
    </xf>
    <xf numFmtId="165" fontId="4" fillId="0" borderId="21" xfId="1168" applyNumberFormat="1" applyFont="1" applyFill="1" applyBorder="1" applyAlignment="1" applyProtection="1">
      <alignment horizontal="center" vertical="center"/>
    </xf>
    <xf numFmtId="165" fontId="4" fillId="76" borderId="21" xfId="1168" applyNumberFormat="1" applyFont="1" applyFill="1" applyBorder="1" applyAlignment="1" applyProtection="1">
      <alignment horizontal="left" vertical="center" wrapText="1"/>
    </xf>
    <xf numFmtId="165" fontId="4" fillId="77" borderId="25" xfId="1168" applyNumberFormat="1" applyFont="1" applyFill="1" applyBorder="1" applyAlignment="1" applyProtection="1">
      <alignment horizontal="center" vertical="center"/>
    </xf>
    <xf numFmtId="165" fontId="4" fillId="77" borderId="22" xfId="1168" applyNumberFormat="1" applyFont="1" applyFill="1" applyBorder="1" applyAlignment="1" applyProtection="1">
      <alignment horizontal="center" vertical="center"/>
    </xf>
    <xf numFmtId="165" fontId="4" fillId="0" borderId="25" xfId="1168" applyNumberFormat="1" applyFont="1" applyFill="1" applyBorder="1" applyAlignment="1" applyProtection="1">
      <alignment horizontal="center" wrapText="1"/>
    </xf>
    <xf numFmtId="165" fontId="4" fillId="0" borderId="24" xfId="1168" applyNumberFormat="1" applyFont="1" applyFill="1" applyBorder="1" applyAlignment="1" applyProtection="1">
      <alignment horizontal="center" wrapText="1"/>
    </xf>
    <xf numFmtId="0" fontId="59" fillId="0" borderId="0" xfId="0" applyFont="1" applyAlignment="1">
      <alignment horizontal="justify" vertical="center" wrapText="1"/>
    </xf>
    <xf numFmtId="0" fontId="4" fillId="0" borderId="26" xfId="0" applyFont="1" applyBorder="1" applyAlignment="1">
      <alignment horizontal="left" vertical="center" wrapText="1" readingOrder="1"/>
    </xf>
    <xf numFmtId="0" fontId="4" fillId="0" borderId="47" xfId="0" applyFont="1" applyBorder="1" applyAlignment="1">
      <alignment horizontal="left" vertical="center" wrapText="1" readingOrder="1"/>
    </xf>
    <xf numFmtId="0" fontId="26" fillId="0" borderId="29" xfId="0" applyFont="1" applyBorder="1" applyAlignment="1">
      <alignment horizontal="left" vertical="center" wrapText="1" readingOrder="1"/>
    </xf>
    <xf numFmtId="0" fontId="4" fillId="0" borderId="30" xfId="0" applyFont="1" applyBorder="1" applyAlignment="1">
      <alignment horizontal="left" vertical="center" wrapText="1" readingOrder="1"/>
    </xf>
    <xf numFmtId="0" fontId="4" fillId="0" borderId="0" xfId="0" applyFont="1" applyAlignment="1">
      <alignment horizontal="left" vertical="center" wrapText="1" readingOrder="1"/>
    </xf>
    <xf numFmtId="0" fontId="26" fillId="0" borderId="31" xfId="0" applyFont="1" applyBorder="1" applyAlignment="1">
      <alignment horizontal="left" vertical="center" wrapText="1" readingOrder="1"/>
    </xf>
    <xf numFmtId="0" fontId="4" fillId="0" borderId="27" xfId="0" applyFont="1" applyBorder="1" applyAlignment="1">
      <alignment horizontal="left" vertical="center" wrapText="1" readingOrder="1"/>
    </xf>
    <xf numFmtId="0" fontId="4" fillId="0" borderId="46" xfId="0" applyFont="1" applyBorder="1" applyAlignment="1">
      <alignment horizontal="left" vertical="center" wrapText="1" readingOrder="1"/>
    </xf>
    <xf numFmtId="0" fontId="26" fillId="0" borderId="32" xfId="0" applyFont="1" applyBorder="1" applyAlignment="1">
      <alignment horizontal="left" vertical="center" wrapText="1" readingOrder="1"/>
    </xf>
    <xf numFmtId="0" fontId="59" fillId="0" borderId="26" xfId="0" applyFont="1" applyBorder="1" applyAlignment="1">
      <alignment horizontal="left" vertical="center" wrapText="1" readingOrder="1"/>
    </xf>
    <xf numFmtId="0" fontId="71" fillId="0" borderId="29" xfId="0" applyFont="1" applyBorder="1"/>
    <xf numFmtId="0" fontId="59" fillId="0" borderId="30" xfId="0" applyFont="1" applyBorder="1" applyAlignment="1">
      <alignment horizontal="left" vertical="center" wrapText="1" readingOrder="1"/>
    </xf>
    <xf numFmtId="0" fontId="71" fillId="0" borderId="31" xfId="0" applyFont="1" applyBorder="1"/>
    <xf numFmtId="0" fontId="59" fillId="0" borderId="27" xfId="0" applyFont="1" applyBorder="1" applyAlignment="1">
      <alignment horizontal="left" vertical="center" wrapText="1" readingOrder="1"/>
    </xf>
    <xf numFmtId="0" fontId="71" fillId="0" borderId="32" xfId="0" applyFont="1" applyBorder="1"/>
    <xf numFmtId="0" fontId="25" fillId="0" borderId="26"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32" xfId="0" applyFont="1" applyBorder="1" applyAlignment="1">
      <alignment horizontal="center" vertical="center" wrapText="1"/>
    </xf>
    <xf numFmtId="0" fontId="4" fillId="0" borderId="21" xfId="0" applyFont="1" applyBorder="1" applyAlignment="1">
      <alignment horizontal="left" vertical="center" wrapText="1" readingOrder="1"/>
    </xf>
    <xf numFmtId="0" fontId="6" fillId="0" borderId="25" xfId="0" applyFont="1" applyBorder="1" applyAlignment="1">
      <alignment vertical="center" wrapText="1"/>
    </xf>
    <xf numFmtId="0" fontId="30" fillId="0" borderId="24" xfId="0" applyFont="1" applyBorder="1" applyAlignment="1">
      <alignment vertical="center" wrapText="1"/>
    </xf>
    <xf numFmtId="0" fontId="30" fillId="0" borderId="22" xfId="0" applyFont="1" applyBorder="1" applyAlignment="1">
      <alignment vertical="center" wrapText="1"/>
    </xf>
    <xf numFmtId="0" fontId="4" fillId="0" borderId="25" xfId="0" applyFont="1" applyBorder="1" applyAlignment="1">
      <alignment horizontal="left" vertical="center" wrapText="1" readingOrder="1"/>
    </xf>
    <xf numFmtId="0" fontId="4" fillId="0" borderId="24" xfId="0" applyFont="1" applyBorder="1" applyAlignment="1">
      <alignment horizontal="left" vertical="center" wrapText="1" readingOrder="1"/>
    </xf>
    <xf numFmtId="0" fontId="4" fillId="0" borderId="22" xfId="0" applyFont="1" applyBorder="1" applyAlignment="1">
      <alignment horizontal="left" vertical="center" wrapText="1" readingOrder="1"/>
    </xf>
    <xf numFmtId="0" fontId="59" fillId="0" borderId="26" xfId="0" applyFont="1" applyBorder="1" applyAlignment="1">
      <alignment horizontal="center" vertical="center" wrapText="1"/>
    </xf>
    <xf numFmtId="0" fontId="74" fillId="0" borderId="0" xfId="0" applyFont="1" applyAlignment="1">
      <alignment horizontal="left"/>
    </xf>
    <xf numFmtId="0" fontId="63" fillId="0" borderId="25" xfId="0" applyFont="1" applyBorder="1" applyAlignment="1">
      <alignment horizontal="center" vertical="center" wrapText="1"/>
    </xf>
    <xf numFmtId="0" fontId="63" fillId="0" borderId="22" xfId="0" applyFont="1" applyBorder="1" applyAlignment="1">
      <alignment horizontal="center" vertical="center"/>
    </xf>
    <xf numFmtId="0" fontId="4" fillId="0" borderId="26" xfId="0" quotePrefix="1" applyFont="1" applyBorder="1" applyAlignment="1">
      <alignment horizontal="left" vertical="center" wrapText="1" readingOrder="1"/>
    </xf>
    <xf numFmtId="0" fontId="4" fillId="0" borderId="47" xfId="0" quotePrefix="1" applyFont="1" applyBorder="1" applyAlignment="1">
      <alignment horizontal="left" vertical="center" wrapText="1" readingOrder="1"/>
    </xf>
    <xf numFmtId="0" fontId="57" fillId="0" borderId="18" xfId="0" applyFont="1" applyBorder="1" applyAlignment="1">
      <alignment horizontal="left" vertical="center"/>
    </xf>
    <xf numFmtId="0" fontId="57" fillId="0" borderId="20" xfId="0" applyFont="1" applyBorder="1" applyAlignment="1">
      <alignment horizontal="left" vertical="center"/>
    </xf>
    <xf numFmtId="0" fontId="57" fillId="0" borderId="28" xfId="0" applyFont="1" applyBorder="1" applyAlignment="1">
      <alignment horizontal="left" vertical="center"/>
    </xf>
    <xf numFmtId="0" fontId="57" fillId="0" borderId="19" xfId="0" applyFont="1" applyBorder="1" applyAlignment="1">
      <alignment horizontal="left" vertical="center"/>
    </xf>
    <xf numFmtId="0" fontId="57" fillId="0" borderId="20" xfId="0" applyFont="1" applyBorder="1" applyAlignment="1">
      <alignment horizontal="left" vertical="center" wrapText="1"/>
    </xf>
    <xf numFmtId="0" fontId="57" fillId="0" borderId="28" xfId="0" applyFont="1" applyBorder="1" applyAlignment="1">
      <alignment horizontal="left" vertical="center" wrapText="1"/>
    </xf>
    <xf numFmtId="0" fontId="57" fillId="0" borderId="19" xfId="0" applyFont="1" applyBorder="1" applyAlignment="1">
      <alignment horizontal="left" vertical="center" wrapText="1"/>
    </xf>
    <xf numFmtId="14" fontId="57" fillId="62" borderId="20" xfId="0" applyNumberFormat="1" applyFont="1" applyFill="1" applyBorder="1" applyAlignment="1" applyProtection="1">
      <alignment horizontal="center" vertical="center"/>
      <protection locked="0"/>
    </xf>
    <xf numFmtId="14" fontId="57" fillId="62" borderId="19" xfId="0" applyNumberFormat="1" applyFont="1" applyFill="1" applyBorder="1" applyAlignment="1" applyProtection="1">
      <alignment horizontal="center" vertical="center"/>
      <protection locked="0"/>
    </xf>
    <xf numFmtId="14" fontId="57" fillId="0" borderId="20" xfId="0" applyNumberFormat="1" applyFont="1" applyBorder="1" applyAlignment="1">
      <alignment horizontal="center" vertical="center"/>
    </xf>
    <xf numFmtId="14" fontId="57" fillId="0" borderId="19" xfId="0" applyNumberFormat="1" applyFont="1" applyBorder="1" applyAlignment="1">
      <alignment horizontal="center" vertical="center"/>
    </xf>
    <xf numFmtId="0" fontId="62" fillId="0" borderId="25" xfId="0" applyFont="1" applyBorder="1" applyAlignment="1">
      <alignment horizontal="center" vertical="center" wrapText="1"/>
    </xf>
    <xf numFmtId="0" fontId="62" fillId="0" borderId="22" xfId="0" applyFont="1" applyBorder="1" applyAlignment="1">
      <alignment horizontal="center" vertical="center" wrapText="1"/>
    </xf>
    <xf numFmtId="0" fontId="63" fillId="0" borderId="35" xfId="0" applyFont="1" applyBorder="1" applyAlignment="1">
      <alignment horizontal="center" vertical="center"/>
    </xf>
    <xf numFmtId="0" fontId="63" fillId="0" borderId="36" xfId="0" applyFont="1" applyBorder="1" applyAlignment="1">
      <alignment horizontal="center" vertical="center"/>
    </xf>
    <xf numFmtId="0" fontId="26" fillId="0" borderId="29" xfId="0" applyFont="1" applyBorder="1"/>
    <xf numFmtId="0" fontId="26" fillId="0" borderId="31" xfId="0" applyFont="1" applyBorder="1"/>
    <xf numFmtId="0" fontId="26" fillId="0" borderId="32" xfId="0" applyFont="1" applyBorder="1"/>
    <xf numFmtId="0" fontId="65" fillId="0" borderId="29" xfId="0" applyFont="1" applyBorder="1"/>
    <xf numFmtId="0" fontId="65" fillId="0" borderId="31" xfId="0" applyFont="1" applyBorder="1"/>
    <xf numFmtId="0" fontId="65" fillId="0" borderId="32" xfId="0" applyFont="1" applyBorder="1"/>
    <xf numFmtId="0" fontId="65" fillId="0" borderId="29" xfId="0" applyFont="1" applyBorder="1" applyAlignment="1">
      <alignment horizontal="left" vertical="center" wrapText="1" readingOrder="1"/>
    </xf>
    <xf numFmtId="0" fontId="65" fillId="0" borderId="31" xfId="0" applyFont="1" applyBorder="1" applyAlignment="1">
      <alignment horizontal="left" vertical="center" wrapText="1" readingOrder="1"/>
    </xf>
    <xf numFmtId="0" fontId="65" fillId="0" borderId="32" xfId="0" applyFont="1" applyBorder="1" applyAlignment="1">
      <alignment horizontal="left" vertical="center" wrapText="1" readingOrder="1"/>
    </xf>
    <xf numFmtId="0" fontId="63" fillId="0" borderId="21" xfId="0" applyFont="1" applyBorder="1" applyAlignment="1">
      <alignment horizontal="center" vertical="center"/>
    </xf>
    <xf numFmtId="9" fontId="25" fillId="0" borderId="25" xfId="0" applyNumberFormat="1" applyFont="1" applyBorder="1" applyAlignment="1">
      <alignment horizontal="center" vertical="center" wrapText="1"/>
    </xf>
    <xf numFmtId="0" fontId="1" fillId="62" borderId="25" xfId="0" applyFont="1" applyFill="1" applyBorder="1" applyAlignment="1" applyProtection="1">
      <alignment horizontal="left" vertical="center" wrapText="1"/>
      <protection locked="0"/>
    </xf>
    <xf numFmtId="0" fontId="57" fillId="62" borderId="24" xfId="0" applyFont="1" applyFill="1" applyBorder="1" applyAlignment="1" applyProtection="1">
      <alignment horizontal="left" vertical="center" wrapText="1"/>
      <protection locked="0"/>
    </xf>
    <xf numFmtId="0" fontId="57" fillId="62" borderId="22" xfId="0" applyFont="1" applyFill="1" applyBorder="1" applyAlignment="1" applyProtection="1">
      <alignment horizontal="left" vertical="center" wrapText="1"/>
      <protection locked="0"/>
    </xf>
    <xf numFmtId="0" fontId="57" fillId="62" borderId="25" xfId="0" applyFont="1" applyFill="1" applyBorder="1" applyAlignment="1" applyProtection="1">
      <alignment horizontal="left" vertical="center" wrapText="1"/>
      <protection locked="0"/>
    </xf>
    <xf numFmtId="0" fontId="57" fillId="62" borderId="25" xfId="0" quotePrefix="1" applyFont="1" applyFill="1" applyBorder="1" applyAlignment="1" applyProtection="1">
      <alignment horizontal="left" vertical="center" wrapText="1"/>
      <protection locked="0"/>
    </xf>
    <xf numFmtId="0" fontId="6" fillId="0" borderId="21" xfId="0" applyFont="1" applyBorder="1" applyAlignment="1">
      <alignment vertical="center" wrapText="1"/>
    </xf>
    <xf numFmtId="0" fontId="62" fillId="62" borderId="25" xfId="0" applyFont="1" applyFill="1" applyBorder="1" applyAlignment="1" applyProtection="1">
      <alignment horizontal="center" vertical="center"/>
      <protection locked="0"/>
    </xf>
    <xf numFmtId="0" fontId="62" fillId="62" borderId="24" xfId="0" applyFont="1" applyFill="1" applyBorder="1" applyAlignment="1" applyProtection="1">
      <alignment horizontal="center" vertical="center"/>
      <protection locked="0"/>
    </xf>
    <xf numFmtId="0" fontId="62" fillId="62" borderId="22" xfId="0" applyFont="1" applyFill="1" applyBorder="1" applyAlignment="1" applyProtection="1">
      <alignment horizontal="center" vertical="center"/>
      <protection locked="0"/>
    </xf>
    <xf numFmtId="0" fontId="0" fillId="0" borderId="29" xfId="0" applyBorder="1"/>
    <xf numFmtId="0" fontId="0" fillId="0" borderId="31" xfId="0" applyBorder="1"/>
    <xf numFmtId="0" fontId="0" fillId="0" borderId="32" xfId="0" applyBorder="1"/>
    <xf numFmtId="0" fontId="67" fillId="0" borderId="21" xfId="0" applyFont="1" applyBorder="1" applyAlignment="1">
      <alignment horizontal="center" vertical="center" wrapText="1" readingOrder="1"/>
    </xf>
    <xf numFmtId="0" fontId="6" fillId="0" borderId="26" xfId="0" quotePrefix="1" applyFont="1" applyBorder="1" applyAlignment="1">
      <alignment vertical="center" wrapText="1"/>
    </xf>
    <xf numFmtId="0" fontId="6" fillId="0" borderId="47" xfId="0" quotePrefix="1" applyFont="1" applyBorder="1" applyAlignment="1">
      <alignment vertical="center" wrapText="1"/>
    </xf>
    <xf numFmtId="0" fontId="30" fillId="0" borderId="29" xfId="0" applyFont="1" applyBorder="1" applyAlignment="1">
      <alignment vertical="center" wrapText="1"/>
    </xf>
    <xf numFmtId="0" fontId="30" fillId="0" borderId="30" xfId="0" applyFont="1" applyBorder="1" applyAlignment="1">
      <alignment vertical="center" wrapText="1"/>
    </xf>
    <xf numFmtId="0" fontId="30" fillId="0" borderId="0" xfId="0" applyFont="1" applyAlignment="1">
      <alignment vertical="center" wrapText="1"/>
    </xf>
    <xf numFmtId="0" fontId="30" fillId="0" borderId="31" xfId="0" applyFont="1" applyBorder="1" applyAlignment="1">
      <alignment vertical="center" wrapText="1"/>
    </xf>
    <xf numFmtId="0" fontId="30" fillId="0" borderId="27" xfId="0" applyFont="1" applyBorder="1" applyAlignment="1">
      <alignment vertical="center" wrapText="1"/>
    </xf>
    <xf numFmtId="0" fontId="30" fillId="0" borderId="46" xfId="0" applyFont="1" applyBorder="1" applyAlignment="1">
      <alignment vertical="center" wrapText="1"/>
    </xf>
    <xf numFmtId="0" fontId="30" fillId="0" borderId="32" xfId="0" applyFont="1" applyBorder="1" applyAlignment="1">
      <alignment vertical="center" wrapText="1"/>
    </xf>
    <xf numFmtId="0" fontId="69" fillId="64" borderId="26" xfId="0" applyFont="1" applyFill="1" applyBorder="1" applyAlignment="1">
      <alignment horizontal="center" vertical="center" wrapText="1"/>
    </xf>
    <xf numFmtId="0" fontId="69" fillId="64" borderId="29" xfId="0" applyFont="1" applyFill="1" applyBorder="1" applyAlignment="1">
      <alignment horizontal="center" vertical="center" wrapText="1"/>
    </xf>
    <xf numFmtId="0" fontId="69" fillId="64" borderId="30" xfId="0" applyFont="1" applyFill="1" applyBorder="1" applyAlignment="1">
      <alignment horizontal="center" vertical="center" wrapText="1"/>
    </xf>
    <xf numFmtId="0" fontId="69" fillId="64" borderId="31" xfId="0" applyFont="1" applyFill="1" applyBorder="1" applyAlignment="1">
      <alignment horizontal="center" vertical="center" wrapText="1"/>
    </xf>
    <xf numFmtId="0" fontId="69" fillId="64" borderId="27" xfId="0" applyFont="1" applyFill="1" applyBorder="1" applyAlignment="1">
      <alignment horizontal="center" vertical="center" wrapText="1"/>
    </xf>
    <xf numFmtId="0" fontId="69" fillId="64" borderId="32" xfId="0" applyFont="1" applyFill="1" applyBorder="1" applyAlignment="1">
      <alignment horizontal="center" vertical="center" wrapText="1"/>
    </xf>
    <xf numFmtId="0" fontId="59" fillId="0" borderId="26" xfId="0" applyFont="1" applyBorder="1" applyAlignment="1">
      <alignment vertical="center" wrapText="1"/>
    </xf>
    <xf numFmtId="0" fontId="70" fillId="0" borderId="29" xfId="0" applyFont="1" applyBorder="1" applyAlignment="1">
      <alignment vertical="center" wrapText="1"/>
    </xf>
    <xf numFmtId="0" fontId="70" fillId="0" borderId="30" xfId="0" applyFont="1" applyBorder="1" applyAlignment="1">
      <alignment vertical="center" wrapText="1"/>
    </xf>
    <xf numFmtId="0" fontId="70" fillId="0" borderId="31" xfId="0" applyFont="1" applyBorder="1" applyAlignment="1">
      <alignment vertical="center" wrapText="1"/>
    </xf>
    <xf numFmtId="0" fontId="70" fillId="0" borderId="27" xfId="0" applyFont="1" applyBorder="1" applyAlignment="1">
      <alignment vertical="center" wrapText="1"/>
    </xf>
    <xf numFmtId="0" fontId="70" fillId="0" borderId="32" xfId="0" applyFont="1" applyBorder="1" applyAlignment="1">
      <alignment vertical="center" wrapText="1"/>
    </xf>
    <xf numFmtId="0" fontId="76" fillId="0" borderId="0" xfId="0" applyFont="1" applyAlignment="1">
      <alignment horizontal="center" vertical="center" wrapText="1"/>
    </xf>
    <xf numFmtId="0" fontId="76" fillId="0" borderId="0" xfId="0" applyFont="1" applyAlignment="1">
      <alignment horizontal="center" vertical="center"/>
    </xf>
    <xf numFmtId="0" fontId="59" fillId="0" borderId="48" xfId="0" applyFont="1" applyBorder="1" applyAlignment="1">
      <alignment horizontal="left" vertical="center" wrapText="1"/>
    </xf>
    <xf numFmtId="0" fontId="4" fillId="29" borderId="26" xfId="0" applyFont="1" applyFill="1" applyBorder="1" applyAlignment="1">
      <alignment horizontal="left" vertical="center" wrapText="1" readingOrder="1"/>
    </xf>
    <xf numFmtId="0" fontId="4" fillId="29" borderId="47" xfId="0" applyFont="1" applyFill="1" applyBorder="1" applyAlignment="1">
      <alignment horizontal="left" vertical="center" wrapText="1" readingOrder="1"/>
    </xf>
    <xf numFmtId="0" fontId="4" fillId="29" borderId="29" xfId="0" applyFont="1" applyFill="1" applyBorder="1" applyAlignment="1">
      <alignment horizontal="left" vertical="center" wrapText="1" readingOrder="1"/>
    </xf>
    <xf numFmtId="0" fontId="4" fillId="29" borderId="30" xfId="0" applyFont="1" applyFill="1" applyBorder="1" applyAlignment="1">
      <alignment horizontal="left" vertical="center" wrapText="1" readingOrder="1"/>
    </xf>
    <xf numFmtId="0" fontId="4" fillId="29" borderId="0" xfId="0" applyFont="1" applyFill="1" applyAlignment="1">
      <alignment horizontal="left" vertical="center" wrapText="1" readingOrder="1"/>
    </xf>
    <xf numFmtId="0" fontId="4" fillId="29" borderId="31" xfId="0" applyFont="1" applyFill="1" applyBorder="1" applyAlignment="1">
      <alignment horizontal="left" vertical="center" wrapText="1" readingOrder="1"/>
    </xf>
    <xf numFmtId="0" fontId="4" fillId="29" borderId="27" xfId="0" applyFont="1" applyFill="1" applyBorder="1" applyAlignment="1">
      <alignment horizontal="left" vertical="center" wrapText="1" readingOrder="1"/>
    </xf>
    <xf numFmtId="0" fontId="4" fillId="29" borderId="46" xfId="0" applyFont="1" applyFill="1" applyBorder="1" applyAlignment="1">
      <alignment horizontal="left" vertical="center" wrapText="1" readingOrder="1"/>
    </xf>
    <xf numFmtId="0" fontId="4" fillId="29" borderId="32" xfId="0" applyFont="1" applyFill="1" applyBorder="1" applyAlignment="1">
      <alignment horizontal="left" vertical="center" wrapText="1" readingOrder="1"/>
    </xf>
    <xf numFmtId="0" fontId="59" fillId="0" borderId="0" xfId="0" applyFont="1" applyAlignment="1">
      <alignment horizontal="left" vertical="center" wrapText="1"/>
    </xf>
    <xf numFmtId="0" fontId="6" fillId="0" borderId="26" xfId="0" quotePrefix="1" applyFont="1" applyBorder="1" applyAlignment="1">
      <alignment horizontal="left" vertical="center" wrapText="1"/>
    </xf>
    <xf numFmtId="0" fontId="6" fillId="0" borderId="47" xfId="0" quotePrefix="1" applyFont="1" applyBorder="1" applyAlignment="1">
      <alignment horizontal="left" vertical="center" wrapText="1"/>
    </xf>
    <xf numFmtId="0" fontId="6" fillId="0" borderId="29" xfId="0" quotePrefix="1" applyFont="1" applyBorder="1" applyAlignment="1">
      <alignment horizontal="left" vertical="center" wrapText="1"/>
    </xf>
    <xf numFmtId="0" fontId="6" fillId="0" borderId="30" xfId="0" quotePrefix="1" applyFont="1" applyBorder="1" applyAlignment="1">
      <alignment horizontal="left" vertical="center" wrapText="1"/>
    </xf>
    <xf numFmtId="0" fontId="6" fillId="0" borderId="0" xfId="0" quotePrefix="1" applyFont="1" applyAlignment="1">
      <alignment horizontal="left" vertical="center" wrapText="1"/>
    </xf>
    <xf numFmtId="0" fontId="6" fillId="0" borderId="31" xfId="0" quotePrefix="1" applyFont="1" applyBorder="1" applyAlignment="1">
      <alignment horizontal="left" vertical="center" wrapText="1"/>
    </xf>
    <xf numFmtId="0" fontId="6" fillId="0" borderId="27" xfId="0" quotePrefix="1" applyFont="1" applyBorder="1" applyAlignment="1">
      <alignment horizontal="left" vertical="center" wrapText="1"/>
    </xf>
    <xf numFmtId="0" fontId="6" fillId="0" borderId="46" xfId="0" quotePrefix="1" applyFont="1" applyBorder="1" applyAlignment="1">
      <alignment horizontal="left" vertical="center" wrapText="1"/>
    </xf>
    <xf numFmtId="0" fontId="6" fillId="0" borderId="32" xfId="0" quotePrefix="1" applyFont="1" applyBorder="1" applyAlignment="1">
      <alignment horizontal="left" vertical="center" wrapText="1"/>
    </xf>
    <xf numFmtId="0" fontId="4" fillId="0" borderId="29" xfId="0" quotePrefix="1" applyFont="1" applyBorder="1" applyAlignment="1">
      <alignment horizontal="left" vertical="center" wrapText="1" readingOrder="1"/>
    </xf>
    <xf numFmtId="0" fontId="4" fillId="0" borderId="30" xfId="0" quotePrefix="1" applyFont="1" applyBorder="1" applyAlignment="1">
      <alignment horizontal="left" vertical="center" wrapText="1" readingOrder="1"/>
    </xf>
    <xf numFmtId="0" fontId="4" fillId="0" borderId="0" xfId="0" quotePrefix="1" applyFont="1" applyAlignment="1">
      <alignment horizontal="left" vertical="center" wrapText="1" readingOrder="1"/>
    </xf>
    <xf numFmtId="0" fontId="4" fillId="0" borderId="31" xfId="0" quotePrefix="1" applyFont="1" applyBorder="1" applyAlignment="1">
      <alignment horizontal="left" vertical="center" wrapText="1" readingOrder="1"/>
    </xf>
    <xf numFmtId="0" fontId="4" fillId="0" borderId="27" xfId="0" quotePrefix="1" applyFont="1" applyBorder="1" applyAlignment="1">
      <alignment horizontal="left" vertical="center" wrapText="1" readingOrder="1"/>
    </xf>
    <xf numFmtId="0" fontId="4" fillId="0" borderId="46" xfId="0" quotePrefix="1" applyFont="1" applyBorder="1" applyAlignment="1">
      <alignment horizontal="left" vertical="center" wrapText="1" readingOrder="1"/>
    </xf>
    <xf numFmtId="0" fontId="4" fillId="0" borderId="32" xfId="0" quotePrefix="1" applyFont="1" applyBorder="1" applyAlignment="1">
      <alignment horizontal="left" vertical="center" wrapText="1" readingOrder="1"/>
    </xf>
    <xf numFmtId="0" fontId="4" fillId="29" borderId="26" xfId="0" quotePrefix="1" applyFont="1" applyFill="1" applyBorder="1" applyAlignment="1">
      <alignment horizontal="left" vertical="center" wrapText="1" readingOrder="1"/>
    </xf>
    <xf numFmtId="0" fontId="4" fillId="29" borderId="47" xfId="0" quotePrefix="1" applyFont="1" applyFill="1" applyBorder="1" applyAlignment="1">
      <alignment horizontal="left" vertical="center" wrapText="1" readingOrder="1"/>
    </xf>
    <xf numFmtId="0" fontId="4" fillId="29" borderId="29" xfId="0" quotePrefix="1" applyFont="1" applyFill="1" applyBorder="1" applyAlignment="1">
      <alignment horizontal="left" vertical="center" wrapText="1" readingOrder="1"/>
    </xf>
    <xf numFmtId="0" fontId="4" fillId="29" borderId="30" xfId="0" quotePrefix="1" applyFont="1" applyFill="1" applyBorder="1" applyAlignment="1">
      <alignment horizontal="left" vertical="center" wrapText="1" readingOrder="1"/>
    </xf>
    <xf numFmtId="0" fontId="4" fillId="29" borderId="0" xfId="0" quotePrefix="1" applyFont="1" applyFill="1" applyAlignment="1">
      <alignment horizontal="left" vertical="center" wrapText="1" readingOrder="1"/>
    </xf>
    <xf numFmtId="0" fontId="4" fillId="29" borderId="31" xfId="0" quotePrefix="1" applyFont="1" applyFill="1" applyBorder="1" applyAlignment="1">
      <alignment horizontal="left" vertical="center" wrapText="1" readingOrder="1"/>
    </xf>
    <xf numFmtId="0" fontId="4" fillId="29" borderId="27" xfId="0" quotePrefix="1" applyFont="1" applyFill="1" applyBorder="1" applyAlignment="1">
      <alignment horizontal="left" vertical="center" wrapText="1" readingOrder="1"/>
    </xf>
    <xf numFmtId="0" fontId="4" fillId="29" borderId="46" xfId="0" quotePrefix="1" applyFont="1" applyFill="1" applyBorder="1" applyAlignment="1">
      <alignment horizontal="left" vertical="center" wrapText="1" readingOrder="1"/>
    </xf>
    <xf numFmtId="0" fontId="4" fillId="29" borderId="32" xfId="0" quotePrefix="1" applyFont="1" applyFill="1" applyBorder="1" applyAlignment="1">
      <alignment horizontal="left" vertical="center" wrapText="1" readingOrder="1"/>
    </xf>
    <xf numFmtId="0" fontId="69" fillId="29" borderId="21" xfId="0" applyFont="1" applyFill="1" applyBorder="1" applyAlignment="1">
      <alignment horizontal="center" vertical="center" wrapText="1" readingOrder="1"/>
    </xf>
    <xf numFmtId="0" fontId="79" fillId="29" borderId="25" xfId="0" applyFont="1" applyFill="1" applyBorder="1" applyAlignment="1">
      <alignment horizontal="center" vertical="center" wrapText="1"/>
    </xf>
    <xf numFmtId="0" fontId="79" fillId="29" borderId="24" xfId="0" applyFont="1" applyFill="1" applyBorder="1" applyAlignment="1">
      <alignment horizontal="center" vertical="center" wrapText="1"/>
    </xf>
    <xf numFmtId="0" fontId="79" fillId="29" borderId="22" xfId="0" applyFont="1" applyFill="1" applyBorder="1" applyAlignment="1">
      <alignment horizontal="center" vertical="center" wrapText="1"/>
    </xf>
    <xf numFmtId="0" fontId="3" fillId="62" borderId="25" xfId="0" applyFont="1" applyFill="1" applyBorder="1" applyAlignment="1" applyProtection="1">
      <alignment horizontal="left" vertical="center" wrapText="1"/>
      <protection locked="0"/>
    </xf>
    <xf numFmtId="0" fontId="3" fillId="62" borderId="24" xfId="0" applyFont="1" applyFill="1" applyBorder="1" applyAlignment="1" applyProtection="1">
      <alignment horizontal="left" vertical="center" wrapText="1"/>
      <protection locked="0"/>
    </xf>
    <xf numFmtId="0" fontId="3" fillId="62" borderId="22" xfId="0" applyFont="1" applyFill="1" applyBorder="1" applyAlignment="1" applyProtection="1">
      <alignment horizontal="left" vertical="center" wrapText="1"/>
      <protection locked="0"/>
    </xf>
    <xf numFmtId="0" fontId="4" fillId="29" borderId="26" xfId="0" applyFont="1" applyFill="1" applyBorder="1" applyAlignment="1">
      <alignment horizontal="center" vertical="center" wrapText="1"/>
    </xf>
    <xf numFmtId="0" fontId="4" fillId="29" borderId="29" xfId="0" applyFont="1" applyFill="1" applyBorder="1" applyAlignment="1">
      <alignment horizontal="center" vertical="center"/>
    </xf>
    <xf numFmtId="0" fontId="4" fillId="29" borderId="30" xfId="0" applyFont="1" applyFill="1" applyBorder="1" applyAlignment="1">
      <alignment horizontal="center" vertical="center"/>
    </xf>
    <xf numFmtId="0" fontId="4" fillId="29" borderId="31" xfId="0" applyFont="1" applyFill="1" applyBorder="1" applyAlignment="1">
      <alignment horizontal="center" vertical="center"/>
    </xf>
    <xf numFmtId="0" fontId="4" fillId="29" borderId="27" xfId="0" applyFont="1" applyFill="1" applyBorder="1" applyAlignment="1">
      <alignment horizontal="center" vertical="center"/>
    </xf>
    <xf numFmtId="0" fontId="4" fillId="29" borderId="32" xfId="0" applyFont="1" applyFill="1" applyBorder="1" applyAlignment="1">
      <alignment horizontal="center" vertical="center"/>
    </xf>
    <xf numFmtId="0" fontId="4" fillId="29" borderId="21" xfId="0" applyFont="1" applyFill="1" applyBorder="1" applyAlignment="1">
      <alignment horizontal="left" vertical="center" wrapText="1" readingOrder="1"/>
    </xf>
    <xf numFmtId="0" fontId="26" fillId="29" borderId="29" xfId="0" applyFont="1" applyFill="1" applyBorder="1"/>
    <xf numFmtId="0" fontId="26" fillId="29" borderId="31" xfId="0" applyFont="1" applyFill="1" applyBorder="1"/>
    <xf numFmtId="0" fontId="26" fillId="29" borderId="32" xfId="0" applyFont="1" applyFill="1" applyBorder="1"/>
    <xf numFmtId="0" fontId="69" fillId="29" borderId="25" xfId="0" applyFont="1" applyFill="1" applyBorder="1" applyAlignment="1">
      <alignment horizontal="center" vertical="center" wrapText="1"/>
    </xf>
    <xf numFmtId="0" fontId="69" fillId="29" borderId="24" xfId="0" applyFont="1" applyFill="1" applyBorder="1" applyAlignment="1">
      <alignment horizontal="center" vertical="center" wrapText="1"/>
    </xf>
    <xf numFmtId="0" fontId="69" fillId="29" borderId="22" xfId="0" applyFont="1" applyFill="1" applyBorder="1" applyAlignment="1">
      <alignment horizontal="center" vertical="center" wrapText="1"/>
    </xf>
    <xf numFmtId="0" fontId="69" fillId="29" borderId="26" xfId="0" applyFont="1" applyFill="1" applyBorder="1" applyAlignment="1">
      <alignment horizontal="center" vertical="center" wrapText="1"/>
    </xf>
    <xf numFmtId="0" fontId="69" fillId="29" borderId="29" xfId="0" applyFont="1" applyFill="1" applyBorder="1" applyAlignment="1">
      <alignment horizontal="center" vertical="center" wrapText="1"/>
    </xf>
    <xf numFmtId="0" fontId="69" fillId="29" borderId="30" xfId="0" applyFont="1" applyFill="1" applyBorder="1" applyAlignment="1">
      <alignment horizontal="center" vertical="center" wrapText="1"/>
    </xf>
    <xf numFmtId="0" fontId="69" fillId="29" borderId="31" xfId="0" applyFont="1" applyFill="1" applyBorder="1" applyAlignment="1">
      <alignment horizontal="center" vertical="center" wrapText="1"/>
    </xf>
    <xf numFmtId="0" fontId="69" fillId="29" borderId="27" xfId="0" applyFont="1" applyFill="1" applyBorder="1" applyAlignment="1">
      <alignment horizontal="center" vertical="center" wrapText="1"/>
    </xf>
    <xf numFmtId="0" fontId="69" fillId="29" borderId="32" xfId="0" applyFont="1" applyFill="1" applyBorder="1" applyAlignment="1">
      <alignment horizontal="center" vertical="center" wrapText="1"/>
    </xf>
    <xf numFmtId="0" fontId="4" fillId="29" borderId="26" xfId="0" applyFont="1" applyFill="1" applyBorder="1" applyAlignment="1">
      <alignment horizontal="center" vertical="center"/>
    </xf>
    <xf numFmtId="0" fontId="4" fillId="29" borderId="25" xfId="0" applyFont="1" applyFill="1" applyBorder="1" applyAlignment="1">
      <alignment horizontal="left" vertical="center" wrapText="1" readingOrder="1"/>
    </xf>
    <xf numFmtId="0" fontId="4" fillId="29" borderId="24" xfId="0" applyFont="1" applyFill="1" applyBorder="1" applyAlignment="1">
      <alignment horizontal="left" vertical="center" wrapText="1" readingOrder="1"/>
    </xf>
    <xf numFmtId="0" fontId="4" fillId="29" borderId="22" xfId="0" applyFont="1" applyFill="1" applyBorder="1" applyAlignment="1">
      <alignment horizontal="left" vertical="center" wrapText="1" readingOrder="1"/>
    </xf>
    <xf numFmtId="0" fontId="65" fillId="29" borderId="29" xfId="0" applyFont="1" applyFill="1" applyBorder="1"/>
    <xf numFmtId="0" fontId="65" fillId="29" borderId="31" xfId="0" applyFont="1" applyFill="1" applyBorder="1"/>
    <xf numFmtId="0" fontId="65" fillId="29" borderId="32" xfId="0" applyFont="1" applyFill="1" applyBorder="1"/>
    <xf numFmtId="9" fontId="69" fillId="29" borderId="25" xfId="0" applyNumberFormat="1" applyFont="1" applyFill="1" applyBorder="1" applyAlignment="1">
      <alignment horizontal="center" vertical="center" wrapText="1"/>
    </xf>
    <xf numFmtId="0" fontId="3" fillId="62" borderId="25" xfId="0" quotePrefix="1" applyFont="1" applyFill="1" applyBorder="1" applyAlignment="1" applyProtection="1">
      <alignment horizontal="left" vertical="center" wrapText="1"/>
      <protection locked="0"/>
    </xf>
    <xf numFmtId="0" fontId="4" fillId="0" borderId="26"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57" fillId="0" borderId="25" xfId="0" applyFont="1" applyBorder="1" applyAlignment="1">
      <alignment horizontal="center"/>
    </xf>
    <xf numFmtId="0" fontId="57" fillId="0" borderId="24" xfId="0" applyFont="1" applyBorder="1" applyAlignment="1">
      <alignment horizontal="center"/>
    </xf>
    <xf numFmtId="0" fontId="57" fillId="0" borderId="22" xfId="0" applyFont="1" applyBorder="1" applyAlignment="1">
      <alignment horizontal="center"/>
    </xf>
    <xf numFmtId="0" fontId="63" fillId="0" borderId="26"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29" xfId="0" applyFont="1" applyBorder="1" applyAlignment="1">
      <alignment horizontal="center" vertical="center" wrapText="1"/>
    </xf>
    <xf numFmtId="0" fontId="63" fillId="0" borderId="27" xfId="0" applyFont="1" applyBorder="1" applyAlignment="1">
      <alignment horizontal="center" vertical="center" wrapText="1"/>
    </xf>
    <xf numFmtId="0" fontId="63" fillId="0" borderId="46" xfId="0" applyFont="1" applyBorder="1" applyAlignment="1">
      <alignment horizontal="center" vertical="center" wrapText="1"/>
    </xf>
    <xf numFmtId="0" fontId="63" fillId="0" borderId="32" xfId="0" applyFont="1" applyBorder="1" applyAlignment="1">
      <alignment horizontal="center" vertical="center" wrapText="1"/>
    </xf>
  </cellXfs>
  <cellStyles count="117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3" xfId="1159" xr:uid="{00000000-0005-0000-0000-0000AB010000}"/>
    <cellStyle name="Accent3 2" xfId="428" xr:uid="{00000000-0005-0000-0000-0000AC010000}"/>
    <cellStyle name="Accent4" xfId="429" xr:uid="{00000000-0005-0000-0000-0000AD010000}"/>
    <cellStyle name="Accent4 2" xfId="430" xr:uid="{00000000-0005-0000-0000-0000AE010000}"/>
    <cellStyle name="Accent4 3" xfId="431" xr:uid="{00000000-0005-0000-0000-0000AF010000}"/>
    <cellStyle name="Accent4 3 2" xfId="432" xr:uid="{00000000-0005-0000-0000-0000B0010000}"/>
    <cellStyle name="Accent4 3 3" xfId="433" xr:uid="{00000000-0005-0000-0000-0000B1010000}"/>
    <cellStyle name="Accent4 4" xfId="434" xr:uid="{00000000-0005-0000-0000-0000B2010000}"/>
    <cellStyle name="Accent4 4 2" xfId="435" xr:uid="{00000000-0005-0000-0000-0000B3010000}"/>
    <cellStyle name="Accent4 5" xfId="436" xr:uid="{00000000-0005-0000-0000-0000B4010000}"/>
    <cellStyle name="Accent5" xfId="1160" xr:uid="{00000000-0005-0000-0000-0000B5010000}"/>
    <cellStyle name="Accent5 2" xfId="437" xr:uid="{00000000-0005-0000-0000-0000B6010000}"/>
    <cellStyle name="Accent6" xfId="1161" xr:uid="{00000000-0005-0000-0000-0000B7010000}"/>
    <cellStyle name="Accent6 2" xfId="438" xr:uid="{00000000-0005-0000-0000-0000B8010000}"/>
    <cellStyle name="Akzent1 2" xfId="439" xr:uid="{00000000-0005-0000-0000-0000B9010000}"/>
    <cellStyle name="Akzent1 3" xfId="440" xr:uid="{00000000-0005-0000-0000-0000BA010000}"/>
    <cellStyle name="Akzent1 4" xfId="441" xr:uid="{00000000-0005-0000-0000-0000BB010000}"/>
    <cellStyle name="Akzent1 5" xfId="442" xr:uid="{00000000-0005-0000-0000-0000BC010000}"/>
    <cellStyle name="Akzent2 2" xfId="443" xr:uid="{00000000-0005-0000-0000-0000BD010000}"/>
    <cellStyle name="Akzent2 3" xfId="444" xr:uid="{00000000-0005-0000-0000-0000BE010000}"/>
    <cellStyle name="Akzent2 4" xfId="445" xr:uid="{00000000-0005-0000-0000-0000BF010000}"/>
    <cellStyle name="Akzent2 5" xfId="446" xr:uid="{00000000-0005-0000-0000-0000C0010000}"/>
    <cellStyle name="Akzent3 2" xfId="447" xr:uid="{00000000-0005-0000-0000-0000C1010000}"/>
    <cellStyle name="Akzent3 3" xfId="448" xr:uid="{00000000-0005-0000-0000-0000C2010000}"/>
    <cellStyle name="Akzent3 4" xfId="449" xr:uid="{00000000-0005-0000-0000-0000C3010000}"/>
    <cellStyle name="Akzent4 2" xfId="450" xr:uid="{00000000-0005-0000-0000-0000C4010000}"/>
    <cellStyle name="Akzent4 3" xfId="451" xr:uid="{00000000-0005-0000-0000-0000C5010000}"/>
    <cellStyle name="Akzent4 4" xfId="452" xr:uid="{00000000-0005-0000-0000-0000C6010000}"/>
    <cellStyle name="Akzent4 5" xfId="453" xr:uid="{00000000-0005-0000-0000-0000C7010000}"/>
    <cellStyle name="Akzent5 2" xfId="454" xr:uid="{00000000-0005-0000-0000-0000C8010000}"/>
    <cellStyle name="Akzent5 3" xfId="455" xr:uid="{00000000-0005-0000-0000-0000C9010000}"/>
    <cellStyle name="Akzent5 4" xfId="456" xr:uid="{00000000-0005-0000-0000-0000CA010000}"/>
    <cellStyle name="Akzent6 2" xfId="457" xr:uid="{00000000-0005-0000-0000-0000CB010000}"/>
    <cellStyle name="Akzent6 3" xfId="458" xr:uid="{00000000-0005-0000-0000-0000CC010000}"/>
    <cellStyle name="Akzent6 4" xfId="459" xr:uid="{00000000-0005-0000-0000-0000CD010000}"/>
    <cellStyle name="Ausgabe 2" xfId="460" xr:uid="{00000000-0005-0000-0000-0000CE010000}"/>
    <cellStyle name="Ausgabe 2 2" xfId="461" xr:uid="{00000000-0005-0000-0000-0000CF010000}"/>
    <cellStyle name="Ausgabe 2 2 2" xfId="462" xr:uid="{00000000-0005-0000-0000-0000D0010000}"/>
    <cellStyle name="Ausgabe 2 2 3" xfId="463" xr:uid="{00000000-0005-0000-0000-0000D1010000}"/>
    <cellStyle name="Ausgabe 2 2 3 2" xfId="464" xr:uid="{00000000-0005-0000-0000-0000D2010000}"/>
    <cellStyle name="Ausgabe 2 2 3 3" xfId="465" xr:uid="{00000000-0005-0000-0000-0000D3010000}"/>
    <cellStyle name="Ausgabe 2 3" xfId="466" xr:uid="{00000000-0005-0000-0000-0000D4010000}"/>
    <cellStyle name="Ausgabe 2 3 2" xfId="467" xr:uid="{00000000-0005-0000-0000-0000D5010000}"/>
    <cellStyle name="Ausgabe 2 3 2 2" xfId="468" xr:uid="{00000000-0005-0000-0000-0000D6010000}"/>
    <cellStyle name="Ausgabe 2 3 3" xfId="469" xr:uid="{00000000-0005-0000-0000-0000D7010000}"/>
    <cellStyle name="Ausgabe 2 3 3 2" xfId="470" xr:uid="{00000000-0005-0000-0000-0000D8010000}"/>
    <cellStyle name="Ausgabe 2 3 3 3" xfId="471" xr:uid="{00000000-0005-0000-0000-0000D9010000}"/>
    <cellStyle name="Ausgabe 2 4" xfId="472" xr:uid="{00000000-0005-0000-0000-0000DA010000}"/>
    <cellStyle name="Ausgabe 2 5" xfId="473" xr:uid="{00000000-0005-0000-0000-0000DB010000}"/>
    <cellStyle name="Ausgabe 2 5 2" xfId="474" xr:uid="{00000000-0005-0000-0000-0000DC010000}"/>
    <cellStyle name="Ausgabe 2 5 3" xfId="475" xr:uid="{00000000-0005-0000-0000-0000DD010000}"/>
    <cellStyle name="Ausgabe 3" xfId="476" xr:uid="{00000000-0005-0000-0000-0000DE010000}"/>
    <cellStyle name="Ausgabe 3 2" xfId="477" xr:uid="{00000000-0005-0000-0000-0000DF010000}"/>
    <cellStyle name="Ausgabe 3 3" xfId="478" xr:uid="{00000000-0005-0000-0000-0000E0010000}"/>
    <cellStyle name="Ausgabe 3 3 2" xfId="479" xr:uid="{00000000-0005-0000-0000-0000E1010000}"/>
    <cellStyle name="Ausgabe 3 3 3" xfId="480" xr:uid="{00000000-0005-0000-0000-0000E2010000}"/>
    <cellStyle name="Ausgabe 4" xfId="481" xr:uid="{00000000-0005-0000-0000-0000E3010000}"/>
    <cellStyle name="Ausgabe 5" xfId="482" xr:uid="{00000000-0005-0000-0000-0000E4010000}"/>
    <cellStyle name="Ausgabe 6" xfId="483" xr:uid="{00000000-0005-0000-0000-0000E5010000}"/>
    <cellStyle name="Ausgabe 7" xfId="484" xr:uid="{00000000-0005-0000-0000-0000E6010000}"/>
    <cellStyle name="Ausgabe 7 2" xfId="485" xr:uid="{00000000-0005-0000-0000-0000E7010000}"/>
    <cellStyle name="Ausgabe 7 3" xfId="486" xr:uid="{00000000-0005-0000-0000-0000E8010000}"/>
    <cellStyle name="Ausgabe 7 3 2" xfId="487" xr:uid="{00000000-0005-0000-0000-0000E9010000}"/>
    <cellStyle name="Ausgabe 7 3 3" xfId="488" xr:uid="{00000000-0005-0000-0000-0000EA010000}"/>
    <cellStyle name="Ausgabe 7 3 4" xfId="489" xr:uid="{00000000-0005-0000-0000-0000EB010000}"/>
    <cellStyle name="Ausgabe 7 4" xfId="490" xr:uid="{00000000-0005-0000-0000-0000EC010000}"/>
    <cellStyle name="Ausgabe 8" xfId="491" xr:uid="{00000000-0005-0000-0000-0000ED010000}"/>
    <cellStyle name="Ausgabe 8 2" xfId="492" xr:uid="{00000000-0005-0000-0000-0000EE010000}"/>
    <cellStyle name="Bad" xfId="1157" xr:uid="{00000000-0005-0000-0000-0000EF010000}"/>
    <cellStyle name="Bad 2" xfId="493" xr:uid="{00000000-0005-0000-0000-0000F0010000}"/>
    <cellStyle name="Bad 2 2" xfId="494" xr:uid="{00000000-0005-0000-0000-0000F1010000}"/>
    <cellStyle name="Berechnung 2" xfId="495" xr:uid="{00000000-0005-0000-0000-0000F2010000}"/>
    <cellStyle name="Berechnung 2 2" xfId="496" xr:uid="{00000000-0005-0000-0000-0000F3010000}"/>
    <cellStyle name="Berechnung 2 3" xfId="497" xr:uid="{00000000-0005-0000-0000-0000F4010000}"/>
    <cellStyle name="Berechnung 2 3 2" xfId="498" xr:uid="{00000000-0005-0000-0000-0000F5010000}"/>
    <cellStyle name="Berechnung 2 3 2 2" xfId="499" xr:uid="{00000000-0005-0000-0000-0000F6010000}"/>
    <cellStyle name="Berechnung 2 3 3" xfId="500" xr:uid="{00000000-0005-0000-0000-0000F7010000}"/>
    <cellStyle name="Berechnung 2 4" xfId="501" xr:uid="{00000000-0005-0000-0000-0000F8010000}"/>
    <cellStyle name="Berechnung 3" xfId="502" xr:uid="{00000000-0005-0000-0000-0000F9010000}"/>
    <cellStyle name="Berechnung 4" xfId="503" xr:uid="{00000000-0005-0000-0000-0000FA010000}"/>
    <cellStyle name="Berechnung 5" xfId="504" xr:uid="{00000000-0005-0000-0000-0000FB010000}"/>
    <cellStyle name="Berechnung 6" xfId="505" xr:uid="{00000000-0005-0000-0000-0000FC010000}"/>
    <cellStyle name="Berechnung 7" xfId="506" xr:uid="{00000000-0005-0000-0000-0000FD010000}"/>
    <cellStyle name="Berechnung 7 2" xfId="507" xr:uid="{00000000-0005-0000-0000-0000FE010000}"/>
    <cellStyle name="Berechnung 7 3" xfId="508" xr:uid="{00000000-0005-0000-0000-0000FF010000}"/>
    <cellStyle name="Berechnung 8" xfId="509" xr:uid="{00000000-0005-0000-0000-000000020000}"/>
    <cellStyle name="Calculation 2" xfId="510" xr:uid="{00000000-0005-0000-0000-000001020000}"/>
    <cellStyle name="Check Cell" xfId="511" xr:uid="{00000000-0005-0000-0000-000002020000}"/>
    <cellStyle name="Check Cell 2" xfId="512" xr:uid="{00000000-0005-0000-0000-000003020000}"/>
    <cellStyle name="Check Cell 2 2" xfId="513" xr:uid="{00000000-0005-0000-0000-000004020000}"/>
    <cellStyle name="Check Cell 3" xfId="514" xr:uid="{00000000-0005-0000-0000-000005020000}"/>
    <cellStyle name="Check Cell 3 2" xfId="515" xr:uid="{00000000-0005-0000-0000-000006020000}"/>
    <cellStyle name="Check Cell 4" xfId="516" xr:uid="{00000000-0005-0000-0000-000007020000}"/>
    <cellStyle name="Check Cell 4 2" xfId="517" xr:uid="{00000000-0005-0000-0000-000008020000}"/>
    <cellStyle name="Check Cell 5" xfId="518" xr:uid="{00000000-0005-0000-0000-000009020000}"/>
    <cellStyle name="Comma 2" xfId="1165" xr:uid="{00000000-0005-0000-0000-00000A020000}"/>
    <cellStyle name="Eingabe 2" xfId="519" xr:uid="{00000000-0005-0000-0000-00000B020000}"/>
    <cellStyle name="Eingabe 3" xfId="520" xr:uid="{00000000-0005-0000-0000-00000C020000}"/>
    <cellStyle name="Eingabe 4" xfId="521" xr:uid="{00000000-0005-0000-0000-00000D020000}"/>
    <cellStyle name="Eingabe 5" xfId="522" xr:uid="{00000000-0005-0000-0000-00000E020000}"/>
    <cellStyle name="Eingabe 6" xfId="523" xr:uid="{00000000-0005-0000-0000-00000F020000}"/>
    <cellStyle name="Eingabe 7" xfId="524" xr:uid="{00000000-0005-0000-0000-000010020000}"/>
    <cellStyle name="Ergebnis 2" xfId="525" xr:uid="{00000000-0005-0000-0000-000011020000}"/>
    <cellStyle name="Ergebnis 2 2" xfId="526" xr:uid="{00000000-0005-0000-0000-000012020000}"/>
    <cellStyle name="Ergebnis 2 2 2" xfId="527" xr:uid="{00000000-0005-0000-0000-000013020000}"/>
    <cellStyle name="Ergebnis 2 3" xfId="528" xr:uid="{00000000-0005-0000-0000-000014020000}"/>
    <cellStyle name="Ergebnis 2 4" xfId="529" xr:uid="{00000000-0005-0000-0000-000015020000}"/>
    <cellStyle name="Ergebnis 2 4 2" xfId="530" xr:uid="{00000000-0005-0000-0000-000016020000}"/>
    <cellStyle name="Ergebnis 2 4 2 2" xfId="531" xr:uid="{00000000-0005-0000-0000-000017020000}"/>
    <cellStyle name="Ergebnis 2 4 3" xfId="532" xr:uid="{00000000-0005-0000-0000-000018020000}"/>
    <cellStyle name="Ergebnis 2 5" xfId="533" xr:uid="{00000000-0005-0000-0000-000019020000}"/>
    <cellStyle name="Ergebnis 3" xfId="534" xr:uid="{00000000-0005-0000-0000-00001A020000}"/>
    <cellStyle name="Ergebnis 3 2" xfId="535" xr:uid="{00000000-0005-0000-0000-00001B020000}"/>
    <cellStyle name="Ergebnis 4" xfId="536" xr:uid="{00000000-0005-0000-0000-00001C020000}"/>
    <cellStyle name="Ergebnis 4 2" xfId="537" xr:uid="{00000000-0005-0000-0000-00001D020000}"/>
    <cellStyle name="Ergebnis 5" xfId="538" xr:uid="{00000000-0005-0000-0000-00001E020000}"/>
    <cellStyle name="Ergebnis 6" xfId="539" xr:uid="{00000000-0005-0000-0000-00001F020000}"/>
    <cellStyle name="Ergebnis 7" xfId="540" xr:uid="{00000000-0005-0000-0000-000020020000}"/>
    <cellStyle name="Ergebnis 8" xfId="541" xr:uid="{00000000-0005-0000-0000-000021020000}"/>
    <cellStyle name="Ergebnis 8 2" xfId="542" xr:uid="{00000000-0005-0000-0000-000022020000}"/>
    <cellStyle name="Ergebnis 8 3" xfId="543" xr:uid="{00000000-0005-0000-0000-000023020000}"/>
    <cellStyle name="Ergebnis 9" xfId="544" xr:uid="{00000000-0005-0000-0000-000024020000}"/>
    <cellStyle name="Erklärender Text 2" xfId="545" xr:uid="{00000000-0005-0000-0000-000025020000}"/>
    <cellStyle name="Erklärender Text 3" xfId="546" xr:uid="{00000000-0005-0000-0000-000026020000}"/>
    <cellStyle name="Erklärender Text 4" xfId="547" xr:uid="{00000000-0005-0000-0000-000027020000}"/>
    <cellStyle name="Erklärender Text 5" xfId="548" xr:uid="{00000000-0005-0000-0000-000028020000}"/>
    <cellStyle name="Erklärender Text 6" xfId="549" xr:uid="{00000000-0005-0000-0000-000029020000}"/>
    <cellStyle name="Good" xfId="1156" xr:uid="{00000000-0005-0000-0000-00002A020000}"/>
    <cellStyle name="Good 2" xfId="550" xr:uid="{00000000-0005-0000-0000-00002B020000}"/>
    <cellStyle name="Good 2 2" xfId="551" xr:uid="{00000000-0005-0000-0000-00002C020000}"/>
    <cellStyle name="Gut 2" xfId="552" xr:uid="{00000000-0005-0000-0000-00002D020000}"/>
    <cellStyle name="Gut 3" xfId="553" xr:uid="{00000000-0005-0000-0000-00002E020000}"/>
    <cellStyle name="Gut 4" xfId="554" xr:uid="{00000000-0005-0000-0000-00002F020000}"/>
    <cellStyle name="Heading 1" xfId="555" xr:uid="{00000000-0005-0000-0000-000030020000}"/>
    <cellStyle name="Heading 1 2" xfId="556" xr:uid="{00000000-0005-0000-0000-000031020000}"/>
    <cellStyle name="Heading 1 2 2" xfId="557" xr:uid="{00000000-0005-0000-0000-000032020000}"/>
    <cellStyle name="Heading 1 2 2 2" xfId="558" xr:uid="{00000000-0005-0000-0000-000033020000}"/>
    <cellStyle name="Heading 1 2 3" xfId="559" xr:uid="{00000000-0005-0000-0000-000034020000}"/>
    <cellStyle name="Heading 1 3" xfId="560" xr:uid="{00000000-0005-0000-0000-000035020000}"/>
    <cellStyle name="Heading 1 3 2" xfId="561" xr:uid="{00000000-0005-0000-0000-000036020000}"/>
    <cellStyle name="Heading 1 4" xfId="562" xr:uid="{00000000-0005-0000-0000-000037020000}"/>
    <cellStyle name="Heading 2" xfId="563" xr:uid="{00000000-0005-0000-0000-000038020000}"/>
    <cellStyle name="Heading 2 2" xfId="564" xr:uid="{00000000-0005-0000-0000-000039020000}"/>
    <cellStyle name="Heading 2 2 2" xfId="565" xr:uid="{00000000-0005-0000-0000-00003A020000}"/>
    <cellStyle name="Heading 2 2 2 2" xfId="566" xr:uid="{00000000-0005-0000-0000-00003B020000}"/>
    <cellStyle name="Heading 2 2 3" xfId="567" xr:uid="{00000000-0005-0000-0000-00003C020000}"/>
    <cellStyle name="Heading 2 3" xfId="568" xr:uid="{00000000-0005-0000-0000-00003D020000}"/>
    <cellStyle name="Heading 2 3 2" xfId="569" xr:uid="{00000000-0005-0000-0000-00003E020000}"/>
    <cellStyle name="Heading 2 4" xfId="570" xr:uid="{00000000-0005-0000-0000-00003F020000}"/>
    <cellStyle name="Heading 3" xfId="571" xr:uid="{00000000-0005-0000-0000-000040020000}"/>
    <cellStyle name="Heading 3 2" xfId="572" xr:uid="{00000000-0005-0000-0000-000041020000}"/>
    <cellStyle name="Heading 3 2 2" xfId="573" xr:uid="{00000000-0005-0000-0000-000042020000}"/>
    <cellStyle name="Heading 3 2 2 2" xfId="574" xr:uid="{00000000-0005-0000-0000-000043020000}"/>
    <cellStyle name="Heading 3 2 3" xfId="575" xr:uid="{00000000-0005-0000-0000-000044020000}"/>
    <cellStyle name="Heading 3 3" xfId="576" xr:uid="{00000000-0005-0000-0000-000045020000}"/>
    <cellStyle name="Heading 3 3 2" xfId="577" xr:uid="{00000000-0005-0000-0000-000046020000}"/>
    <cellStyle name="Heading 3 4" xfId="578" xr:uid="{00000000-0005-0000-0000-000047020000}"/>
    <cellStyle name="Heading 4" xfId="579" xr:uid="{00000000-0005-0000-0000-000048020000}"/>
    <cellStyle name="Heading 4 2" xfId="580" xr:uid="{00000000-0005-0000-0000-000049020000}"/>
    <cellStyle name="Heading 4 2 2" xfId="581" xr:uid="{00000000-0005-0000-0000-00004A020000}"/>
    <cellStyle name="Heading 4 2 2 2" xfId="582" xr:uid="{00000000-0005-0000-0000-00004B020000}"/>
    <cellStyle name="Heading 4 2 3" xfId="583" xr:uid="{00000000-0005-0000-0000-00004C020000}"/>
    <cellStyle name="Heading 4 3" xfId="584" xr:uid="{00000000-0005-0000-0000-00004D020000}"/>
    <cellStyle name="Heading 4 3 2" xfId="585" xr:uid="{00000000-0005-0000-0000-00004E020000}"/>
    <cellStyle name="Heading 4 4" xfId="586" xr:uid="{00000000-0005-0000-0000-00004F020000}"/>
    <cellStyle name="Hyperlink 2" xfId="1170" xr:uid="{00000000-0005-0000-0000-000050020000}"/>
    <cellStyle name="Input 2" xfId="587" xr:uid="{00000000-0005-0000-0000-000051020000}"/>
    <cellStyle name="Komma 2" xfId="1162" xr:uid="{00000000-0005-0000-0000-000052020000}"/>
    <cellStyle name="Linked Cell" xfId="1158" xr:uid="{00000000-0005-0000-0000-000053020000}"/>
    <cellStyle name="Linked Cell 2" xfId="588" xr:uid="{00000000-0005-0000-0000-000054020000}"/>
    <cellStyle name="Linked Cell 2 2" xfId="589" xr:uid="{00000000-0005-0000-0000-000055020000}"/>
    <cellStyle name="Neutral" xfId="590" builtinId="28" customBuiltin="1"/>
    <cellStyle name="Neutral 2" xfId="1171" xr:uid="{00000000-0005-0000-0000-000057020000}"/>
    <cellStyle name="Normal" xfId="0" builtinId="0"/>
    <cellStyle name="Normal 2" xfId="591" xr:uid="{00000000-0005-0000-0000-000058020000}"/>
    <cellStyle name="Normal 3" xfId="1169" xr:uid="{00000000-0005-0000-0000-000059020000}"/>
    <cellStyle name="Note" xfId="592" xr:uid="{00000000-0005-0000-0000-00005A020000}"/>
    <cellStyle name="Note 2" xfId="593" xr:uid="{00000000-0005-0000-0000-00005B020000}"/>
    <cellStyle name="Note 2 2" xfId="594" xr:uid="{00000000-0005-0000-0000-00005C020000}"/>
    <cellStyle name="Note 3" xfId="595" xr:uid="{00000000-0005-0000-0000-00005D020000}"/>
    <cellStyle name="Note 3 2" xfId="596" xr:uid="{00000000-0005-0000-0000-00005E020000}"/>
    <cellStyle name="Note 4" xfId="597" xr:uid="{00000000-0005-0000-0000-00005F020000}"/>
    <cellStyle name="Note 4 2" xfId="598" xr:uid="{00000000-0005-0000-0000-000060020000}"/>
    <cellStyle name="Note 5" xfId="599" xr:uid="{00000000-0005-0000-0000-000061020000}"/>
    <cellStyle name="Note 5 2" xfId="600" xr:uid="{00000000-0005-0000-0000-000062020000}"/>
    <cellStyle name="Note 5 2 2" xfId="601" xr:uid="{00000000-0005-0000-0000-000063020000}"/>
    <cellStyle name="Note 6" xfId="602" xr:uid="{00000000-0005-0000-0000-000064020000}"/>
    <cellStyle name="Notiz 10" xfId="603" xr:uid="{00000000-0005-0000-0000-000065020000}"/>
    <cellStyle name="Notiz 2" xfId="604" xr:uid="{00000000-0005-0000-0000-000066020000}"/>
    <cellStyle name="Notiz 2 2" xfId="605" xr:uid="{00000000-0005-0000-0000-000067020000}"/>
    <cellStyle name="Notiz 2 2 2" xfId="606" xr:uid="{00000000-0005-0000-0000-000068020000}"/>
    <cellStyle name="Notiz 2 2 2 2" xfId="607" xr:uid="{00000000-0005-0000-0000-000069020000}"/>
    <cellStyle name="Notiz 2 2 2 2 2" xfId="608" xr:uid="{00000000-0005-0000-0000-00006A020000}"/>
    <cellStyle name="Notiz 2 2 2 2 2 2" xfId="609" xr:uid="{00000000-0005-0000-0000-00006B020000}"/>
    <cellStyle name="Notiz 2 2 2 2 2 3" xfId="610" xr:uid="{00000000-0005-0000-0000-00006C020000}"/>
    <cellStyle name="Notiz 2 2 2 2 2 4" xfId="611" xr:uid="{00000000-0005-0000-0000-00006D020000}"/>
    <cellStyle name="Notiz 2 2 2 2 3" xfId="612" xr:uid="{00000000-0005-0000-0000-00006E020000}"/>
    <cellStyle name="Notiz 2 2 2 2 4" xfId="613" xr:uid="{00000000-0005-0000-0000-00006F020000}"/>
    <cellStyle name="Notiz 2 2 2 2 5" xfId="614" xr:uid="{00000000-0005-0000-0000-000070020000}"/>
    <cellStyle name="Notiz 2 2 2 3" xfId="615" xr:uid="{00000000-0005-0000-0000-000071020000}"/>
    <cellStyle name="Notiz 2 2 2 3 2" xfId="616" xr:uid="{00000000-0005-0000-0000-000072020000}"/>
    <cellStyle name="Notiz 2 2 2 3 3" xfId="617" xr:uid="{00000000-0005-0000-0000-000073020000}"/>
    <cellStyle name="Notiz 2 2 2 3 4" xfId="618" xr:uid="{00000000-0005-0000-0000-000074020000}"/>
    <cellStyle name="Notiz 2 2 2 4" xfId="619" xr:uid="{00000000-0005-0000-0000-000075020000}"/>
    <cellStyle name="Notiz 2 2 2 5" xfId="620" xr:uid="{00000000-0005-0000-0000-000076020000}"/>
    <cellStyle name="Notiz 2 2 2 6" xfId="621" xr:uid="{00000000-0005-0000-0000-000077020000}"/>
    <cellStyle name="Notiz 2 2 3" xfId="622" xr:uid="{00000000-0005-0000-0000-000078020000}"/>
    <cellStyle name="Notiz 2 2 3 2" xfId="623" xr:uid="{00000000-0005-0000-0000-000079020000}"/>
    <cellStyle name="Notiz 2 2 3 2 2" xfId="624" xr:uid="{00000000-0005-0000-0000-00007A020000}"/>
    <cellStyle name="Notiz 2 2 3 2 3" xfId="625" xr:uid="{00000000-0005-0000-0000-00007B020000}"/>
    <cellStyle name="Notiz 2 2 3 2 4" xfId="626" xr:uid="{00000000-0005-0000-0000-00007C020000}"/>
    <cellStyle name="Notiz 2 2 3 3" xfId="627" xr:uid="{00000000-0005-0000-0000-00007D020000}"/>
    <cellStyle name="Notiz 2 2 3 4" xfId="628" xr:uid="{00000000-0005-0000-0000-00007E020000}"/>
    <cellStyle name="Notiz 2 2 3 5" xfId="629" xr:uid="{00000000-0005-0000-0000-00007F020000}"/>
    <cellStyle name="Notiz 2 2 4" xfId="630" xr:uid="{00000000-0005-0000-0000-000080020000}"/>
    <cellStyle name="Notiz 2 2 4 2" xfId="631" xr:uid="{00000000-0005-0000-0000-000081020000}"/>
    <cellStyle name="Notiz 2 2 4 2 2" xfId="632" xr:uid="{00000000-0005-0000-0000-000082020000}"/>
    <cellStyle name="Notiz 2 2 4 3" xfId="633" xr:uid="{00000000-0005-0000-0000-000083020000}"/>
    <cellStyle name="Notiz 2 2 4 3 2" xfId="634" xr:uid="{00000000-0005-0000-0000-000084020000}"/>
    <cellStyle name="Notiz 2 2 4 3 2 2" xfId="635" xr:uid="{00000000-0005-0000-0000-000085020000}"/>
    <cellStyle name="Notiz 2 2 4 3 3" xfId="636" xr:uid="{00000000-0005-0000-0000-000086020000}"/>
    <cellStyle name="Notiz 2 2 4 3 3 2" xfId="637" xr:uid="{00000000-0005-0000-0000-000087020000}"/>
    <cellStyle name="Notiz 2 2 4 3 4" xfId="638" xr:uid="{00000000-0005-0000-0000-000088020000}"/>
    <cellStyle name="Notiz 2 2 4 4" xfId="639" xr:uid="{00000000-0005-0000-0000-000089020000}"/>
    <cellStyle name="Notiz 2 2 4 4 2" xfId="640" xr:uid="{00000000-0005-0000-0000-00008A020000}"/>
    <cellStyle name="Notiz 2 2 4 4 2 2" xfId="641" xr:uid="{00000000-0005-0000-0000-00008B020000}"/>
    <cellStyle name="Notiz 2 2 4 5" xfId="642" xr:uid="{00000000-0005-0000-0000-00008C020000}"/>
    <cellStyle name="Notiz 2 2 5" xfId="643" xr:uid="{00000000-0005-0000-0000-00008D020000}"/>
    <cellStyle name="Notiz 2 2 5 2" xfId="644" xr:uid="{00000000-0005-0000-0000-00008E020000}"/>
    <cellStyle name="Notiz 2 2 5 2 2" xfId="645" xr:uid="{00000000-0005-0000-0000-00008F020000}"/>
    <cellStyle name="Notiz 2 2 5 3" xfId="646" xr:uid="{00000000-0005-0000-0000-000090020000}"/>
    <cellStyle name="Notiz 2 2 5 3 2" xfId="647" xr:uid="{00000000-0005-0000-0000-000091020000}"/>
    <cellStyle name="Notiz 2 2 5 4" xfId="648" xr:uid="{00000000-0005-0000-0000-000092020000}"/>
    <cellStyle name="Notiz 2 2 5 4 2" xfId="649" xr:uid="{00000000-0005-0000-0000-000093020000}"/>
    <cellStyle name="Notiz 2 2 5 4 3" xfId="650" xr:uid="{00000000-0005-0000-0000-000094020000}"/>
    <cellStyle name="Notiz 2 2 5 5" xfId="651" xr:uid="{00000000-0005-0000-0000-000095020000}"/>
    <cellStyle name="Notiz 2 2 6" xfId="652" xr:uid="{00000000-0005-0000-0000-000096020000}"/>
    <cellStyle name="Notiz 2 3" xfId="653" xr:uid="{00000000-0005-0000-0000-000097020000}"/>
    <cellStyle name="Notiz 2 3 2" xfId="654" xr:uid="{00000000-0005-0000-0000-000098020000}"/>
    <cellStyle name="Notiz 2 3 2 2" xfId="655" xr:uid="{00000000-0005-0000-0000-000099020000}"/>
    <cellStyle name="Notiz 2 3 2 2 2" xfId="656" xr:uid="{00000000-0005-0000-0000-00009A020000}"/>
    <cellStyle name="Notiz 2 3 2 2 3" xfId="657" xr:uid="{00000000-0005-0000-0000-00009B020000}"/>
    <cellStyle name="Notiz 2 3 2 2 4" xfId="658" xr:uid="{00000000-0005-0000-0000-00009C020000}"/>
    <cellStyle name="Notiz 2 3 2 3" xfId="659" xr:uid="{00000000-0005-0000-0000-00009D020000}"/>
    <cellStyle name="Notiz 2 3 2 4" xfId="660" xr:uid="{00000000-0005-0000-0000-00009E020000}"/>
    <cellStyle name="Notiz 2 3 2 5" xfId="661" xr:uid="{00000000-0005-0000-0000-00009F020000}"/>
    <cellStyle name="Notiz 2 3 3" xfId="662" xr:uid="{00000000-0005-0000-0000-0000A0020000}"/>
    <cellStyle name="Notiz 2 3 3 2" xfId="663" xr:uid="{00000000-0005-0000-0000-0000A1020000}"/>
    <cellStyle name="Notiz 2 3 3 3" xfId="664" xr:uid="{00000000-0005-0000-0000-0000A2020000}"/>
    <cellStyle name="Notiz 2 3 3 4" xfId="665" xr:uid="{00000000-0005-0000-0000-0000A3020000}"/>
    <cellStyle name="Notiz 2 3 4" xfId="666" xr:uid="{00000000-0005-0000-0000-0000A4020000}"/>
    <cellStyle name="Notiz 2 3 5" xfId="667" xr:uid="{00000000-0005-0000-0000-0000A5020000}"/>
    <cellStyle name="Notiz 2 3 6" xfId="668" xr:uid="{00000000-0005-0000-0000-0000A6020000}"/>
    <cellStyle name="Notiz 2 4" xfId="669" xr:uid="{00000000-0005-0000-0000-0000A7020000}"/>
    <cellStyle name="Notiz 2 4 2" xfId="670" xr:uid="{00000000-0005-0000-0000-0000A8020000}"/>
    <cellStyle name="Notiz 2 4 2 2" xfId="671" xr:uid="{00000000-0005-0000-0000-0000A9020000}"/>
    <cellStyle name="Notiz 2 4 2 3" xfId="672" xr:uid="{00000000-0005-0000-0000-0000AA020000}"/>
    <cellStyle name="Notiz 2 4 2 4" xfId="673" xr:uid="{00000000-0005-0000-0000-0000AB020000}"/>
    <cellStyle name="Notiz 2 4 3" xfId="674" xr:uid="{00000000-0005-0000-0000-0000AC020000}"/>
    <cellStyle name="Notiz 2 4 4" xfId="675" xr:uid="{00000000-0005-0000-0000-0000AD020000}"/>
    <cellStyle name="Notiz 2 4 5" xfId="676" xr:uid="{00000000-0005-0000-0000-0000AE020000}"/>
    <cellStyle name="Notiz 2 5" xfId="677" xr:uid="{00000000-0005-0000-0000-0000AF020000}"/>
    <cellStyle name="Notiz 2 5 2" xfId="678" xr:uid="{00000000-0005-0000-0000-0000B0020000}"/>
    <cellStyle name="Notiz 2 5 3" xfId="679" xr:uid="{00000000-0005-0000-0000-0000B1020000}"/>
    <cellStyle name="Notiz 2 5 4" xfId="680" xr:uid="{00000000-0005-0000-0000-0000B2020000}"/>
    <cellStyle name="Notiz 2 6" xfId="681" xr:uid="{00000000-0005-0000-0000-0000B3020000}"/>
    <cellStyle name="Notiz 2 7" xfId="682" xr:uid="{00000000-0005-0000-0000-0000B4020000}"/>
    <cellStyle name="Notiz 2 8" xfId="683" xr:uid="{00000000-0005-0000-0000-0000B5020000}"/>
    <cellStyle name="Notiz 3" xfId="684" xr:uid="{00000000-0005-0000-0000-0000B6020000}"/>
    <cellStyle name="Notiz 3 2" xfId="685" xr:uid="{00000000-0005-0000-0000-0000B7020000}"/>
    <cellStyle name="Notiz 3 2 2" xfId="686" xr:uid="{00000000-0005-0000-0000-0000B8020000}"/>
    <cellStyle name="Notiz 3 2 2 2" xfId="687" xr:uid="{00000000-0005-0000-0000-0000B9020000}"/>
    <cellStyle name="Notiz 3 2 2 2 2" xfId="688" xr:uid="{00000000-0005-0000-0000-0000BA020000}"/>
    <cellStyle name="Notiz 3 2 2 2 3" xfId="689" xr:uid="{00000000-0005-0000-0000-0000BB020000}"/>
    <cellStyle name="Notiz 3 2 2 2 4" xfId="690" xr:uid="{00000000-0005-0000-0000-0000BC020000}"/>
    <cellStyle name="Notiz 3 2 2 3" xfId="691" xr:uid="{00000000-0005-0000-0000-0000BD020000}"/>
    <cellStyle name="Notiz 3 2 2 4" xfId="692" xr:uid="{00000000-0005-0000-0000-0000BE020000}"/>
    <cellStyle name="Notiz 3 2 2 5" xfId="693" xr:uid="{00000000-0005-0000-0000-0000BF020000}"/>
    <cellStyle name="Notiz 3 2 3" xfId="694" xr:uid="{00000000-0005-0000-0000-0000C0020000}"/>
    <cellStyle name="Notiz 3 2 3 2" xfId="695" xr:uid="{00000000-0005-0000-0000-0000C1020000}"/>
    <cellStyle name="Notiz 3 2 3 3" xfId="696" xr:uid="{00000000-0005-0000-0000-0000C2020000}"/>
    <cellStyle name="Notiz 3 2 3 4" xfId="697" xr:uid="{00000000-0005-0000-0000-0000C3020000}"/>
    <cellStyle name="Notiz 3 2 4" xfId="698" xr:uid="{00000000-0005-0000-0000-0000C4020000}"/>
    <cellStyle name="Notiz 3 2 5" xfId="699" xr:uid="{00000000-0005-0000-0000-0000C5020000}"/>
    <cellStyle name="Notiz 3 2 6" xfId="700" xr:uid="{00000000-0005-0000-0000-0000C6020000}"/>
    <cellStyle name="Notiz 3 3" xfId="701" xr:uid="{00000000-0005-0000-0000-0000C7020000}"/>
    <cellStyle name="Notiz 3 3 2" xfId="702" xr:uid="{00000000-0005-0000-0000-0000C8020000}"/>
    <cellStyle name="Notiz 3 3 2 2" xfId="703" xr:uid="{00000000-0005-0000-0000-0000C9020000}"/>
    <cellStyle name="Notiz 3 3 2 3" xfId="704" xr:uid="{00000000-0005-0000-0000-0000CA020000}"/>
    <cellStyle name="Notiz 3 3 2 4" xfId="705" xr:uid="{00000000-0005-0000-0000-0000CB020000}"/>
    <cellStyle name="Notiz 3 3 3" xfId="706" xr:uid="{00000000-0005-0000-0000-0000CC020000}"/>
    <cellStyle name="Notiz 3 3 4" xfId="707" xr:uid="{00000000-0005-0000-0000-0000CD020000}"/>
    <cellStyle name="Notiz 3 3 5" xfId="708" xr:uid="{00000000-0005-0000-0000-0000CE020000}"/>
    <cellStyle name="Notiz 3 4" xfId="709" xr:uid="{00000000-0005-0000-0000-0000CF020000}"/>
    <cellStyle name="Notiz 3 4 2" xfId="710" xr:uid="{00000000-0005-0000-0000-0000D0020000}"/>
    <cellStyle name="Notiz 3 4 3" xfId="711" xr:uid="{00000000-0005-0000-0000-0000D1020000}"/>
    <cellStyle name="Notiz 3 4 4" xfId="712" xr:uid="{00000000-0005-0000-0000-0000D2020000}"/>
    <cellStyle name="Notiz 3 5" xfId="713" xr:uid="{00000000-0005-0000-0000-0000D3020000}"/>
    <cellStyle name="Notiz 3 6" xfId="714" xr:uid="{00000000-0005-0000-0000-0000D4020000}"/>
    <cellStyle name="Notiz 3 7" xfId="715" xr:uid="{00000000-0005-0000-0000-0000D5020000}"/>
    <cellStyle name="Notiz 4" xfId="716" xr:uid="{00000000-0005-0000-0000-0000D6020000}"/>
    <cellStyle name="Notiz 4 2" xfId="717" xr:uid="{00000000-0005-0000-0000-0000D7020000}"/>
    <cellStyle name="Notiz 4 2 2" xfId="718" xr:uid="{00000000-0005-0000-0000-0000D8020000}"/>
    <cellStyle name="Notiz 4 2 2 2" xfId="719" xr:uid="{00000000-0005-0000-0000-0000D9020000}"/>
    <cellStyle name="Notiz 4 2 2 3" xfId="720" xr:uid="{00000000-0005-0000-0000-0000DA020000}"/>
    <cellStyle name="Notiz 4 2 2 4" xfId="721" xr:uid="{00000000-0005-0000-0000-0000DB020000}"/>
    <cellStyle name="Notiz 4 2 3" xfId="722" xr:uid="{00000000-0005-0000-0000-0000DC020000}"/>
    <cellStyle name="Notiz 4 2 4" xfId="723" xr:uid="{00000000-0005-0000-0000-0000DD020000}"/>
    <cellStyle name="Notiz 4 2 5" xfId="724" xr:uid="{00000000-0005-0000-0000-0000DE020000}"/>
    <cellStyle name="Notiz 4 3" xfId="725" xr:uid="{00000000-0005-0000-0000-0000DF020000}"/>
    <cellStyle name="Notiz 4 3 2" xfId="726" xr:uid="{00000000-0005-0000-0000-0000E0020000}"/>
    <cellStyle name="Notiz 4 3 3" xfId="727" xr:uid="{00000000-0005-0000-0000-0000E1020000}"/>
    <cellStyle name="Notiz 4 3 4" xfId="728" xr:uid="{00000000-0005-0000-0000-0000E2020000}"/>
    <cellStyle name="Notiz 4 4" xfId="729" xr:uid="{00000000-0005-0000-0000-0000E3020000}"/>
    <cellStyle name="Notiz 4 5" xfId="730" xr:uid="{00000000-0005-0000-0000-0000E4020000}"/>
    <cellStyle name="Notiz 4 6" xfId="731" xr:uid="{00000000-0005-0000-0000-0000E5020000}"/>
    <cellStyle name="Notiz 5" xfId="732" xr:uid="{00000000-0005-0000-0000-0000E6020000}"/>
    <cellStyle name="Notiz 5 2" xfId="733" xr:uid="{00000000-0005-0000-0000-0000E7020000}"/>
    <cellStyle name="Notiz 5 2 2" xfId="734" xr:uid="{00000000-0005-0000-0000-0000E8020000}"/>
    <cellStyle name="Notiz 5 2 2 2" xfId="735" xr:uid="{00000000-0005-0000-0000-0000E9020000}"/>
    <cellStyle name="Notiz 5 2 2 3" xfId="736" xr:uid="{00000000-0005-0000-0000-0000EA020000}"/>
    <cellStyle name="Notiz 5 2 2 4" xfId="737" xr:uid="{00000000-0005-0000-0000-0000EB020000}"/>
    <cellStyle name="Notiz 5 2 3" xfId="738" xr:uid="{00000000-0005-0000-0000-0000EC020000}"/>
    <cellStyle name="Notiz 5 2 4" xfId="739" xr:uid="{00000000-0005-0000-0000-0000ED020000}"/>
    <cellStyle name="Notiz 5 2 5" xfId="740" xr:uid="{00000000-0005-0000-0000-0000EE020000}"/>
    <cellStyle name="Notiz 5 3" xfId="741" xr:uid="{00000000-0005-0000-0000-0000EF020000}"/>
    <cellStyle name="Notiz 5 3 2" xfId="742" xr:uid="{00000000-0005-0000-0000-0000F0020000}"/>
    <cellStyle name="Notiz 5 3 3" xfId="743" xr:uid="{00000000-0005-0000-0000-0000F1020000}"/>
    <cellStyle name="Notiz 5 3 4" xfId="744" xr:uid="{00000000-0005-0000-0000-0000F2020000}"/>
    <cellStyle name="Notiz 5 4" xfId="745" xr:uid="{00000000-0005-0000-0000-0000F3020000}"/>
    <cellStyle name="Notiz 5 5" xfId="746" xr:uid="{00000000-0005-0000-0000-0000F4020000}"/>
    <cellStyle name="Notiz 5 6" xfId="747" xr:uid="{00000000-0005-0000-0000-0000F5020000}"/>
    <cellStyle name="Notiz 6" xfId="748" xr:uid="{00000000-0005-0000-0000-0000F6020000}"/>
    <cellStyle name="Notiz 6 2" xfId="749" xr:uid="{00000000-0005-0000-0000-0000F7020000}"/>
    <cellStyle name="Notiz 6 2 2" xfId="750" xr:uid="{00000000-0005-0000-0000-0000F8020000}"/>
    <cellStyle name="Notiz 6 2 3" xfId="751" xr:uid="{00000000-0005-0000-0000-0000F9020000}"/>
    <cellStyle name="Notiz 6 2 4" xfId="752" xr:uid="{00000000-0005-0000-0000-0000FA020000}"/>
    <cellStyle name="Notiz 6 3" xfId="753" xr:uid="{00000000-0005-0000-0000-0000FB020000}"/>
    <cellStyle name="Notiz 6 4" xfId="754" xr:uid="{00000000-0005-0000-0000-0000FC020000}"/>
    <cellStyle name="Notiz 6 5" xfId="755" xr:uid="{00000000-0005-0000-0000-0000FD020000}"/>
    <cellStyle name="Notiz 7" xfId="756" xr:uid="{00000000-0005-0000-0000-0000FE020000}"/>
    <cellStyle name="Notiz 7 2" xfId="757" xr:uid="{00000000-0005-0000-0000-0000FF020000}"/>
    <cellStyle name="Notiz 7 3" xfId="758" xr:uid="{00000000-0005-0000-0000-000000030000}"/>
    <cellStyle name="Notiz 7 4" xfId="759" xr:uid="{00000000-0005-0000-0000-000001030000}"/>
    <cellStyle name="Notiz 8" xfId="760" xr:uid="{00000000-0005-0000-0000-000002030000}"/>
    <cellStyle name="Notiz 8 2" xfId="761" xr:uid="{00000000-0005-0000-0000-000003030000}"/>
    <cellStyle name="Notiz 9" xfId="762" xr:uid="{00000000-0005-0000-0000-000004030000}"/>
    <cellStyle name="Output 2" xfId="763" xr:uid="{00000000-0005-0000-0000-000005030000}"/>
    <cellStyle name="Percent" xfId="1168" builtinId="5"/>
    <cellStyle name="Percent 2" xfId="1166" xr:uid="{00000000-0005-0000-0000-000006030000}"/>
    <cellStyle name="Prozent 10" xfId="764" xr:uid="{00000000-0005-0000-0000-000008030000}"/>
    <cellStyle name="Prozent 10 2" xfId="765" xr:uid="{00000000-0005-0000-0000-000009030000}"/>
    <cellStyle name="Prozent 10 2 2" xfId="766" xr:uid="{00000000-0005-0000-0000-00000A030000}"/>
    <cellStyle name="Prozent 10 3" xfId="767" xr:uid="{00000000-0005-0000-0000-00000B030000}"/>
    <cellStyle name="Prozent 10 3 2" xfId="768" xr:uid="{00000000-0005-0000-0000-00000C030000}"/>
    <cellStyle name="Prozent 10 4" xfId="769" xr:uid="{00000000-0005-0000-0000-00000D030000}"/>
    <cellStyle name="Prozent 10 4 2" xfId="770" xr:uid="{00000000-0005-0000-0000-00000E030000}"/>
    <cellStyle name="Prozent 10 4 3" xfId="771" xr:uid="{00000000-0005-0000-0000-00000F030000}"/>
    <cellStyle name="Prozent 10 5" xfId="772" xr:uid="{00000000-0005-0000-0000-000010030000}"/>
    <cellStyle name="Prozent 11" xfId="773" xr:uid="{00000000-0005-0000-0000-000011030000}"/>
    <cellStyle name="Prozent 11 2" xfId="774" xr:uid="{00000000-0005-0000-0000-000012030000}"/>
    <cellStyle name="Prozent 12" xfId="775" xr:uid="{00000000-0005-0000-0000-000013030000}"/>
    <cellStyle name="Prozent 12 2" xfId="776" xr:uid="{00000000-0005-0000-0000-000014030000}"/>
    <cellStyle name="Prozent 13" xfId="777" xr:uid="{00000000-0005-0000-0000-000015030000}"/>
    <cellStyle name="Prozent 14" xfId="778" xr:uid="{00000000-0005-0000-0000-000016030000}"/>
    <cellStyle name="Prozent 2" xfId="779" xr:uid="{00000000-0005-0000-0000-000017030000}"/>
    <cellStyle name="Prozent 3" xfId="780" xr:uid="{00000000-0005-0000-0000-000018030000}"/>
    <cellStyle name="Prozent 3 2" xfId="781" xr:uid="{00000000-0005-0000-0000-000019030000}"/>
    <cellStyle name="Prozent 3 2 2" xfId="782" xr:uid="{00000000-0005-0000-0000-00001A030000}"/>
    <cellStyle name="Prozent 3 2 2 2" xfId="783" xr:uid="{00000000-0005-0000-0000-00001B030000}"/>
    <cellStyle name="Prozent 3 2 2 2 2" xfId="784" xr:uid="{00000000-0005-0000-0000-00001C030000}"/>
    <cellStyle name="Prozent 3 2 2 2 2 2" xfId="785" xr:uid="{00000000-0005-0000-0000-00001D030000}"/>
    <cellStyle name="Prozent 3 2 2 2 2 3" xfId="786" xr:uid="{00000000-0005-0000-0000-00001E030000}"/>
    <cellStyle name="Prozent 3 2 2 2 2 4" xfId="787" xr:uid="{00000000-0005-0000-0000-00001F030000}"/>
    <cellStyle name="Prozent 3 2 2 2 3" xfId="788" xr:uid="{00000000-0005-0000-0000-000020030000}"/>
    <cellStyle name="Prozent 3 2 2 2 4" xfId="789" xr:uid="{00000000-0005-0000-0000-000021030000}"/>
    <cellStyle name="Prozent 3 2 2 2 5" xfId="790" xr:uid="{00000000-0005-0000-0000-000022030000}"/>
    <cellStyle name="Prozent 3 2 2 3" xfId="791" xr:uid="{00000000-0005-0000-0000-000023030000}"/>
    <cellStyle name="Prozent 3 2 2 3 2" xfId="792" xr:uid="{00000000-0005-0000-0000-000024030000}"/>
    <cellStyle name="Prozent 3 2 2 3 3" xfId="793" xr:uid="{00000000-0005-0000-0000-000025030000}"/>
    <cellStyle name="Prozent 3 2 2 3 4" xfId="794" xr:uid="{00000000-0005-0000-0000-000026030000}"/>
    <cellStyle name="Prozent 3 2 2 4" xfId="795" xr:uid="{00000000-0005-0000-0000-000027030000}"/>
    <cellStyle name="Prozent 3 2 2 5" xfId="796" xr:uid="{00000000-0005-0000-0000-000028030000}"/>
    <cellStyle name="Prozent 3 2 2 6" xfId="797" xr:uid="{00000000-0005-0000-0000-000029030000}"/>
    <cellStyle name="Prozent 3 2 3" xfId="798" xr:uid="{00000000-0005-0000-0000-00002A030000}"/>
    <cellStyle name="Prozent 3 2 3 2" xfId="799" xr:uid="{00000000-0005-0000-0000-00002B030000}"/>
    <cellStyle name="Prozent 3 2 3 2 2" xfId="800" xr:uid="{00000000-0005-0000-0000-00002C030000}"/>
    <cellStyle name="Prozent 3 2 3 2 3" xfId="801" xr:uid="{00000000-0005-0000-0000-00002D030000}"/>
    <cellStyle name="Prozent 3 2 3 2 4" xfId="802" xr:uid="{00000000-0005-0000-0000-00002E030000}"/>
    <cellStyle name="Prozent 3 2 3 3" xfId="803" xr:uid="{00000000-0005-0000-0000-00002F030000}"/>
    <cellStyle name="Prozent 3 2 3 4" xfId="804" xr:uid="{00000000-0005-0000-0000-000030030000}"/>
    <cellStyle name="Prozent 3 2 3 5" xfId="805" xr:uid="{00000000-0005-0000-0000-000031030000}"/>
    <cellStyle name="Prozent 3 2 4" xfId="806" xr:uid="{00000000-0005-0000-0000-000032030000}"/>
    <cellStyle name="Prozent 3 2 4 2" xfId="807" xr:uid="{00000000-0005-0000-0000-000033030000}"/>
    <cellStyle name="Prozent 3 2 4 2 2" xfId="808" xr:uid="{00000000-0005-0000-0000-000034030000}"/>
    <cellStyle name="Prozent 3 2 4 3" xfId="809" xr:uid="{00000000-0005-0000-0000-000035030000}"/>
    <cellStyle name="Prozent 3 2 4 4" xfId="810" xr:uid="{00000000-0005-0000-0000-000036030000}"/>
    <cellStyle name="Prozent 3 2 4 5" xfId="811" xr:uid="{00000000-0005-0000-0000-000037030000}"/>
    <cellStyle name="Prozent 3 2 5" xfId="812" xr:uid="{00000000-0005-0000-0000-000038030000}"/>
    <cellStyle name="Prozent 3 2 6" xfId="813" xr:uid="{00000000-0005-0000-0000-000039030000}"/>
    <cellStyle name="Prozent 3 3" xfId="814" xr:uid="{00000000-0005-0000-0000-00003A030000}"/>
    <cellStyle name="Prozent 3 3 2" xfId="815" xr:uid="{00000000-0005-0000-0000-00003B030000}"/>
    <cellStyle name="Prozent 3 3 2 2" xfId="816" xr:uid="{00000000-0005-0000-0000-00003C030000}"/>
    <cellStyle name="Prozent 3 3 2 2 2" xfId="817" xr:uid="{00000000-0005-0000-0000-00003D030000}"/>
    <cellStyle name="Prozent 3 3 2 2 3" xfId="818" xr:uid="{00000000-0005-0000-0000-00003E030000}"/>
    <cellStyle name="Prozent 3 3 2 2 4" xfId="819" xr:uid="{00000000-0005-0000-0000-00003F030000}"/>
    <cellStyle name="Prozent 3 3 2 3" xfId="820" xr:uid="{00000000-0005-0000-0000-000040030000}"/>
    <cellStyle name="Prozent 3 3 2 4" xfId="821" xr:uid="{00000000-0005-0000-0000-000041030000}"/>
    <cellStyle name="Prozent 3 3 2 5" xfId="822" xr:uid="{00000000-0005-0000-0000-000042030000}"/>
    <cellStyle name="Prozent 3 3 3" xfId="823" xr:uid="{00000000-0005-0000-0000-000043030000}"/>
    <cellStyle name="Prozent 3 3 3 2" xfId="824" xr:uid="{00000000-0005-0000-0000-000044030000}"/>
    <cellStyle name="Prozent 3 3 3 3" xfId="825" xr:uid="{00000000-0005-0000-0000-000045030000}"/>
    <cellStyle name="Prozent 3 3 3 4" xfId="826" xr:uid="{00000000-0005-0000-0000-000046030000}"/>
    <cellStyle name="Prozent 3 3 4" xfId="827" xr:uid="{00000000-0005-0000-0000-000047030000}"/>
    <cellStyle name="Prozent 3 3 5" xfId="828" xr:uid="{00000000-0005-0000-0000-000048030000}"/>
    <cellStyle name="Prozent 3 3 6" xfId="829" xr:uid="{00000000-0005-0000-0000-000049030000}"/>
    <cellStyle name="Prozent 3 4" xfId="830" xr:uid="{00000000-0005-0000-0000-00004A030000}"/>
    <cellStyle name="Prozent 3 4 2" xfId="831" xr:uid="{00000000-0005-0000-0000-00004B030000}"/>
    <cellStyle name="Prozent 3 4 2 2" xfId="832" xr:uid="{00000000-0005-0000-0000-00004C030000}"/>
    <cellStyle name="Prozent 3 4 2 3" xfId="833" xr:uid="{00000000-0005-0000-0000-00004D030000}"/>
    <cellStyle name="Prozent 3 4 2 4" xfId="834" xr:uid="{00000000-0005-0000-0000-00004E030000}"/>
    <cellStyle name="Prozent 3 4 3" xfId="835" xr:uid="{00000000-0005-0000-0000-00004F030000}"/>
    <cellStyle name="Prozent 3 4 4" xfId="836" xr:uid="{00000000-0005-0000-0000-000050030000}"/>
    <cellStyle name="Prozent 3 4 5" xfId="837" xr:uid="{00000000-0005-0000-0000-000051030000}"/>
    <cellStyle name="Prozent 3 5" xfId="838" xr:uid="{00000000-0005-0000-0000-000052030000}"/>
    <cellStyle name="Prozent 3 5 2" xfId="839" xr:uid="{00000000-0005-0000-0000-000053030000}"/>
    <cellStyle name="Prozent 3 5 3" xfId="840" xr:uid="{00000000-0005-0000-0000-000054030000}"/>
    <cellStyle name="Prozent 3 5 4" xfId="841" xr:uid="{00000000-0005-0000-0000-000055030000}"/>
    <cellStyle name="Prozent 3 6" xfId="842" xr:uid="{00000000-0005-0000-0000-000056030000}"/>
    <cellStyle name="Prozent 3 7" xfId="843" xr:uid="{00000000-0005-0000-0000-000057030000}"/>
    <cellStyle name="Prozent 3 8" xfId="844" xr:uid="{00000000-0005-0000-0000-000058030000}"/>
    <cellStyle name="Prozent 4" xfId="845" xr:uid="{00000000-0005-0000-0000-000059030000}"/>
    <cellStyle name="Prozent 4 2" xfId="846" xr:uid="{00000000-0005-0000-0000-00005A030000}"/>
    <cellStyle name="Prozent 4 2 2" xfId="847" xr:uid="{00000000-0005-0000-0000-00005B030000}"/>
    <cellStyle name="Prozent 4 2 2 2" xfId="848" xr:uid="{00000000-0005-0000-0000-00005C030000}"/>
    <cellStyle name="Prozent 4 2 2 2 2" xfId="849" xr:uid="{00000000-0005-0000-0000-00005D030000}"/>
    <cellStyle name="Prozent 4 2 2 2 2 2" xfId="850" xr:uid="{00000000-0005-0000-0000-00005E030000}"/>
    <cellStyle name="Prozent 4 2 2 2 2 3" xfId="851" xr:uid="{00000000-0005-0000-0000-00005F030000}"/>
    <cellStyle name="Prozent 4 2 2 2 2 4" xfId="852" xr:uid="{00000000-0005-0000-0000-000060030000}"/>
    <cellStyle name="Prozent 4 2 2 2 3" xfId="853" xr:uid="{00000000-0005-0000-0000-000061030000}"/>
    <cellStyle name="Prozent 4 2 2 2 4" xfId="854" xr:uid="{00000000-0005-0000-0000-000062030000}"/>
    <cellStyle name="Prozent 4 2 2 2 5" xfId="855" xr:uid="{00000000-0005-0000-0000-000063030000}"/>
    <cellStyle name="Prozent 4 2 2 3" xfId="856" xr:uid="{00000000-0005-0000-0000-000064030000}"/>
    <cellStyle name="Prozent 4 2 2 3 2" xfId="857" xr:uid="{00000000-0005-0000-0000-000065030000}"/>
    <cellStyle name="Prozent 4 2 2 3 3" xfId="858" xr:uid="{00000000-0005-0000-0000-000066030000}"/>
    <cellStyle name="Prozent 4 2 2 3 4" xfId="859" xr:uid="{00000000-0005-0000-0000-000067030000}"/>
    <cellStyle name="Prozent 4 2 2 4" xfId="860" xr:uid="{00000000-0005-0000-0000-000068030000}"/>
    <cellStyle name="Prozent 4 2 2 5" xfId="861" xr:uid="{00000000-0005-0000-0000-000069030000}"/>
    <cellStyle name="Prozent 4 2 2 6" xfId="862" xr:uid="{00000000-0005-0000-0000-00006A030000}"/>
    <cellStyle name="Prozent 4 2 3" xfId="863" xr:uid="{00000000-0005-0000-0000-00006B030000}"/>
    <cellStyle name="Prozent 4 2 3 2" xfId="864" xr:uid="{00000000-0005-0000-0000-00006C030000}"/>
    <cellStyle name="Prozent 4 2 3 2 2" xfId="865" xr:uid="{00000000-0005-0000-0000-00006D030000}"/>
    <cellStyle name="Prozent 4 2 3 2 3" xfId="866" xr:uid="{00000000-0005-0000-0000-00006E030000}"/>
    <cellStyle name="Prozent 4 2 3 2 4" xfId="867" xr:uid="{00000000-0005-0000-0000-00006F030000}"/>
    <cellStyle name="Prozent 4 2 3 3" xfId="868" xr:uid="{00000000-0005-0000-0000-000070030000}"/>
    <cellStyle name="Prozent 4 2 3 4" xfId="869" xr:uid="{00000000-0005-0000-0000-000071030000}"/>
    <cellStyle name="Prozent 4 2 3 5" xfId="870" xr:uid="{00000000-0005-0000-0000-000072030000}"/>
    <cellStyle name="Prozent 4 2 4" xfId="871" xr:uid="{00000000-0005-0000-0000-000073030000}"/>
    <cellStyle name="Prozent 4 2 4 2" xfId="872" xr:uid="{00000000-0005-0000-0000-000074030000}"/>
    <cellStyle name="Prozent 4 2 4 3" xfId="873" xr:uid="{00000000-0005-0000-0000-000075030000}"/>
    <cellStyle name="Prozent 4 2 4 4" xfId="874" xr:uid="{00000000-0005-0000-0000-000076030000}"/>
    <cellStyle name="Prozent 4 2 5" xfId="875" xr:uid="{00000000-0005-0000-0000-000077030000}"/>
    <cellStyle name="Prozent 4 2 6" xfId="876" xr:uid="{00000000-0005-0000-0000-000078030000}"/>
    <cellStyle name="Prozent 4 2 7" xfId="877" xr:uid="{00000000-0005-0000-0000-000079030000}"/>
    <cellStyle name="Prozent 4 3" xfId="878" xr:uid="{00000000-0005-0000-0000-00007A030000}"/>
    <cellStyle name="Prozent 4 3 2" xfId="879" xr:uid="{00000000-0005-0000-0000-00007B030000}"/>
    <cellStyle name="Prozent 4 3 2 2" xfId="880" xr:uid="{00000000-0005-0000-0000-00007C030000}"/>
    <cellStyle name="Prozent 4 3 2 2 2" xfId="881" xr:uid="{00000000-0005-0000-0000-00007D030000}"/>
    <cellStyle name="Prozent 4 3 2 2 3" xfId="882" xr:uid="{00000000-0005-0000-0000-00007E030000}"/>
    <cellStyle name="Prozent 4 3 2 2 4" xfId="883" xr:uid="{00000000-0005-0000-0000-00007F030000}"/>
    <cellStyle name="Prozent 4 3 2 3" xfId="884" xr:uid="{00000000-0005-0000-0000-000080030000}"/>
    <cellStyle name="Prozent 4 3 2 4" xfId="885" xr:uid="{00000000-0005-0000-0000-000081030000}"/>
    <cellStyle name="Prozent 4 3 2 5" xfId="886" xr:uid="{00000000-0005-0000-0000-000082030000}"/>
    <cellStyle name="Prozent 4 3 3" xfId="887" xr:uid="{00000000-0005-0000-0000-000083030000}"/>
    <cellStyle name="Prozent 4 3 3 2" xfId="888" xr:uid="{00000000-0005-0000-0000-000084030000}"/>
    <cellStyle name="Prozent 4 3 3 2 2" xfId="889" xr:uid="{00000000-0005-0000-0000-000085030000}"/>
    <cellStyle name="Prozent 4 3 3 2 3" xfId="890" xr:uid="{00000000-0005-0000-0000-000086030000}"/>
    <cellStyle name="Prozent 4 3 3 2 4" xfId="891" xr:uid="{00000000-0005-0000-0000-000087030000}"/>
    <cellStyle name="Prozent 4 3 3 3" xfId="892" xr:uid="{00000000-0005-0000-0000-000088030000}"/>
    <cellStyle name="Prozent 4 3 3 4" xfId="893" xr:uid="{00000000-0005-0000-0000-000089030000}"/>
    <cellStyle name="Prozent 4 3 3 5" xfId="894" xr:uid="{00000000-0005-0000-0000-00008A030000}"/>
    <cellStyle name="Prozent 4 3 4" xfId="895" xr:uid="{00000000-0005-0000-0000-00008B030000}"/>
    <cellStyle name="Prozent 4 3 4 2" xfId="896" xr:uid="{00000000-0005-0000-0000-00008C030000}"/>
    <cellStyle name="Prozent 4 3 4 2 2" xfId="897" xr:uid="{00000000-0005-0000-0000-00008D030000}"/>
    <cellStyle name="Prozent 4 3 4 3" xfId="898" xr:uid="{00000000-0005-0000-0000-00008E030000}"/>
    <cellStyle name="Prozent 4 3 4 3 2" xfId="899" xr:uid="{00000000-0005-0000-0000-00008F030000}"/>
    <cellStyle name="Prozent 4 3 4 4" xfId="900" xr:uid="{00000000-0005-0000-0000-000090030000}"/>
    <cellStyle name="Prozent 4 3 4 4 2" xfId="901" xr:uid="{00000000-0005-0000-0000-000091030000}"/>
    <cellStyle name="Prozent 4 3 4 4 3" xfId="902" xr:uid="{00000000-0005-0000-0000-000092030000}"/>
    <cellStyle name="Prozent 4 3 4 5" xfId="903" xr:uid="{00000000-0005-0000-0000-000093030000}"/>
    <cellStyle name="Prozent 4 3 5" xfId="904" xr:uid="{00000000-0005-0000-0000-000094030000}"/>
    <cellStyle name="Prozent 4 4" xfId="905" xr:uid="{00000000-0005-0000-0000-000095030000}"/>
    <cellStyle name="Prozent 4 4 2" xfId="906" xr:uid="{00000000-0005-0000-0000-000096030000}"/>
    <cellStyle name="Prozent 4 4 2 2" xfId="907" xr:uid="{00000000-0005-0000-0000-000097030000}"/>
    <cellStyle name="Prozent 4 4 2 3" xfId="908" xr:uid="{00000000-0005-0000-0000-000098030000}"/>
    <cellStyle name="Prozent 4 4 2 4" xfId="909" xr:uid="{00000000-0005-0000-0000-000099030000}"/>
    <cellStyle name="Prozent 4 4 3" xfId="910" xr:uid="{00000000-0005-0000-0000-00009A030000}"/>
    <cellStyle name="Prozent 4 4 4" xfId="911" xr:uid="{00000000-0005-0000-0000-00009B030000}"/>
    <cellStyle name="Prozent 4 4 5" xfId="912" xr:uid="{00000000-0005-0000-0000-00009C030000}"/>
    <cellStyle name="Prozent 4 5" xfId="913" xr:uid="{00000000-0005-0000-0000-00009D030000}"/>
    <cellStyle name="Prozent 4 5 2" xfId="914" xr:uid="{00000000-0005-0000-0000-00009E030000}"/>
    <cellStyle name="Prozent 4 5 3" xfId="915" xr:uid="{00000000-0005-0000-0000-00009F030000}"/>
    <cellStyle name="Prozent 4 5 4" xfId="916" xr:uid="{00000000-0005-0000-0000-0000A0030000}"/>
    <cellStyle name="Prozent 4 6" xfId="917" xr:uid="{00000000-0005-0000-0000-0000A1030000}"/>
    <cellStyle name="Prozent 4 7" xfId="918" xr:uid="{00000000-0005-0000-0000-0000A2030000}"/>
    <cellStyle name="Prozent 4 8" xfId="919" xr:uid="{00000000-0005-0000-0000-0000A3030000}"/>
    <cellStyle name="Prozent 5" xfId="920" xr:uid="{00000000-0005-0000-0000-0000A4030000}"/>
    <cellStyle name="Prozent 5 2" xfId="921" xr:uid="{00000000-0005-0000-0000-0000A5030000}"/>
    <cellStyle name="Prozent 5 2 2" xfId="922" xr:uid="{00000000-0005-0000-0000-0000A6030000}"/>
    <cellStyle name="Prozent 5 2 2 2" xfId="923" xr:uid="{00000000-0005-0000-0000-0000A7030000}"/>
    <cellStyle name="Prozent 5 2 2 2 2" xfId="924" xr:uid="{00000000-0005-0000-0000-0000A8030000}"/>
    <cellStyle name="Prozent 5 2 2 2 3" xfId="925" xr:uid="{00000000-0005-0000-0000-0000A9030000}"/>
    <cellStyle name="Prozent 5 2 2 2 4" xfId="926" xr:uid="{00000000-0005-0000-0000-0000AA030000}"/>
    <cellStyle name="Prozent 5 2 2 3" xfId="927" xr:uid="{00000000-0005-0000-0000-0000AB030000}"/>
    <cellStyle name="Prozent 5 2 2 4" xfId="928" xr:uid="{00000000-0005-0000-0000-0000AC030000}"/>
    <cellStyle name="Prozent 5 2 2 5" xfId="929" xr:uid="{00000000-0005-0000-0000-0000AD030000}"/>
    <cellStyle name="Prozent 5 2 3" xfId="930" xr:uid="{00000000-0005-0000-0000-0000AE030000}"/>
    <cellStyle name="Prozent 5 2 3 2" xfId="931" xr:uid="{00000000-0005-0000-0000-0000AF030000}"/>
    <cellStyle name="Prozent 5 2 3 3" xfId="932" xr:uid="{00000000-0005-0000-0000-0000B0030000}"/>
    <cellStyle name="Prozent 5 2 3 4" xfId="933" xr:uid="{00000000-0005-0000-0000-0000B1030000}"/>
    <cellStyle name="Prozent 5 2 4" xfId="934" xr:uid="{00000000-0005-0000-0000-0000B2030000}"/>
    <cellStyle name="Prozent 5 2 5" xfId="935" xr:uid="{00000000-0005-0000-0000-0000B3030000}"/>
    <cellStyle name="Prozent 5 2 6" xfId="936" xr:uid="{00000000-0005-0000-0000-0000B4030000}"/>
    <cellStyle name="Prozent 5 3" xfId="937" xr:uid="{00000000-0005-0000-0000-0000B5030000}"/>
    <cellStyle name="Prozent 5 3 2" xfId="938" xr:uid="{00000000-0005-0000-0000-0000B6030000}"/>
    <cellStyle name="Prozent 5 3 2 2" xfId="939" xr:uid="{00000000-0005-0000-0000-0000B7030000}"/>
    <cellStyle name="Prozent 5 3 2 3" xfId="940" xr:uid="{00000000-0005-0000-0000-0000B8030000}"/>
    <cellStyle name="Prozent 5 3 2 4" xfId="941" xr:uid="{00000000-0005-0000-0000-0000B9030000}"/>
    <cellStyle name="Prozent 5 3 3" xfId="942" xr:uid="{00000000-0005-0000-0000-0000BA030000}"/>
    <cellStyle name="Prozent 5 3 4" xfId="943" xr:uid="{00000000-0005-0000-0000-0000BB030000}"/>
    <cellStyle name="Prozent 5 3 5" xfId="944" xr:uid="{00000000-0005-0000-0000-0000BC030000}"/>
    <cellStyle name="Prozent 5 4" xfId="945" xr:uid="{00000000-0005-0000-0000-0000BD030000}"/>
    <cellStyle name="Prozent 5 4 2" xfId="946" xr:uid="{00000000-0005-0000-0000-0000BE030000}"/>
    <cellStyle name="Prozent 5 4 2 2" xfId="947" xr:uid="{00000000-0005-0000-0000-0000BF030000}"/>
    <cellStyle name="Prozent 5 4 3" xfId="948" xr:uid="{00000000-0005-0000-0000-0000C0030000}"/>
    <cellStyle name="Prozent 5 4 3 2" xfId="949" xr:uid="{00000000-0005-0000-0000-0000C1030000}"/>
    <cellStyle name="Prozent 5 4 3 2 2" xfId="950" xr:uid="{00000000-0005-0000-0000-0000C2030000}"/>
    <cellStyle name="Prozent 5 4 3 3" xfId="951" xr:uid="{00000000-0005-0000-0000-0000C3030000}"/>
    <cellStyle name="Prozent 5 4 3 3 2" xfId="952" xr:uid="{00000000-0005-0000-0000-0000C4030000}"/>
    <cellStyle name="Prozent 5 4 3 4" xfId="953" xr:uid="{00000000-0005-0000-0000-0000C5030000}"/>
    <cellStyle name="Prozent 5 4 4" xfId="954" xr:uid="{00000000-0005-0000-0000-0000C6030000}"/>
    <cellStyle name="Prozent 5 4 4 2" xfId="955" xr:uid="{00000000-0005-0000-0000-0000C7030000}"/>
    <cellStyle name="Prozent 5 4 4 2 2" xfId="956" xr:uid="{00000000-0005-0000-0000-0000C8030000}"/>
    <cellStyle name="Prozent 5 4 5" xfId="957" xr:uid="{00000000-0005-0000-0000-0000C9030000}"/>
    <cellStyle name="Prozent 5 5" xfId="958" xr:uid="{00000000-0005-0000-0000-0000CA030000}"/>
    <cellStyle name="Prozent 5 5 2" xfId="959" xr:uid="{00000000-0005-0000-0000-0000CB030000}"/>
    <cellStyle name="Prozent 5 5 2 2" xfId="960" xr:uid="{00000000-0005-0000-0000-0000CC030000}"/>
    <cellStyle name="Prozent 5 5 3" xfId="961" xr:uid="{00000000-0005-0000-0000-0000CD030000}"/>
    <cellStyle name="Prozent 5 5 3 2" xfId="962" xr:uid="{00000000-0005-0000-0000-0000CE030000}"/>
    <cellStyle name="Prozent 5 5 4" xfId="963" xr:uid="{00000000-0005-0000-0000-0000CF030000}"/>
    <cellStyle name="Prozent 5 5 4 2" xfId="964" xr:uid="{00000000-0005-0000-0000-0000D0030000}"/>
    <cellStyle name="Prozent 5 5 4 3" xfId="965" xr:uid="{00000000-0005-0000-0000-0000D1030000}"/>
    <cellStyle name="Prozent 5 5 5" xfId="966" xr:uid="{00000000-0005-0000-0000-0000D2030000}"/>
    <cellStyle name="Prozent 5 6" xfId="967" xr:uid="{00000000-0005-0000-0000-0000D3030000}"/>
    <cellStyle name="Prozent 6" xfId="968" xr:uid="{00000000-0005-0000-0000-0000D4030000}"/>
    <cellStyle name="Prozent 6 2" xfId="969" xr:uid="{00000000-0005-0000-0000-0000D5030000}"/>
    <cellStyle name="Prozent 6 2 2" xfId="970" xr:uid="{00000000-0005-0000-0000-0000D6030000}"/>
    <cellStyle name="Prozent 6 2 2 2" xfId="971" xr:uid="{00000000-0005-0000-0000-0000D7030000}"/>
    <cellStyle name="Prozent 6 2 2 3" xfId="972" xr:uid="{00000000-0005-0000-0000-0000D8030000}"/>
    <cellStyle name="Prozent 6 2 2 4" xfId="973" xr:uid="{00000000-0005-0000-0000-0000D9030000}"/>
    <cellStyle name="Prozent 6 2 3" xfId="974" xr:uid="{00000000-0005-0000-0000-0000DA030000}"/>
    <cellStyle name="Prozent 6 2 4" xfId="975" xr:uid="{00000000-0005-0000-0000-0000DB030000}"/>
    <cellStyle name="Prozent 6 2 5" xfId="976" xr:uid="{00000000-0005-0000-0000-0000DC030000}"/>
    <cellStyle name="Prozent 6 3" xfId="977" xr:uid="{00000000-0005-0000-0000-0000DD030000}"/>
    <cellStyle name="Prozent 6 3 2" xfId="978" xr:uid="{00000000-0005-0000-0000-0000DE030000}"/>
    <cellStyle name="Prozent 6 3 3" xfId="979" xr:uid="{00000000-0005-0000-0000-0000DF030000}"/>
    <cellStyle name="Prozent 6 3 4" xfId="980" xr:uid="{00000000-0005-0000-0000-0000E0030000}"/>
    <cellStyle name="Prozent 6 4" xfId="981" xr:uid="{00000000-0005-0000-0000-0000E1030000}"/>
    <cellStyle name="Prozent 6 5" xfId="982" xr:uid="{00000000-0005-0000-0000-0000E2030000}"/>
    <cellStyle name="Prozent 6 6" xfId="983" xr:uid="{00000000-0005-0000-0000-0000E3030000}"/>
    <cellStyle name="Prozent 7" xfId="984" xr:uid="{00000000-0005-0000-0000-0000E4030000}"/>
    <cellStyle name="Prozent 7 2" xfId="985" xr:uid="{00000000-0005-0000-0000-0000E5030000}"/>
    <cellStyle name="Prozent 7 2 2" xfId="986" xr:uid="{00000000-0005-0000-0000-0000E6030000}"/>
    <cellStyle name="Prozent 7 2 2 2" xfId="987" xr:uid="{00000000-0005-0000-0000-0000E7030000}"/>
    <cellStyle name="Prozent 7 2 2 3" xfId="988" xr:uid="{00000000-0005-0000-0000-0000E8030000}"/>
    <cellStyle name="Prozent 7 2 2 4" xfId="989" xr:uid="{00000000-0005-0000-0000-0000E9030000}"/>
    <cellStyle name="Prozent 7 2 3" xfId="990" xr:uid="{00000000-0005-0000-0000-0000EA030000}"/>
    <cellStyle name="Prozent 7 2 4" xfId="991" xr:uid="{00000000-0005-0000-0000-0000EB030000}"/>
    <cellStyle name="Prozent 7 2 5" xfId="992" xr:uid="{00000000-0005-0000-0000-0000EC030000}"/>
    <cellStyle name="Prozent 7 3" xfId="993" xr:uid="{00000000-0005-0000-0000-0000ED030000}"/>
    <cellStyle name="Prozent 7 3 2" xfId="994" xr:uid="{00000000-0005-0000-0000-0000EE030000}"/>
    <cellStyle name="Prozent 7 3 3" xfId="995" xr:uid="{00000000-0005-0000-0000-0000EF030000}"/>
    <cellStyle name="Prozent 7 3 4" xfId="996" xr:uid="{00000000-0005-0000-0000-0000F0030000}"/>
    <cellStyle name="Prozent 7 4" xfId="997" xr:uid="{00000000-0005-0000-0000-0000F1030000}"/>
    <cellStyle name="Prozent 7 5" xfId="998" xr:uid="{00000000-0005-0000-0000-0000F2030000}"/>
    <cellStyle name="Prozent 7 6" xfId="999" xr:uid="{00000000-0005-0000-0000-0000F3030000}"/>
    <cellStyle name="Prozent 8" xfId="1000" xr:uid="{00000000-0005-0000-0000-0000F4030000}"/>
    <cellStyle name="Prozent 8 2" xfId="1001" xr:uid="{00000000-0005-0000-0000-0000F5030000}"/>
    <cellStyle name="Prozent 8 2 2" xfId="1002" xr:uid="{00000000-0005-0000-0000-0000F6030000}"/>
    <cellStyle name="Prozent 8 2 2 2" xfId="1003" xr:uid="{00000000-0005-0000-0000-0000F7030000}"/>
    <cellStyle name="Prozent 8 2 3" xfId="1004" xr:uid="{00000000-0005-0000-0000-0000F8030000}"/>
    <cellStyle name="Prozent 8 2 4" xfId="1005" xr:uid="{00000000-0005-0000-0000-0000F9030000}"/>
    <cellStyle name="Prozent 8 3" xfId="1006" xr:uid="{00000000-0005-0000-0000-0000FA030000}"/>
    <cellStyle name="Prozent 8 3 2" xfId="1007" xr:uid="{00000000-0005-0000-0000-0000FB030000}"/>
    <cellStyle name="Prozent 8 3 2 2" xfId="1008" xr:uid="{00000000-0005-0000-0000-0000FC030000}"/>
    <cellStyle name="Prozent 8 3 2 2 2" xfId="1009" xr:uid="{00000000-0005-0000-0000-0000FD030000}"/>
    <cellStyle name="Prozent 8 3 2 3" xfId="1010" xr:uid="{00000000-0005-0000-0000-0000FE030000}"/>
    <cellStyle name="Prozent 8 3 2 3 2" xfId="1011" xr:uid="{00000000-0005-0000-0000-0000FF030000}"/>
    <cellStyle name="Prozent 8 3 2 3 3" xfId="1012" xr:uid="{00000000-0005-0000-0000-000000040000}"/>
    <cellStyle name="Prozent 8 3 2 4" xfId="1013" xr:uid="{00000000-0005-0000-0000-000001040000}"/>
    <cellStyle name="Prozent 8 3 2 5" xfId="1014" xr:uid="{00000000-0005-0000-0000-000002040000}"/>
    <cellStyle name="Prozent 8 3 3" xfId="1015" xr:uid="{00000000-0005-0000-0000-000003040000}"/>
    <cellStyle name="Prozent 8 3 3 2" xfId="1016" xr:uid="{00000000-0005-0000-0000-000004040000}"/>
    <cellStyle name="Prozent 8 3 3 2 2" xfId="1017" xr:uid="{00000000-0005-0000-0000-000005040000}"/>
    <cellStyle name="Prozent 8 3 3 3" xfId="1018" xr:uid="{00000000-0005-0000-0000-000006040000}"/>
    <cellStyle name="Prozent 8 3 3 4" xfId="1019" xr:uid="{00000000-0005-0000-0000-000007040000}"/>
    <cellStyle name="Prozent 8 3 4" xfId="1020" xr:uid="{00000000-0005-0000-0000-000008040000}"/>
    <cellStyle name="Prozent 8 3 5" xfId="1021" xr:uid="{00000000-0005-0000-0000-000009040000}"/>
    <cellStyle name="Prozent 8 3 6" xfId="1022" xr:uid="{00000000-0005-0000-0000-00000A040000}"/>
    <cellStyle name="Prozent 8 4" xfId="1023" xr:uid="{00000000-0005-0000-0000-00000B040000}"/>
    <cellStyle name="Prozent 9" xfId="1024" xr:uid="{00000000-0005-0000-0000-00000C040000}"/>
    <cellStyle name="Prozent 9 2" xfId="1025" xr:uid="{00000000-0005-0000-0000-00000D040000}"/>
    <cellStyle name="Prozent 9 3" xfId="1026" xr:uid="{00000000-0005-0000-0000-00000E040000}"/>
    <cellStyle name="Prozent 9 4" xfId="1027" xr:uid="{00000000-0005-0000-0000-00000F040000}"/>
    <cellStyle name="Schlecht 2" xfId="1028" xr:uid="{00000000-0005-0000-0000-000010040000}"/>
    <cellStyle name="Schlecht 3" xfId="1029" xr:uid="{00000000-0005-0000-0000-000011040000}"/>
    <cellStyle name="Schlecht 4" xfId="1030" xr:uid="{00000000-0005-0000-0000-000012040000}"/>
    <cellStyle name="Standard 2" xfId="1031" xr:uid="{00000000-0005-0000-0000-000014040000}"/>
    <cellStyle name="Standard 2 2" xfId="1032" xr:uid="{00000000-0005-0000-0000-000015040000}"/>
    <cellStyle name="Standard 2 2 2" xfId="1033" xr:uid="{00000000-0005-0000-0000-000016040000}"/>
    <cellStyle name="Standard 2 2 3" xfId="1034" xr:uid="{00000000-0005-0000-0000-000017040000}"/>
    <cellStyle name="Standard 2 3" xfId="1035" xr:uid="{00000000-0005-0000-0000-000018040000}"/>
    <cellStyle name="Standard 2 4" xfId="1036" xr:uid="{00000000-0005-0000-0000-000019040000}"/>
    <cellStyle name="Standard 2 5" xfId="1037" xr:uid="{00000000-0005-0000-0000-00001A040000}"/>
    <cellStyle name="Standard 2 6" xfId="1038" xr:uid="{00000000-0005-0000-0000-00001B040000}"/>
    <cellStyle name="Standard 3" xfId="1039" xr:uid="{00000000-0005-0000-0000-00001C040000}"/>
    <cellStyle name="Standard 3 2" xfId="1040" xr:uid="{00000000-0005-0000-0000-00001D040000}"/>
    <cellStyle name="Standard 3 2 2" xfId="1041" xr:uid="{00000000-0005-0000-0000-00001E040000}"/>
    <cellStyle name="Standard 3 2 2 2" xfId="1042" xr:uid="{00000000-0005-0000-0000-00001F040000}"/>
    <cellStyle name="Standard 3 2 2 2 2" xfId="1043" xr:uid="{00000000-0005-0000-0000-000020040000}"/>
    <cellStyle name="Standard 3 2 2 2 2 2" xfId="1044" xr:uid="{00000000-0005-0000-0000-000021040000}"/>
    <cellStyle name="Standard 3 2 2 2 2 3" xfId="1045" xr:uid="{00000000-0005-0000-0000-000022040000}"/>
    <cellStyle name="Standard 3 2 2 2 2 4" xfId="1046" xr:uid="{00000000-0005-0000-0000-000023040000}"/>
    <cellStyle name="Standard 3 2 2 2 3" xfId="1047" xr:uid="{00000000-0005-0000-0000-000024040000}"/>
    <cellStyle name="Standard 3 2 2 2 4" xfId="1048" xr:uid="{00000000-0005-0000-0000-000025040000}"/>
    <cellStyle name="Standard 3 2 2 2 5" xfId="1049" xr:uid="{00000000-0005-0000-0000-000026040000}"/>
    <cellStyle name="Standard 3 2 2 3" xfId="1050" xr:uid="{00000000-0005-0000-0000-000027040000}"/>
    <cellStyle name="Standard 3 2 2 3 2" xfId="1051" xr:uid="{00000000-0005-0000-0000-000028040000}"/>
    <cellStyle name="Standard 3 2 2 3 3" xfId="1052" xr:uid="{00000000-0005-0000-0000-000029040000}"/>
    <cellStyle name="Standard 3 2 2 3 4" xfId="1053" xr:uid="{00000000-0005-0000-0000-00002A040000}"/>
    <cellStyle name="Standard 3 2 2 4" xfId="1054" xr:uid="{00000000-0005-0000-0000-00002B040000}"/>
    <cellStyle name="Standard 3 2 2 5" xfId="1055" xr:uid="{00000000-0005-0000-0000-00002C040000}"/>
    <cellStyle name="Standard 3 2 2 6" xfId="1056" xr:uid="{00000000-0005-0000-0000-00002D040000}"/>
    <cellStyle name="Standard 3 2 3" xfId="1057" xr:uid="{00000000-0005-0000-0000-00002E040000}"/>
    <cellStyle name="Standard 3 2 3 2" xfId="1058" xr:uid="{00000000-0005-0000-0000-00002F040000}"/>
    <cellStyle name="Standard 3 2 3 2 2" xfId="1059" xr:uid="{00000000-0005-0000-0000-000030040000}"/>
    <cellStyle name="Standard 3 2 3 2 3" xfId="1060" xr:uid="{00000000-0005-0000-0000-000031040000}"/>
    <cellStyle name="Standard 3 2 3 2 4" xfId="1061" xr:uid="{00000000-0005-0000-0000-000032040000}"/>
    <cellStyle name="Standard 3 2 3 3" xfId="1062" xr:uid="{00000000-0005-0000-0000-000033040000}"/>
    <cellStyle name="Standard 3 2 3 4" xfId="1063" xr:uid="{00000000-0005-0000-0000-000034040000}"/>
    <cellStyle name="Standard 3 2 3 5" xfId="1064" xr:uid="{00000000-0005-0000-0000-000035040000}"/>
    <cellStyle name="Standard 3 2 4" xfId="1065" xr:uid="{00000000-0005-0000-0000-000036040000}"/>
    <cellStyle name="Standard 3 2 4 2" xfId="1066" xr:uid="{00000000-0005-0000-0000-000037040000}"/>
    <cellStyle name="Standard 3 2 4 2 2" xfId="1067" xr:uid="{00000000-0005-0000-0000-000038040000}"/>
    <cellStyle name="Standard 3 2 4 3" xfId="1068" xr:uid="{00000000-0005-0000-0000-000039040000}"/>
    <cellStyle name="Standard 3 2 4 4" xfId="1069" xr:uid="{00000000-0005-0000-0000-00003A040000}"/>
    <cellStyle name="Standard 3 2 4 5" xfId="1070" xr:uid="{00000000-0005-0000-0000-00003B040000}"/>
    <cellStyle name="Standard 3 2 5" xfId="1071" xr:uid="{00000000-0005-0000-0000-00003C040000}"/>
    <cellStyle name="Standard 3 2 6" xfId="1072" xr:uid="{00000000-0005-0000-0000-00003D040000}"/>
    <cellStyle name="Standard 3 2 7" xfId="1073" xr:uid="{00000000-0005-0000-0000-00003E040000}"/>
    <cellStyle name="Standard 3 3" xfId="1074" xr:uid="{00000000-0005-0000-0000-00003F040000}"/>
    <cellStyle name="Standard 3 3 2" xfId="1075" xr:uid="{00000000-0005-0000-0000-000040040000}"/>
    <cellStyle name="Standard 3 3 2 2" xfId="1076" xr:uid="{00000000-0005-0000-0000-000041040000}"/>
    <cellStyle name="Standard 3 3 2 2 2" xfId="1077" xr:uid="{00000000-0005-0000-0000-000042040000}"/>
    <cellStyle name="Standard 3 3 2 2 3" xfId="1078" xr:uid="{00000000-0005-0000-0000-000043040000}"/>
    <cellStyle name="Standard 3 3 2 2 4" xfId="1079" xr:uid="{00000000-0005-0000-0000-000044040000}"/>
    <cellStyle name="Standard 3 3 2 3" xfId="1080" xr:uid="{00000000-0005-0000-0000-000045040000}"/>
    <cellStyle name="Standard 3 3 2 4" xfId="1081" xr:uid="{00000000-0005-0000-0000-000046040000}"/>
    <cellStyle name="Standard 3 3 2 5" xfId="1082" xr:uid="{00000000-0005-0000-0000-000047040000}"/>
    <cellStyle name="Standard 3 3 3" xfId="1083" xr:uid="{00000000-0005-0000-0000-000048040000}"/>
    <cellStyle name="Standard 3 3 3 2" xfId="1084" xr:uid="{00000000-0005-0000-0000-000049040000}"/>
    <cellStyle name="Standard 3 3 3 3" xfId="1085" xr:uid="{00000000-0005-0000-0000-00004A040000}"/>
    <cellStyle name="Standard 3 3 3 4" xfId="1086" xr:uid="{00000000-0005-0000-0000-00004B040000}"/>
    <cellStyle name="Standard 3 3 4" xfId="1087" xr:uid="{00000000-0005-0000-0000-00004C040000}"/>
    <cellStyle name="Standard 3 3 5" xfId="1088" xr:uid="{00000000-0005-0000-0000-00004D040000}"/>
    <cellStyle name="Standard 3 3 6" xfId="1089" xr:uid="{00000000-0005-0000-0000-00004E040000}"/>
    <cellStyle name="Standard 3 4" xfId="1090" xr:uid="{00000000-0005-0000-0000-00004F040000}"/>
    <cellStyle name="Standard 3 4 2" xfId="1091" xr:uid="{00000000-0005-0000-0000-000050040000}"/>
    <cellStyle name="Standard 3 4 2 2" xfId="1092" xr:uid="{00000000-0005-0000-0000-000051040000}"/>
    <cellStyle name="Standard 3 4 2 3" xfId="1093" xr:uid="{00000000-0005-0000-0000-000052040000}"/>
    <cellStyle name="Standard 3 4 2 4" xfId="1094" xr:uid="{00000000-0005-0000-0000-000053040000}"/>
    <cellStyle name="Standard 3 4 3" xfId="1095" xr:uid="{00000000-0005-0000-0000-000054040000}"/>
    <cellStyle name="Standard 3 4 4" xfId="1096" xr:uid="{00000000-0005-0000-0000-000055040000}"/>
    <cellStyle name="Standard 3 4 5" xfId="1097" xr:uid="{00000000-0005-0000-0000-000056040000}"/>
    <cellStyle name="Standard 3 5" xfId="1098" xr:uid="{00000000-0005-0000-0000-000057040000}"/>
    <cellStyle name="Standard 3 5 2" xfId="1099" xr:uid="{00000000-0005-0000-0000-000058040000}"/>
    <cellStyle name="Standard 3 5 3" xfId="1100" xr:uid="{00000000-0005-0000-0000-000059040000}"/>
    <cellStyle name="Standard 3 5 4" xfId="1101" xr:uid="{00000000-0005-0000-0000-00005A040000}"/>
    <cellStyle name="Standard 3 6" xfId="1102" xr:uid="{00000000-0005-0000-0000-00005B040000}"/>
    <cellStyle name="Standard 3 6 2" xfId="1103" xr:uid="{00000000-0005-0000-0000-00005C040000}"/>
    <cellStyle name="Standard 3 7" xfId="1104" xr:uid="{00000000-0005-0000-0000-00005D040000}"/>
    <cellStyle name="Standard 3 8" xfId="1105" xr:uid="{00000000-0005-0000-0000-00005E040000}"/>
    <cellStyle name="Standard 4" xfId="1106" xr:uid="{00000000-0005-0000-0000-00005F040000}"/>
    <cellStyle name="Standard 5" xfId="1107" xr:uid="{00000000-0005-0000-0000-000060040000}"/>
    <cellStyle name="Standard 5 2" xfId="1108" xr:uid="{00000000-0005-0000-0000-000061040000}"/>
    <cellStyle name="Standard 6" xfId="1163" xr:uid="{00000000-0005-0000-0000-000062040000}"/>
    <cellStyle name="Standard 6 2" xfId="1167" xr:uid="{00000000-0005-0000-0000-000063040000}"/>
    <cellStyle name="Standard 7" xfId="1164" xr:uid="{00000000-0005-0000-0000-000064040000}"/>
    <cellStyle name="Title" xfId="1109" xr:uid="{00000000-0005-0000-0000-000065040000}"/>
    <cellStyle name="Title 2" xfId="1110" xr:uid="{00000000-0005-0000-0000-000066040000}"/>
    <cellStyle name="Title 2 2" xfId="1111" xr:uid="{00000000-0005-0000-0000-000067040000}"/>
    <cellStyle name="Title 2 2 2" xfId="1112" xr:uid="{00000000-0005-0000-0000-000068040000}"/>
    <cellStyle name="Title 2 3" xfId="1113" xr:uid="{00000000-0005-0000-0000-000069040000}"/>
    <cellStyle name="Title 3" xfId="1114" xr:uid="{00000000-0005-0000-0000-00006A040000}"/>
    <cellStyle name="Title 3 2" xfId="1115" xr:uid="{00000000-0005-0000-0000-00006B040000}"/>
    <cellStyle name="Title 4" xfId="1116" xr:uid="{00000000-0005-0000-0000-00006C040000}"/>
    <cellStyle name="Total 2" xfId="1117" xr:uid="{00000000-0005-0000-0000-00006D040000}"/>
    <cellStyle name="Überschrift 1 2" xfId="1118" xr:uid="{00000000-0005-0000-0000-00006E040000}"/>
    <cellStyle name="Überschrift 1 3" xfId="1119" xr:uid="{00000000-0005-0000-0000-00006F040000}"/>
    <cellStyle name="Überschrift 1 4" xfId="1120" xr:uid="{00000000-0005-0000-0000-000070040000}"/>
    <cellStyle name="Überschrift 1 5" xfId="1121" xr:uid="{00000000-0005-0000-0000-000071040000}"/>
    <cellStyle name="Überschrift 2 2" xfId="1122" xr:uid="{00000000-0005-0000-0000-000072040000}"/>
    <cellStyle name="Überschrift 2 3" xfId="1123" xr:uid="{00000000-0005-0000-0000-000073040000}"/>
    <cellStyle name="Überschrift 2 4" xfId="1124" xr:uid="{00000000-0005-0000-0000-000074040000}"/>
    <cellStyle name="Überschrift 2 5" xfId="1125" xr:uid="{00000000-0005-0000-0000-000075040000}"/>
    <cellStyle name="Überschrift 3 2" xfId="1126" xr:uid="{00000000-0005-0000-0000-000076040000}"/>
    <cellStyle name="Überschrift 3 3" xfId="1127" xr:uid="{00000000-0005-0000-0000-000077040000}"/>
    <cellStyle name="Überschrift 3 4" xfId="1128" xr:uid="{00000000-0005-0000-0000-000078040000}"/>
    <cellStyle name="Überschrift 3 5" xfId="1129" xr:uid="{00000000-0005-0000-0000-000079040000}"/>
    <cellStyle name="Überschrift 4 2" xfId="1130" xr:uid="{00000000-0005-0000-0000-00007A040000}"/>
    <cellStyle name="Überschrift 4 3" xfId="1131" xr:uid="{00000000-0005-0000-0000-00007B040000}"/>
    <cellStyle name="Überschrift 4 4" xfId="1132" xr:uid="{00000000-0005-0000-0000-00007C040000}"/>
    <cellStyle name="Überschrift 4 5" xfId="1133" xr:uid="{00000000-0005-0000-0000-00007D040000}"/>
    <cellStyle name="Überschrift 5" xfId="1134" xr:uid="{00000000-0005-0000-0000-00007E040000}"/>
    <cellStyle name="Überschrift 6" xfId="1135" xr:uid="{00000000-0005-0000-0000-00007F040000}"/>
    <cellStyle name="Überschrift 7" xfId="1136" xr:uid="{00000000-0005-0000-0000-000080040000}"/>
    <cellStyle name="Überschrift 8" xfId="1137" xr:uid="{00000000-0005-0000-0000-000081040000}"/>
    <cellStyle name="Verknüpfte Zelle 2" xfId="1138" xr:uid="{00000000-0005-0000-0000-000082040000}"/>
    <cellStyle name="Verknüpfte Zelle 3" xfId="1139" xr:uid="{00000000-0005-0000-0000-000083040000}"/>
    <cellStyle name="Verknüpfte Zelle 4" xfId="1140" xr:uid="{00000000-0005-0000-0000-000084040000}"/>
    <cellStyle name="Warnender Text 2" xfId="1141" xr:uid="{00000000-0005-0000-0000-000085040000}"/>
    <cellStyle name="Warnender Text 2 2" xfId="1142" xr:uid="{00000000-0005-0000-0000-000086040000}"/>
    <cellStyle name="Warnender Text 2 3" xfId="1143" xr:uid="{00000000-0005-0000-0000-000087040000}"/>
    <cellStyle name="Warnender Text 2 3 2" xfId="1144" xr:uid="{00000000-0005-0000-0000-000088040000}"/>
    <cellStyle name="Warnender Text 2 3 2 2" xfId="1145" xr:uid="{00000000-0005-0000-0000-000089040000}"/>
    <cellStyle name="Warnender Text 3" xfId="1146" xr:uid="{00000000-0005-0000-0000-00008A040000}"/>
    <cellStyle name="Warnender Text 4" xfId="1147" xr:uid="{00000000-0005-0000-0000-00008B040000}"/>
    <cellStyle name="Warnender Text 5" xfId="1148" xr:uid="{00000000-0005-0000-0000-00008C040000}"/>
    <cellStyle name="Warnender Text 6" xfId="1149" xr:uid="{00000000-0005-0000-0000-00008D040000}"/>
    <cellStyle name="Zelle überprüfen 2" xfId="1150" xr:uid="{00000000-0005-0000-0000-00008E040000}"/>
    <cellStyle name="Zelle überprüfen 2 2" xfId="1151" xr:uid="{00000000-0005-0000-0000-00008F040000}"/>
    <cellStyle name="Zelle überprüfen 2 3" xfId="1152" xr:uid="{00000000-0005-0000-0000-000090040000}"/>
    <cellStyle name="Zelle überprüfen 3" xfId="1153" xr:uid="{00000000-0005-0000-0000-000091040000}"/>
    <cellStyle name="Zelle überprüfen 3 2" xfId="1154" xr:uid="{00000000-0005-0000-0000-000092040000}"/>
    <cellStyle name="Zelle überprüfen 4" xfId="1155" xr:uid="{00000000-0005-0000-0000-000093040000}"/>
  </cellStyles>
  <dxfs count="74">
    <dxf>
      <fill>
        <patternFill>
          <bgColor rgb="FFBFBFBF"/>
        </patternFill>
      </fill>
    </dxf>
    <dxf>
      <fill>
        <patternFill>
          <bgColor rgb="FFBFBFBF"/>
        </patternFill>
      </fill>
    </dxf>
    <dxf>
      <fill>
        <patternFill>
          <bgColor rgb="FFDCE6F1"/>
        </patternFill>
      </fill>
    </dxf>
    <dxf>
      <fill>
        <patternFill>
          <bgColor rgb="FFBFBFBF"/>
        </patternFill>
      </fill>
    </dxf>
    <dxf>
      <fill>
        <patternFill>
          <bgColor rgb="FFDCE6F1"/>
        </patternFill>
      </fill>
    </dxf>
    <dxf>
      <fill>
        <patternFill>
          <bgColor rgb="FFCCFFCC"/>
        </patternFill>
      </fill>
    </dxf>
    <dxf>
      <fill>
        <patternFill>
          <bgColor rgb="FFFFFF99"/>
        </patternFill>
      </fill>
    </dxf>
    <dxf>
      <fill>
        <patternFill>
          <bgColor rgb="FF99FF66"/>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ont>
        <color theme="0" tint="-0.499984740745262"/>
      </font>
      <fill>
        <patternFill patternType="lightUp">
          <fgColor theme="1" tint="0.499984740745262"/>
          <bgColor theme="0" tint="-0.24994659260841701"/>
        </patternFill>
      </fill>
    </dxf>
    <dxf>
      <fill>
        <patternFill>
          <bgColor rgb="FFC0C0C0"/>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C0C0C0"/>
        </patternFill>
      </fill>
    </dxf>
    <dxf>
      <fill>
        <patternFill>
          <bgColor rgb="FFC0C0C0"/>
        </patternFill>
      </fill>
    </dxf>
    <dxf>
      <fill>
        <patternFill patternType="darkGrid">
          <fgColor rgb="FFFF0000"/>
        </patternFill>
      </fill>
    </dxf>
    <dxf>
      <fill>
        <patternFill>
          <bgColor rgb="FFC0C0C0"/>
        </patternFill>
      </fill>
    </dxf>
    <dxf>
      <fill>
        <patternFill patternType="darkGrid">
          <fgColor rgb="FFFF0000"/>
        </patternFill>
      </fill>
    </dxf>
    <dxf>
      <fill>
        <patternFill patternType="darkGrid">
          <fgColor rgb="FFFF0000"/>
        </patternFill>
      </fill>
    </dxf>
    <dxf>
      <fill>
        <patternFill patternType="darkGrid">
          <fgColor rgb="FFFF0000"/>
          <bgColor auto="1"/>
        </patternFill>
      </fill>
    </dxf>
    <dxf>
      <fill>
        <patternFill>
          <bgColor rgb="FFC0C0C0"/>
        </patternFill>
      </fill>
    </dxf>
    <dxf>
      <fill>
        <patternFill patternType="darkUp"/>
      </fill>
    </dxf>
    <dxf>
      <font>
        <color theme="1" tint="0.499984740745262"/>
      </font>
      <fill>
        <patternFill patternType="lightUp">
          <fgColor theme="1" tint="0.499984740745262"/>
          <bgColor theme="0" tint="-0.24994659260841701"/>
        </patternFill>
      </fill>
    </dxf>
    <dxf>
      <fill>
        <patternFill>
          <bgColor rgb="FFBFBFBF"/>
        </patternFill>
      </fill>
    </dxf>
    <dxf>
      <fill>
        <patternFill>
          <bgColor rgb="FFDCE6F1"/>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darkGrid">
          <fgColor rgb="FFFF0000"/>
        </patternFill>
      </fill>
    </dxf>
    <dxf>
      <fill>
        <patternFill patternType="darkGrid">
          <fgColor rgb="FFFF0000"/>
          <bgColor auto="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s>
  <tableStyles count="0" defaultTableStyle="TableStyleMedium2" defaultPivotStyle="PivotStyleMedium9"/>
  <colors>
    <mruColors>
      <color rgb="FFC0C0C0"/>
      <color rgb="FF808080"/>
      <color rgb="FFBFBFBF"/>
      <color rgb="FFFFFF99"/>
      <color rgb="FFFF7C80"/>
      <color rgb="FFCCFFCC"/>
      <color rgb="FF99FF66"/>
      <color rgb="FF99FF99"/>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102870</xdr:colOff>
      <xdr:row>30</xdr:row>
      <xdr:rowOff>1905</xdr:rowOff>
    </xdr:from>
    <xdr:to>
      <xdr:col>2</xdr:col>
      <xdr:colOff>1822</xdr:colOff>
      <xdr:row>30</xdr:row>
      <xdr:rowOff>106680</xdr:rowOff>
    </xdr:to>
    <xdr:pic>
      <xdr:nvPicPr>
        <xdr:cNvPr id="12451" name="Grafik 6">
          <a:extLst>
            <a:ext uri="{FF2B5EF4-FFF2-40B4-BE49-F238E27FC236}">
              <a16:creationId xmlns:a16="http://schemas.microsoft.com/office/drawing/2014/main" id="{00000000-0008-0000-03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12635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175846</xdr:colOff>
      <xdr:row>0</xdr:row>
      <xdr:rowOff>54219</xdr:rowOff>
    </xdr:from>
    <xdr:to>
      <xdr:col>17</xdr:col>
      <xdr:colOff>74000</xdr:colOff>
      <xdr:row>3</xdr:row>
      <xdr:rowOff>149794</xdr:rowOff>
    </xdr:to>
    <xdr:pic>
      <xdr:nvPicPr>
        <xdr:cNvPr id="12462" name="Grafik 1">
          <a:extLst>
            <a:ext uri="{FF2B5EF4-FFF2-40B4-BE49-F238E27FC236}">
              <a16:creationId xmlns:a16="http://schemas.microsoft.com/office/drawing/2014/main" id="{00000000-0008-0000-0300-0000AE3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0" y="54219"/>
          <a:ext cx="1436808" cy="593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430530</xdr:colOff>
      <xdr:row>45</xdr:row>
      <xdr:rowOff>1905</xdr:rowOff>
    </xdr:from>
    <xdr:to>
      <xdr:col>15</xdr:col>
      <xdr:colOff>530014</xdr:colOff>
      <xdr:row>45</xdr:row>
      <xdr:rowOff>106680</xdr:rowOff>
    </xdr:to>
    <xdr:pic>
      <xdr:nvPicPr>
        <xdr:cNvPr id="22" name="Grafik 12">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3030" y="1051750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430530</xdr:colOff>
      <xdr:row>54</xdr:row>
      <xdr:rowOff>1905</xdr:rowOff>
    </xdr:from>
    <xdr:to>
      <xdr:col>15</xdr:col>
      <xdr:colOff>530014</xdr:colOff>
      <xdr:row>54</xdr:row>
      <xdr:rowOff>106680</xdr:rowOff>
    </xdr:to>
    <xdr:pic>
      <xdr:nvPicPr>
        <xdr:cNvPr id="24" name="Grafik 12">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3030" y="1423225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430530</xdr:colOff>
      <xdr:row>57</xdr:row>
      <xdr:rowOff>1905</xdr:rowOff>
    </xdr:from>
    <xdr:to>
      <xdr:col>15</xdr:col>
      <xdr:colOff>530014</xdr:colOff>
      <xdr:row>57</xdr:row>
      <xdr:rowOff>106680</xdr:rowOff>
    </xdr:to>
    <xdr:pic>
      <xdr:nvPicPr>
        <xdr:cNvPr id="25" name="Grafik 12">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3030" y="1537525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552793</xdr:colOff>
      <xdr:row>4</xdr:row>
      <xdr:rowOff>1905</xdr:rowOff>
    </xdr:from>
    <xdr:ext cx="104775" cy="95250"/>
    <xdr:pic>
      <xdr:nvPicPr>
        <xdr:cNvPr id="13" name="Grafik 23">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59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312763</xdr:colOff>
      <xdr:row>4</xdr:row>
      <xdr:rowOff>1905</xdr:rowOff>
    </xdr:from>
    <xdr:ext cx="104775" cy="95250"/>
    <xdr:pic>
      <xdr:nvPicPr>
        <xdr:cNvPr id="14" name="Grafik 2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885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743293</xdr:colOff>
      <xdr:row>4</xdr:row>
      <xdr:rowOff>1905</xdr:rowOff>
    </xdr:from>
    <xdr:ext cx="104775" cy="95250"/>
    <xdr:pic>
      <xdr:nvPicPr>
        <xdr:cNvPr id="10" name="Grafik 23">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15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430530</xdr:colOff>
      <xdr:row>30</xdr:row>
      <xdr:rowOff>1905</xdr:rowOff>
    </xdr:from>
    <xdr:to>
      <xdr:col>15</xdr:col>
      <xdr:colOff>530014</xdr:colOff>
      <xdr:row>30</xdr:row>
      <xdr:rowOff>106680</xdr:rowOff>
    </xdr:to>
    <xdr:pic>
      <xdr:nvPicPr>
        <xdr:cNvPr id="11" name="Grafik 18">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3030" y="512635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4770120</xdr:colOff>
      <xdr:row>31</xdr:row>
      <xdr:rowOff>1905</xdr:rowOff>
    </xdr:from>
    <xdr:to>
      <xdr:col>17</xdr:col>
      <xdr:colOff>4865370</xdr:colOff>
      <xdr:row>31</xdr:row>
      <xdr:rowOff>106680</xdr:rowOff>
    </xdr:to>
    <xdr:pic>
      <xdr:nvPicPr>
        <xdr:cNvPr id="12" name="Grafik 18">
          <a:extLst>
            <a:ext uri="{FF2B5EF4-FFF2-40B4-BE49-F238E27FC236}">
              <a16:creationId xmlns:a16="http://schemas.microsoft.com/office/drawing/2014/main" id="{D970F3E8-5700-4495-93FC-2B1DC20D8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8470" y="527875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552450</xdr:colOff>
      <xdr:row>6</xdr:row>
      <xdr:rowOff>9525</xdr:rowOff>
    </xdr:from>
    <xdr:ext cx="104775" cy="95250"/>
    <xdr:pic>
      <xdr:nvPicPr>
        <xdr:cNvPr id="2" name="Grafik 23">
          <a:extLst>
            <a:ext uri="{FF2B5EF4-FFF2-40B4-BE49-F238E27FC236}">
              <a16:creationId xmlns:a16="http://schemas.microsoft.com/office/drawing/2014/main" id="{7748F187-2C64-4DB6-AB83-0FC03AF03D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9700" y="952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1038225</xdr:colOff>
      <xdr:row>30</xdr:row>
      <xdr:rowOff>0</xdr:rowOff>
    </xdr:from>
    <xdr:to>
      <xdr:col>2</xdr:col>
      <xdr:colOff>1156252</xdr:colOff>
      <xdr:row>30</xdr:row>
      <xdr:rowOff>104775</xdr:rowOff>
    </xdr:to>
    <xdr:pic>
      <xdr:nvPicPr>
        <xdr:cNvPr id="3" name="Grafik 6">
          <a:extLst>
            <a:ext uri="{FF2B5EF4-FFF2-40B4-BE49-F238E27FC236}">
              <a16:creationId xmlns:a16="http://schemas.microsoft.com/office/drawing/2014/main" id="{9ACEC746-3A6C-4DE1-BE72-5DB293B202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5391150"/>
          <a:ext cx="11802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742950</xdr:colOff>
      <xdr:row>6</xdr:row>
      <xdr:rowOff>9525</xdr:rowOff>
    </xdr:from>
    <xdr:ext cx="104775" cy="95250"/>
    <xdr:pic>
      <xdr:nvPicPr>
        <xdr:cNvPr id="4" name="Grafik 23">
          <a:extLst>
            <a:ext uri="{FF2B5EF4-FFF2-40B4-BE49-F238E27FC236}">
              <a16:creationId xmlns:a16="http://schemas.microsoft.com/office/drawing/2014/main" id="{9A5CF58F-013E-4FA8-9E1B-27DA9B5464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9525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102870</xdr:colOff>
      <xdr:row>26</xdr:row>
      <xdr:rowOff>1905</xdr:rowOff>
    </xdr:from>
    <xdr:to>
      <xdr:col>2</xdr:col>
      <xdr:colOff>1822</xdr:colOff>
      <xdr:row>26</xdr:row>
      <xdr:rowOff>106680</xdr:rowOff>
    </xdr:to>
    <xdr:pic>
      <xdr:nvPicPr>
        <xdr:cNvPr id="2" name="Grafik 6">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528256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95250</xdr:colOff>
      <xdr:row>0</xdr:row>
      <xdr:rowOff>76200</xdr:rowOff>
    </xdr:from>
    <xdr:to>
      <xdr:col>16</xdr:col>
      <xdr:colOff>542924</xdr:colOff>
      <xdr:row>4</xdr:row>
      <xdr:rowOff>19050</xdr:rowOff>
    </xdr:to>
    <xdr:pic>
      <xdr:nvPicPr>
        <xdr:cNvPr id="3" name="Grafik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9125" y="76200"/>
          <a:ext cx="1438274"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4897755</xdr:colOff>
      <xdr:row>27</xdr:row>
      <xdr:rowOff>9525</xdr:rowOff>
    </xdr:from>
    <xdr:to>
      <xdr:col>18</xdr:col>
      <xdr:colOff>1905</xdr:colOff>
      <xdr:row>27</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9955" y="67608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434340</xdr:colOff>
      <xdr:row>41</xdr:row>
      <xdr:rowOff>1905</xdr:rowOff>
    </xdr:from>
    <xdr:to>
      <xdr:col>15</xdr:col>
      <xdr:colOff>529590</xdr:colOff>
      <xdr:row>41</xdr:row>
      <xdr:rowOff>106680</xdr:rowOff>
    </xdr:to>
    <xdr:pic>
      <xdr:nvPicPr>
        <xdr:cNvPr id="5" name="Grafik 1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40" y="1114234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434340</xdr:colOff>
      <xdr:row>50</xdr:row>
      <xdr:rowOff>1905</xdr:rowOff>
    </xdr:from>
    <xdr:to>
      <xdr:col>15</xdr:col>
      <xdr:colOff>529590</xdr:colOff>
      <xdr:row>50</xdr:row>
      <xdr:rowOff>106680</xdr:rowOff>
    </xdr:to>
    <xdr:pic>
      <xdr:nvPicPr>
        <xdr:cNvPr id="6" name="Grafik 1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40" y="150056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434340</xdr:colOff>
      <xdr:row>53</xdr:row>
      <xdr:rowOff>1905</xdr:rowOff>
    </xdr:from>
    <xdr:to>
      <xdr:col>15</xdr:col>
      <xdr:colOff>529590</xdr:colOff>
      <xdr:row>53</xdr:row>
      <xdr:rowOff>106680</xdr:rowOff>
    </xdr:to>
    <xdr:pic>
      <xdr:nvPicPr>
        <xdr:cNvPr id="7" name="Grafik 1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40" y="1614868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552793</xdr:colOff>
      <xdr:row>4</xdr:row>
      <xdr:rowOff>1905</xdr:rowOff>
    </xdr:from>
    <xdr:ext cx="104775" cy="95250"/>
    <xdr:pic>
      <xdr:nvPicPr>
        <xdr:cNvPr id="10" name="Grafik 23">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59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312763</xdr:colOff>
      <xdr:row>4</xdr:row>
      <xdr:rowOff>1905</xdr:rowOff>
    </xdr:from>
    <xdr:ext cx="104775" cy="95250"/>
    <xdr:pic>
      <xdr:nvPicPr>
        <xdr:cNvPr id="11" name="Grafik 23">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885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743293</xdr:colOff>
      <xdr:row>4</xdr:row>
      <xdr:rowOff>1905</xdr:rowOff>
    </xdr:from>
    <xdr:ext cx="104775" cy="95250"/>
    <xdr:pic>
      <xdr:nvPicPr>
        <xdr:cNvPr id="12" name="Grafik 23">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153" y="66484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434340</xdr:colOff>
      <xdr:row>26</xdr:row>
      <xdr:rowOff>1905</xdr:rowOff>
    </xdr:from>
    <xdr:to>
      <xdr:col>15</xdr:col>
      <xdr:colOff>529590</xdr:colOff>
      <xdr:row>26</xdr:row>
      <xdr:rowOff>106680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40" y="52825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4770120</xdr:colOff>
      <xdr:row>27</xdr:row>
      <xdr:rowOff>1905</xdr:rowOff>
    </xdr:from>
    <xdr:to>
      <xdr:col>17</xdr:col>
      <xdr:colOff>4865370</xdr:colOff>
      <xdr:row>27</xdr:row>
      <xdr:rowOff>106680</xdr:rowOff>
    </xdr:to>
    <xdr:pic>
      <xdr:nvPicPr>
        <xdr:cNvPr id="14" name="Grafik 18">
          <a:extLst>
            <a:ext uri="{FF2B5EF4-FFF2-40B4-BE49-F238E27FC236}">
              <a16:creationId xmlns:a16="http://schemas.microsoft.com/office/drawing/2014/main" id="{851B7E3B-637C-474E-8C0F-AE6816C11E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8470" y="54349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1038225</xdr:colOff>
      <xdr:row>26</xdr:row>
      <xdr:rowOff>9525</xdr:rowOff>
    </xdr:from>
    <xdr:to>
      <xdr:col>2</xdr:col>
      <xdr:colOff>1156252</xdr:colOff>
      <xdr:row>26</xdr:row>
      <xdr:rowOff>114300</xdr:rowOff>
    </xdr:to>
    <xdr:pic>
      <xdr:nvPicPr>
        <xdr:cNvPr id="8" name="Grafik 6">
          <a:extLst>
            <a:ext uri="{FF2B5EF4-FFF2-40B4-BE49-F238E27FC236}">
              <a16:creationId xmlns:a16="http://schemas.microsoft.com/office/drawing/2014/main" id="{0D028D75-F0C9-41BD-9D21-60F122E998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5276850"/>
          <a:ext cx="11802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D4"/>
  <sheetViews>
    <sheetView workbookViewId="0">
      <selection activeCell="B2" sqref="B2"/>
    </sheetView>
  </sheetViews>
  <sheetFormatPr defaultColWidth="11.42578125" defaultRowHeight="12.75" x14ac:dyDescent="0.2"/>
  <cols>
    <col min="1" max="1" width="45.7109375" style="1" customWidth="1"/>
    <col min="2" max="2" width="20.140625" style="26" customWidth="1"/>
    <col min="3" max="16384" width="11.42578125" style="1"/>
  </cols>
  <sheetData>
    <row r="1" spans="1:4" ht="20.25" customHeight="1" x14ac:dyDescent="0.2">
      <c r="B1" s="28" t="s">
        <v>37</v>
      </c>
    </row>
    <row r="2" spans="1:4" x14ac:dyDescent="0.2">
      <c r="A2" s="44" t="s">
        <v>85</v>
      </c>
      <c r="B2" s="28" t="str">
        <f>IF(Kennzahlenbogen_Einheit!D5="",IF(Kennzahlenbogen_Sprechstunde!D5="","",IF(Kennzahlenbogen_Sprechstunde!P30="","",Kennzahlenbogen_Sprechstunde!P30)),IF(Kennzahlenbogen_Einheit!P34="","",Kennzahlenbogen_Einheit!P34))</f>
        <v/>
      </c>
      <c r="D2" s="94"/>
    </row>
    <row r="3" spans="1:4" ht="26.25" customHeight="1" x14ac:dyDescent="0.2">
      <c r="A3" s="44" t="s">
        <v>83</v>
      </c>
      <c r="B3" s="28" t="str">
        <f>IF(Kennzahlenbogen_Einheit!D5="",IF(Kennzahlenbogen_Sprechstunde!D5="","",IF(Kennzahlenbogen_Sprechstunde!P39="","",Kennzahlenbogen_Sprechstunde!P39)),IF(Kennzahlenbogen_Einheit!P43="","",Kennzahlenbogen_Einheit!P43))</f>
        <v/>
      </c>
    </row>
    <row r="4" spans="1:4" x14ac:dyDescent="0.2">
      <c r="A4" s="45" t="s">
        <v>84</v>
      </c>
      <c r="B4" s="28" t="str">
        <f>IF(Kennzahlenbogen_Einheit!D5="",IF(Kennzahlenbogen_Sprechstunde!D5="","",IF(Kennzahlenbogen_Sprechstunde!P36="","",Kennzahlenbogen_Sprechstunde!P36)),IF(Kennzahlenbogen_Einheit!P40="","",Kennzahlenbogen_Einheit!P40))</f>
        <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7"/>
  <dimension ref="A1:F6"/>
  <sheetViews>
    <sheetView workbookViewId="0">
      <selection activeCell="B16" sqref="B16"/>
    </sheetView>
  </sheetViews>
  <sheetFormatPr defaultColWidth="11.42578125" defaultRowHeight="12" x14ac:dyDescent="0.2"/>
  <cols>
    <col min="1" max="1" width="37.85546875" style="3" customWidth="1"/>
    <col min="2" max="2" width="51.42578125" style="3" customWidth="1"/>
    <col min="3" max="3" width="38.5703125" style="3" customWidth="1"/>
    <col min="4" max="4" width="28.85546875" style="3" customWidth="1"/>
    <col min="5" max="5" width="35.85546875" style="3" customWidth="1"/>
    <col min="6" max="6" width="20.85546875" style="3" customWidth="1"/>
    <col min="7" max="16384" width="11.42578125" style="3"/>
  </cols>
  <sheetData>
    <row r="1" spans="1:6" x14ac:dyDescent="0.2">
      <c r="A1" s="30" t="s">
        <v>0</v>
      </c>
      <c r="B1" s="3" t="str">
        <f>IF(Kennzahlenbogen_Einheit!D5="",IF(Kennzahlenbogen_Sprechstunde!D5="","",IF(Kennzahlenbogen_Sprechstunde!F5="","",Kennzahlenbogen_Sprechstunde!F5)),IF(Kennzahlenbogen_Einheit!F5="","",Kennzahlenbogen_Einheit!F5))</f>
        <v/>
      </c>
      <c r="C1" s="95"/>
    </row>
    <row r="2" spans="1:6" x14ac:dyDescent="0.2">
      <c r="A2" s="30" t="s">
        <v>1</v>
      </c>
      <c r="B2" s="50" t="str">
        <f>IF(Kennzahlenbogen_Einheit!D5="",IF(Kennzahlenbogen_Sprechstunde!D5="","",IF(Kennzahlenbogen_Sprechstunde!J5="","",Kennzahlenbogen_Sprechstunde!J5)),IF(Kennzahlenbogen_Einheit!J5="","",Kennzahlenbogen_Einheit!J5))</f>
        <v/>
      </c>
    </row>
    <row r="3" spans="1:6" x14ac:dyDescent="0.2">
      <c r="A3" s="30" t="s">
        <v>2</v>
      </c>
      <c r="B3" s="50" t="str">
        <f>IF(Kennzahlenbogen_Einheit!D5="",IF(Kennzahlenbogen_Sprechstunde!D5="","",IF(OR(Kennzahlenbogen_Sprechstunde!J13=0,Kennzahlenbogen_Sprechstunde!J13="-----"),"",Kennzahlenbogen_Sprechstunde!J13)),IF(OR(Kennzahlenbogen_Einheit!J15=0,Kennzahlenbogen_Einheit!J15="-----"),"",Kennzahlenbogen_Einheit!J15))</f>
        <v/>
      </c>
      <c r="C3" s="95"/>
    </row>
    <row r="5" spans="1:6" x14ac:dyDescent="0.2">
      <c r="A5" s="31" t="s">
        <v>5</v>
      </c>
      <c r="B5" s="31" t="s">
        <v>1157</v>
      </c>
      <c r="C5" s="31" t="s">
        <v>1163</v>
      </c>
      <c r="D5" s="31"/>
      <c r="E5" s="31"/>
      <c r="F5" s="31"/>
    </row>
    <row r="6" spans="1:6" x14ac:dyDescent="0.2">
      <c r="A6" s="3" t="str">
        <f>IF(Kennzahlenbogen_Einheit!D5="",IF(Kennzahlenbogen_Sprechstunde!D5="","",Kennzahlenbogen_Sprechstunde!D13),Kennzahlenbogen_Einheit!D15)</f>
        <v/>
      </c>
      <c r="B6" s="138" t="str">
        <f>IF(Kennzahlenbogen_Einheit!D7=0,"",Kennzahlenbogen_Einheit!D7)</f>
        <v/>
      </c>
      <c r="C6" s="138" t="str">
        <f>IF(Kennzahlenbogen_Einheit!F7=0,"""",Kennzahlenbogen_Einheit!F7)</f>
        <v>"</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2:T381"/>
  <sheetViews>
    <sheetView showGridLines="0" workbookViewId="0">
      <selection activeCell="K57" sqref="K57:K361"/>
    </sheetView>
  </sheetViews>
  <sheetFormatPr defaultColWidth="9.140625" defaultRowHeight="15" x14ac:dyDescent="0.25"/>
  <cols>
    <col min="1" max="1" width="13" style="4" customWidth="1"/>
    <col min="2" max="2" width="93.140625" style="4" customWidth="1"/>
    <col min="3" max="3" width="36.85546875" style="4" customWidth="1"/>
    <col min="4" max="4" width="19.28515625" style="4" customWidth="1"/>
    <col min="5" max="5" width="12.28515625" style="4" customWidth="1"/>
    <col min="6" max="6" width="15.5703125" style="4" customWidth="1"/>
    <col min="7" max="7" width="19" style="4" customWidth="1"/>
    <col min="8" max="8" width="12.140625" style="4" customWidth="1"/>
    <col min="9" max="9" width="16.85546875" style="46" customWidth="1"/>
    <col min="10" max="10" width="31.7109375" style="4" customWidth="1"/>
    <col min="11" max="11" width="11.85546875" style="4" customWidth="1"/>
    <col min="15" max="15" width="9.140625" style="4" customWidth="1"/>
    <col min="16" max="16" width="24.7109375" style="4" customWidth="1"/>
    <col min="17" max="17" width="14.85546875" style="4" customWidth="1"/>
    <col min="18" max="18" width="19.28515625" style="4" customWidth="1"/>
    <col min="19" max="19" width="15" style="4" customWidth="1"/>
    <col min="20" max="21" width="9.140625" style="4" customWidth="1"/>
    <col min="22" max="22" width="15.28515625" style="4" customWidth="1"/>
    <col min="23" max="23" width="18.140625" style="4" customWidth="1"/>
    <col min="24" max="16384" width="9.140625" style="4"/>
  </cols>
  <sheetData>
    <row r="2" spans="1:20" ht="22.5" customHeight="1" x14ac:dyDescent="0.25">
      <c r="A2" s="143" t="s">
        <v>7</v>
      </c>
      <c r="B2" s="144"/>
    </row>
    <row r="3" spans="1:20" x14ac:dyDescent="0.25">
      <c r="A3" s="38" t="str">
        <f>Kennzahlenbogen_Einheit!J15</f>
        <v/>
      </c>
      <c r="B3" s="37">
        <f>IF(A3&gt;A4,0,DATEDIF(A3,A4,"y"))</f>
        <v>0</v>
      </c>
    </row>
    <row r="4" spans="1:20" x14ac:dyDescent="0.25">
      <c r="A4" s="100">
        <v>45602</v>
      </c>
      <c r="B4" s="37"/>
    </row>
    <row r="7" spans="1:20" x14ac:dyDescent="0.25">
      <c r="A7" s="105" t="s">
        <v>1222</v>
      </c>
    </row>
    <row r="8" spans="1:20" s="43" customFormat="1" x14ac:dyDescent="0.25">
      <c r="A8" s="40" t="s">
        <v>4</v>
      </c>
      <c r="B8" s="40" t="s">
        <v>306</v>
      </c>
      <c r="C8" s="40" t="s">
        <v>307</v>
      </c>
      <c r="D8" s="40" t="s">
        <v>94</v>
      </c>
      <c r="E8" s="40" t="s">
        <v>95</v>
      </c>
      <c r="F8" s="40" t="s">
        <v>96</v>
      </c>
      <c r="G8" s="40" t="s">
        <v>5</v>
      </c>
      <c r="H8" s="40" t="s">
        <v>97</v>
      </c>
      <c r="I8" s="47" t="s">
        <v>144</v>
      </c>
      <c r="J8" s="40" t="s">
        <v>151</v>
      </c>
      <c r="K8" s="40" t="s">
        <v>98</v>
      </c>
      <c r="O8" s="41"/>
      <c r="P8" s="42"/>
      <c r="Q8" s="42"/>
      <c r="R8" s="42"/>
      <c r="S8" s="42"/>
    </row>
    <row r="9" spans="1:20" s="43" customFormat="1" ht="12.75" customHeight="1" x14ac:dyDescent="0.25">
      <c r="A9" s="96" t="str">
        <f>IF(Kennzahlenbogen_Einheit!D5="",IF(Kennzahlenbogen_Sprechstunde!D5="","",Kennzahlenbogen_Sprechstunde!D5),Kennzahlenbogen_Einheit!D5)</f>
        <v/>
      </c>
      <c r="B9" s="96" t="str">
        <f t="array" ref="B9">IF($A$9="","",VLOOKUP($A$9,$A$12:$K$381,2,FALSE))</f>
        <v/>
      </c>
      <c r="C9" s="96" t="str">
        <f>IF($A$9="","",VLOOKUP($A$9,$A$12:$K$381,3,FALSE))</f>
        <v/>
      </c>
      <c r="D9" s="96" t="str">
        <f t="array" ref="D9">IF($A$9="","",VLOOKUP($A$9,$A$12:$K$381,4,FALSE))</f>
        <v/>
      </c>
      <c r="E9" s="96" t="str">
        <f t="array" ref="E9">IF($A$9="","",VLOOKUP($A$9,$A$12:$K$381,5,FALSE))</f>
        <v/>
      </c>
      <c r="F9" s="96" t="str">
        <f t="array" ref="F9">IF($A$9="","",VLOOKUP($A$9,$A$12:$K$381,6,FALSE))</f>
        <v/>
      </c>
      <c r="G9" s="96" t="str">
        <f t="array" ref="G9">IF($A$9="","",VLOOKUP($A$9,$A$12:$K$381,7,FALSE))</f>
        <v/>
      </c>
      <c r="H9" s="96" t="str">
        <f t="array" ref="H9">IF($A$9="","",VLOOKUP($A$9,$A$12:$K$381,8,FALSE))</f>
        <v/>
      </c>
      <c r="I9" s="97" t="str">
        <f t="array" ref="I9">IF($A$9="","",VLOOKUP($A$9,$A$12:$K$381,9,FALSE))</f>
        <v/>
      </c>
      <c r="J9" s="96" t="str">
        <f t="array" ref="J9">IF($A$9="","",VLOOKUP($A$9,$A$12:$K$381,10,FALSE))</f>
        <v/>
      </c>
      <c r="K9" s="96" t="str">
        <f t="array" ref="K9">IF($A$9="","",VLOOKUP($A$9,$A$12:$K$381,11,FALSE))</f>
        <v/>
      </c>
    </row>
    <row r="10" spans="1:20" s="43" customFormat="1" ht="36" customHeight="1" x14ac:dyDescent="0.25">
      <c r="I10" s="48"/>
    </row>
    <row r="11" spans="1:20" s="43" customFormat="1" x14ac:dyDescent="0.25">
      <c r="A11" s="40" t="s">
        <v>4</v>
      </c>
      <c r="B11" s="40" t="s">
        <v>306</v>
      </c>
      <c r="C11" s="40" t="s">
        <v>307</v>
      </c>
      <c r="D11" s="40" t="s">
        <v>94</v>
      </c>
      <c r="E11" s="40" t="s">
        <v>95</v>
      </c>
      <c r="F11" s="40" t="s">
        <v>96</v>
      </c>
      <c r="G11" s="40" t="s">
        <v>5</v>
      </c>
      <c r="H11" s="40" t="s">
        <v>97</v>
      </c>
      <c r="I11" s="62" t="s">
        <v>167</v>
      </c>
      <c r="J11" s="101" t="s">
        <v>151</v>
      </c>
      <c r="K11" s="101" t="s">
        <v>342</v>
      </c>
      <c r="O11" s="41"/>
      <c r="P11" s="42"/>
      <c r="Q11" s="42"/>
      <c r="R11" s="42"/>
      <c r="S11" s="42"/>
      <c r="T11" s="42"/>
    </row>
    <row r="12" spans="1:20" ht="15" customHeight="1" x14ac:dyDescent="0.25">
      <c r="A12" s="55" t="s">
        <v>1166</v>
      </c>
      <c r="B12" s="5" t="s">
        <v>1167</v>
      </c>
      <c r="C12" s="5" t="s">
        <v>99</v>
      </c>
      <c r="D12" s="5" t="s">
        <v>100</v>
      </c>
      <c r="E12" s="141">
        <v>91054</v>
      </c>
      <c r="F12" s="5" t="s">
        <v>101</v>
      </c>
      <c r="G12" s="5" t="s">
        <v>9</v>
      </c>
      <c r="H12" s="5" t="s">
        <v>102</v>
      </c>
      <c r="I12" s="59">
        <v>41767</v>
      </c>
      <c r="J12" s="5" t="str">
        <f>CONCATENATE(D12," / ",E12," / ",F12)</f>
        <v>Universitätsstrasse 21-23 / 91054 / Erlangen</v>
      </c>
      <c r="K12" s="5"/>
      <c r="O12"/>
      <c r="P12"/>
      <c r="Q12"/>
      <c r="R12"/>
      <c r="S12"/>
      <c r="T12"/>
    </row>
    <row r="13" spans="1:20" ht="15" customHeight="1" x14ac:dyDescent="0.25">
      <c r="A13" s="56" t="s">
        <v>1168</v>
      </c>
      <c r="B13" s="5" t="s">
        <v>1169</v>
      </c>
      <c r="C13" s="12" t="s">
        <v>1170</v>
      </c>
      <c r="D13" s="12" t="s">
        <v>124</v>
      </c>
      <c r="E13" s="142">
        <v>40225</v>
      </c>
      <c r="F13" s="12" t="s">
        <v>125</v>
      </c>
      <c r="G13" s="12" t="s">
        <v>15</v>
      </c>
      <c r="H13" s="12" t="s">
        <v>102</v>
      </c>
      <c r="I13" s="59">
        <v>41778</v>
      </c>
      <c r="J13" s="5" t="str">
        <f t="shared" ref="J13:J76" si="0">CONCATENATE(D13," / ",E13," / ",F13)</f>
        <v>Moorenstraße 5 / 40225 / Düsseldorf</v>
      </c>
      <c r="K13" s="12"/>
    </row>
    <row r="14" spans="1:20" ht="15" customHeight="1" x14ac:dyDescent="0.25">
      <c r="A14" s="56" t="s">
        <v>1171</v>
      </c>
      <c r="B14" s="5" t="s">
        <v>1118</v>
      </c>
      <c r="C14" s="12" t="s">
        <v>1119</v>
      </c>
      <c r="D14" s="12" t="s">
        <v>308</v>
      </c>
      <c r="E14" s="142">
        <v>24119</v>
      </c>
      <c r="F14" s="12" t="s">
        <v>140</v>
      </c>
      <c r="G14" s="12" t="s">
        <v>17</v>
      </c>
      <c r="H14" s="12" t="s">
        <v>102</v>
      </c>
      <c r="I14" s="59">
        <v>41887</v>
      </c>
      <c r="J14" s="5" t="str">
        <f t="shared" si="0"/>
        <v>Eckernförder Straße 219 / 24119 / Kronshagen</v>
      </c>
      <c r="K14" s="12"/>
    </row>
    <row r="15" spans="1:20" ht="15" customHeight="1" x14ac:dyDescent="0.25">
      <c r="A15" s="56" t="s">
        <v>1172</v>
      </c>
      <c r="B15" s="5" t="s">
        <v>1120</v>
      </c>
      <c r="C15" s="12" t="s">
        <v>1121</v>
      </c>
      <c r="D15" s="12" t="s">
        <v>128</v>
      </c>
      <c r="E15" s="142">
        <v>1307</v>
      </c>
      <c r="F15" s="12" t="s">
        <v>129</v>
      </c>
      <c r="G15" s="12" t="s">
        <v>16</v>
      </c>
      <c r="H15" s="12" t="s">
        <v>102</v>
      </c>
      <c r="I15" s="59">
        <v>41893</v>
      </c>
      <c r="J15" s="5" t="str">
        <f t="shared" si="0"/>
        <v>Fetscherstraße 74 / 1307 / Dresden</v>
      </c>
      <c r="K15" s="12"/>
    </row>
    <row r="16" spans="1:20" ht="15" customHeight="1" x14ac:dyDescent="0.25">
      <c r="A16" s="56" t="s">
        <v>1173</v>
      </c>
      <c r="B16" s="5" t="s">
        <v>1122</v>
      </c>
      <c r="C16" s="12" t="s">
        <v>1123</v>
      </c>
      <c r="D16" s="12" t="s">
        <v>118</v>
      </c>
      <c r="E16" s="142">
        <v>35043</v>
      </c>
      <c r="F16" s="12" t="s">
        <v>119</v>
      </c>
      <c r="G16" s="12" t="s">
        <v>12</v>
      </c>
      <c r="H16" s="12" t="s">
        <v>102</v>
      </c>
      <c r="I16" s="60">
        <v>41897</v>
      </c>
      <c r="J16" s="5" t="str">
        <f t="shared" si="0"/>
        <v>Baldingerstraße / 35043 / Marburg</v>
      </c>
      <c r="K16" s="12"/>
    </row>
    <row r="17" spans="1:11" ht="15" customHeight="1" x14ac:dyDescent="0.25">
      <c r="A17" s="56" t="s">
        <v>1174</v>
      </c>
      <c r="B17" s="5" t="s">
        <v>1124</v>
      </c>
      <c r="C17" s="12" t="s">
        <v>1125</v>
      </c>
      <c r="D17" s="12" t="s">
        <v>103</v>
      </c>
      <c r="E17" s="142">
        <v>72076</v>
      </c>
      <c r="F17" s="12" t="s">
        <v>104</v>
      </c>
      <c r="G17" s="12" t="s">
        <v>8</v>
      </c>
      <c r="H17" s="12" t="s">
        <v>102</v>
      </c>
      <c r="I17" s="60">
        <v>41904</v>
      </c>
      <c r="J17" s="5" t="str">
        <f t="shared" si="0"/>
        <v>Calwerstraße 7 / 72076 / Tübingen</v>
      </c>
      <c r="K17" s="12"/>
    </row>
    <row r="18" spans="1:11" ht="15" customHeight="1" x14ac:dyDescent="0.25">
      <c r="A18" s="56" t="s">
        <v>1175</v>
      </c>
      <c r="B18" s="5" t="s">
        <v>1126</v>
      </c>
      <c r="C18" s="12" t="s">
        <v>158</v>
      </c>
      <c r="D18" s="12" t="s">
        <v>105</v>
      </c>
      <c r="E18" s="142">
        <v>50931</v>
      </c>
      <c r="F18" s="12" t="s">
        <v>106</v>
      </c>
      <c r="G18" s="12" t="s">
        <v>15</v>
      </c>
      <c r="H18" s="12" t="s">
        <v>102</v>
      </c>
      <c r="I18" s="60">
        <v>41563</v>
      </c>
      <c r="J18" s="5" t="str">
        <f t="shared" si="0"/>
        <v>Kerpener Straße 34 / 50931 / Köln</v>
      </c>
      <c r="K18" s="12"/>
    </row>
    <row r="19" spans="1:11" ht="15" customHeight="1" x14ac:dyDescent="0.25">
      <c r="A19" s="56" t="s">
        <v>1176</v>
      </c>
      <c r="B19" s="5" t="s">
        <v>1127</v>
      </c>
      <c r="C19" s="12" t="s">
        <v>108</v>
      </c>
      <c r="D19" s="12" t="s">
        <v>109</v>
      </c>
      <c r="E19" s="142">
        <v>79106</v>
      </c>
      <c r="F19" s="12" t="s">
        <v>110</v>
      </c>
      <c r="G19" s="12" t="s">
        <v>8</v>
      </c>
      <c r="H19" s="12" t="s">
        <v>102</v>
      </c>
      <c r="I19" s="59">
        <v>41562</v>
      </c>
      <c r="J19" s="5" t="str">
        <f t="shared" si="0"/>
        <v>Hugstetter Straße 55 / 79106 / Freiburg im Breisgau</v>
      </c>
      <c r="K19" s="12"/>
    </row>
    <row r="20" spans="1:11" ht="15" customHeight="1" x14ac:dyDescent="0.25">
      <c r="A20" s="56" t="s">
        <v>1177</v>
      </c>
      <c r="B20" s="5" t="s">
        <v>936</v>
      </c>
      <c r="C20" s="12" t="s">
        <v>112</v>
      </c>
      <c r="D20" s="12" t="s">
        <v>113</v>
      </c>
      <c r="E20" s="142">
        <v>20246</v>
      </c>
      <c r="F20" s="12" t="s">
        <v>11</v>
      </c>
      <c r="G20" s="12" t="s">
        <v>11</v>
      </c>
      <c r="H20" s="12" t="s">
        <v>102</v>
      </c>
      <c r="I20" s="60">
        <v>41435</v>
      </c>
      <c r="J20" s="5" t="str">
        <f t="shared" si="0"/>
        <v>Martinistraße 52 / 20246 / Hamburg</v>
      </c>
      <c r="K20" s="12"/>
    </row>
    <row r="21" spans="1:11" ht="15" customHeight="1" x14ac:dyDescent="0.25">
      <c r="A21" s="56" t="s">
        <v>1178</v>
      </c>
      <c r="B21" s="5" t="s">
        <v>1128</v>
      </c>
      <c r="C21" s="12" t="s">
        <v>640</v>
      </c>
      <c r="D21" s="12" t="s">
        <v>115</v>
      </c>
      <c r="E21" s="142">
        <v>30625</v>
      </c>
      <c r="F21" s="12" t="s">
        <v>116</v>
      </c>
      <c r="G21" s="12" t="s">
        <v>14</v>
      </c>
      <c r="H21" s="12" t="s">
        <v>102</v>
      </c>
      <c r="I21" s="60">
        <v>41262</v>
      </c>
      <c r="J21" s="5" t="str">
        <f t="shared" si="0"/>
        <v>Carl-Neuberg-Straße 1 / 30625 / Hannover</v>
      </c>
      <c r="K21" s="12"/>
    </row>
    <row r="22" spans="1:11" ht="15" customHeight="1" x14ac:dyDescent="0.25">
      <c r="A22" s="56" t="s">
        <v>1179</v>
      </c>
      <c r="B22" s="5" t="s">
        <v>1129</v>
      </c>
      <c r="C22" s="12" t="s">
        <v>121</v>
      </c>
      <c r="D22" s="12" t="s">
        <v>122</v>
      </c>
      <c r="E22" s="142">
        <v>38440</v>
      </c>
      <c r="F22" s="12" t="s">
        <v>123</v>
      </c>
      <c r="G22" s="12" t="s">
        <v>14</v>
      </c>
      <c r="H22" s="12" t="s">
        <v>102</v>
      </c>
      <c r="I22" s="60">
        <v>42079</v>
      </c>
      <c r="J22" s="5" t="str">
        <f t="shared" si="0"/>
        <v>Sauerbruchstraße 7 / 38440 / Wolfsburg</v>
      </c>
      <c r="K22" s="12"/>
    </row>
    <row r="23" spans="1:11" ht="15" customHeight="1" x14ac:dyDescent="0.25">
      <c r="A23" s="56" t="s">
        <v>1180</v>
      </c>
      <c r="B23" s="5" t="s">
        <v>1130</v>
      </c>
      <c r="C23" s="12" t="s">
        <v>1131</v>
      </c>
      <c r="D23" s="12" t="s">
        <v>130</v>
      </c>
      <c r="E23" s="142">
        <v>81377</v>
      </c>
      <c r="F23" s="12" t="s">
        <v>111</v>
      </c>
      <c r="G23" s="12" t="s">
        <v>9</v>
      </c>
      <c r="H23" s="12" t="s">
        <v>102</v>
      </c>
      <c r="I23" s="60">
        <v>42090</v>
      </c>
      <c r="J23" s="5" t="str">
        <f t="shared" si="0"/>
        <v>Marchioninistraße 15 / 81377 / München</v>
      </c>
      <c r="K23" s="12"/>
    </row>
    <row r="24" spans="1:11" ht="15" customHeight="1" x14ac:dyDescent="0.25">
      <c r="A24" s="56" t="s">
        <v>1181</v>
      </c>
      <c r="B24" s="5" t="s">
        <v>1132</v>
      </c>
      <c r="C24" s="39" t="s">
        <v>159</v>
      </c>
      <c r="D24" s="12" t="s">
        <v>309</v>
      </c>
      <c r="E24" s="142" t="s">
        <v>160</v>
      </c>
      <c r="F24" s="12" t="s">
        <v>161</v>
      </c>
      <c r="G24" s="12" t="s">
        <v>162</v>
      </c>
      <c r="H24" s="12" t="s">
        <v>162</v>
      </c>
      <c r="I24" s="59">
        <v>42320</v>
      </c>
      <c r="J24" s="5" t="str">
        <f t="shared" si="0"/>
        <v>Friedbühlstraße 19 / CH-3010 / Bern</v>
      </c>
      <c r="K24" s="12"/>
    </row>
    <row r="25" spans="1:11" ht="15" customHeight="1" x14ac:dyDescent="0.25">
      <c r="A25" s="56" t="s">
        <v>1182</v>
      </c>
      <c r="B25" s="5" t="s">
        <v>310</v>
      </c>
      <c r="C25" s="12" t="s">
        <v>163</v>
      </c>
      <c r="D25" s="12" t="s">
        <v>311</v>
      </c>
      <c r="E25" s="142">
        <v>45138</v>
      </c>
      <c r="F25" s="12" t="s">
        <v>141</v>
      </c>
      <c r="G25" s="12" t="s">
        <v>15</v>
      </c>
      <c r="H25" s="12" t="s">
        <v>102</v>
      </c>
      <c r="I25" s="60">
        <v>42333</v>
      </c>
      <c r="J25" s="5" t="str">
        <f t="shared" si="0"/>
        <v>Klara-Kopp-Weg 1 / 45138 / Essen</v>
      </c>
      <c r="K25" s="12"/>
    </row>
    <row r="26" spans="1:11" ht="15" customHeight="1" x14ac:dyDescent="0.25">
      <c r="A26" s="56" t="s">
        <v>1183</v>
      </c>
      <c r="B26" s="5" t="s">
        <v>1133</v>
      </c>
      <c r="C26" s="39" t="s">
        <v>1134</v>
      </c>
      <c r="D26" s="12" t="s">
        <v>641</v>
      </c>
      <c r="E26" s="142">
        <v>48145</v>
      </c>
      <c r="F26" s="12" t="s">
        <v>142</v>
      </c>
      <c r="G26" s="12" t="s">
        <v>15</v>
      </c>
      <c r="H26" s="12" t="s">
        <v>102</v>
      </c>
      <c r="I26" s="59">
        <v>42354</v>
      </c>
      <c r="J26" s="5" t="str">
        <f t="shared" si="0"/>
        <v>Hohenzollernring 57 / 48145 / Münster</v>
      </c>
      <c r="K26" s="12"/>
    </row>
    <row r="27" spans="1:11" ht="15" customHeight="1" x14ac:dyDescent="0.25">
      <c r="A27" s="56" t="s">
        <v>1184</v>
      </c>
      <c r="B27" s="5" t="s">
        <v>312</v>
      </c>
      <c r="C27" s="39" t="s">
        <v>1135</v>
      </c>
      <c r="D27" s="12" t="s">
        <v>169</v>
      </c>
      <c r="E27" s="142">
        <v>52074</v>
      </c>
      <c r="F27" s="12" t="s">
        <v>139</v>
      </c>
      <c r="G27" s="12" t="s">
        <v>15</v>
      </c>
      <c r="H27" s="12" t="s">
        <v>102</v>
      </c>
      <c r="I27" s="59">
        <v>42447</v>
      </c>
      <c r="J27" s="5" t="str">
        <f t="shared" si="0"/>
        <v>Pauwelsstraße 30 / 52074 / Aachen</v>
      </c>
      <c r="K27" s="12"/>
    </row>
    <row r="28" spans="1:11" ht="15" customHeight="1" x14ac:dyDescent="0.25">
      <c r="A28" s="56" t="s">
        <v>1185</v>
      </c>
      <c r="B28" s="5" t="s">
        <v>1136</v>
      </c>
      <c r="C28" s="39" t="s">
        <v>170</v>
      </c>
      <c r="D28" s="12" t="s">
        <v>171</v>
      </c>
      <c r="E28" s="142">
        <v>26133</v>
      </c>
      <c r="F28" s="12" t="s">
        <v>172</v>
      </c>
      <c r="G28" s="12" t="s">
        <v>14</v>
      </c>
      <c r="H28" s="12" t="s">
        <v>102</v>
      </c>
      <c r="I28" s="59">
        <v>42494</v>
      </c>
      <c r="J28" s="5" t="str">
        <f t="shared" si="0"/>
        <v>Rahel-Straus-Straße 10 / 26133 / Oldenburg</v>
      </c>
      <c r="K28" s="12"/>
    </row>
    <row r="29" spans="1:11" ht="15" customHeight="1" x14ac:dyDescent="0.25">
      <c r="A29" s="56" t="s">
        <v>1186</v>
      </c>
      <c r="B29" s="5" t="s">
        <v>1137</v>
      </c>
      <c r="C29" s="39" t="s">
        <v>255</v>
      </c>
      <c r="D29" s="12" t="s">
        <v>173</v>
      </c>
      <c r="E29" s="142">
        <v>44625</v>
      </c>
      <c r="F29" s="12" t="s">
        <v>313</v>
      </c>
      <c r="G29" s="12" t="s">
        <v>15</v>
      </c>
      <c r="H29" s="12" t="s">
        <v>102</v>
      </c>
      <c r="I29" s="59">
        <v>42670</v>
      </c>
      <c r="J29" s="5" t="str">
        <f t="shared" si="0"/>
        <v>Hölkeskampring 40 / 44625 / Herne, Stadt</v>
      </c>
      <c r="K29" s="12"/>
    </row>
    <row r="30" spans="1:11" ht="15" customHeight="1" x14ac:dyDescent="0.25">
      <c r="A30" s="56" t="s">
        <v>1187</v>
      </c>
      <c r="B30" s="5" t="s">
        <v>1138</v>
      </c>
      <c r="C30" s="39" t="s">
        <v>174</v>
      </c>
      <c r="D30" s="12" t="s">
        <v>175</v>
      </c>
      <c r="E30" s="142">
        <v>66421</v>
      </c>
      <c r="F30" s="12" t="s">
        <v>176</v>
      </c>
      <c r="G30" s="12" t="s">
        <v>195</v>
      </c>
      <c r="H30" s="12" t="s">
        <v>102</v>
      </c>
      <c r="I30" s="59">
        <v>42467</v>
      </c>
      <c r="J30" s="5" t="str">
        <f t="shared" si="0"/>
        <v>Kirrbergerstraße, Gebäude 9 / 66421 / Homburg</v>
      </c>
      <c r="K30" s="12"/>
    </row>
    <row r="31" spans="1:11" ht="15" customHeight="1" x14ac:dyDescent="0.25">
      <c r="A31" s="56" t="s">
        <v>1188</v>
      </c>
      <c r="B31" s="5" t="s">
        <v>1139</v>
      </c>
      <c r="C31" s="39" t="s">
        <v>1140</v>
      </c>
      <c r="D31" s="12" t="s">
        <v>177</v>
      </c>
      <c r="E31" s="142" t="s">
        <v>178</v>
      </c>
      <c r="F31" s="12" t="s">
        <v>179</v>
      </c>
      <c r="G31" s="12" t="s">
        <v>180</v>
      </c>
      <c r="H31" s="12" t="s">
        <v>180</v>
      </c>
      <c r="I31" s="59">
        <v>42647</v>
      </c>
      <c r="J31" s="5" t="str">
        <f t="shared" si="0"/>
        <v>Seilerstätte 4 / A-4020 / Linz</v>
      </c>
      <c r="K31" s="12"/>
    </row>
    <row r="32" spans="1:11" ht="15" customHeight="1" x14ac:dyDescent="0.25">
      <c r="A32" s="56" t="s">
        <v>1189</v>
      </c>
      <c r="B32" s="5" t="s">
        <v>314</v>
      </c>
      <c r="C32" s="39" t="s">
        <v>1141</v>
      </c>
      <c r="D32" s="12" t="s">
        <v>315</v>
      </c>
      <c r="E32" s="142">
        <v>20255</v>
      </c>
      <c r="F32" s="12" t="s">
        <v>11</v>
      </c>
      <c r="G32" s="12" t="s">
        <v>11</v>
      </c>
      <c r="H32" s="12" t="s">
        <v>102</v>
      </c>
      <c r="I32" s="59">
        <v>43763</v>
      </c>
      <c r="J32" s="5" t="str">
        <f t="shared" si="0"/>
        <v>Heussweg 37 / 20255 / Hamburg</v>
      </c>
      <c r="K32" s="12"/>
    </row>
    <row r="33" spans="1:11" ht="15" customHeight="1" x14ac:dyDescent="0.25">
      <c r="A33" s="56" t="s">
        <v>1190</v>
      </c>
      <c r="B33" s="5" t="s">
        <v>1142</v>
      </c>
      <c r="C33" s="39" t="s">
        <v>1143</v>
      </c>
      <c r="D33" s="12" t="s">
        <v>316</v>
      </c>
      <c r="E33" s="142">
        <v>55131</v>
      </c>
      <c r="F33" s="12" t="s">
        <v>181</v>
      </c>
      <c r="G33" s="12" t="s">
        <v>182</v>
      </c>
      <c r="H33" s="12" t="s">
        <v>102</v>
      </c>
      <c r="I33" s="59">
        <v>42682</v>
      </c>
      <c r="J33" s="5" t="str">
        <f t="shared" si="0"/>
        <v>Langenbeckstraße 1 / 55131 / Mainz</v>
      </c>
      <c r="K33" s="12"/>
    </row>
    <row r="34" spans="1:11" ht="15" customHeight="1" x14ac:dyDescent="0.25">
      <c r="A34" s="56" t="s">
        <v>1191</v>
      </c>
      <c r="B34" s="139" t="s">
        <v>1144</v>
      </c>
      <c r="C34" s="140"/>
      <c r="D34" s="12" t="s">
        <v>431</v>
      </c>
      <c r="E34" s="142">
        <v>80636</v>
      </c>
      <c r="F34" s="12" t="s">
        <v>111</v>
      </c>
      <c r="G34" s="12" t="s">
        <v>9</v>
      </c>
      <c r="H34" s="12" t="s">
        <v>102</v>
      </c>
      <c r="I34" s="59">
        <v>42706</v>
      </c>
      <c r="J34" s="5" t="str">
        <f t="shared" si="0"/>
        <v>Nymphenburger Straße 77 / 80636 / München</v>
      </c>
      <c r="K34" s="12"/>
    </row>
    <row r="35" spans="1:11" ht="15" customHeight="1" x14ac:dyDescent="0.25">
      <c r="A35" s="56" t="s">
        <v>1192</v>
      </c>
      <c r="B35" s="5" t="s">
        <v>1145</v>
      </c>
      <c r="C35" s="39" t="s">
        <v>223</v>
      </c>
      <c r="D35" s="12" t="s">
        <v>224</v>
      </c>
      <c r="E35" s="142" t="s">
        <v>317</v>
      </c>
      <c r="F35" s="12" t="s">
        <v>318</v>
      </c>
      <c r="G35" s="12" t="s">
        <v>162</v>
      </c>
      <c r="H35" s="12" t="s">
        <v>162</v>
      </c>
      <c r="I35" s="59">
        <v>42857</v>
      </c>
      <c r="J35" s="5" t="str">
        <f t="shared" si="0"/>
        <v>Tellstrasse 25 / CH-5001 / Aarau</v>
      </c>
      <c r="K35" s="12"/>
    </row>
    <row r="36" spans="1:11" ht="15" customHeight="1" x14ac:dyDescent="0.25">
      <c r="A36" s="56" t="s">
        <v>1193</v>
      </c>
      <c r="B36" s="70" t="s">
        <v>319</v>
      </c>
      <c r="C36" s="71" t="s">
        <v>320</v>
      </c>
      <c r="D36" s="12" t="s">
        <v>321</v>
      </c>
      <c r="E36" s="142" t="s">
        <v>322</v>
      </c>
      <c r="F36" s="12" t="s">
        <v>323</v>
      </c>
      <c r="G36" s="12" t="s">
        <v>180</v>
      </c>
      <c r="H36" s="12" t="s">
        <v>180</v>
      </c>
      <c r="I36" s="59">
        <v>43089</v>
      </c>
      <c r="J36" s="5" t="str">
        <f t="shared" si="0"/>
        <v>Währinger Gürtel 18-20 / A-1090 / Wien</v>
      </c>
      <c r="K36" s="12"/>
    </row>
    <row r="37" spans="1:11" ht="15" customHeight="1" x14ac:dyDescent="0.25">
      <c r="A37" s="56" t="s">
        <v>1194</v>
      </c>
      <c r="B37" s="70" t="s">
        <v>324</v>
      </c>
      <c r="C37" s="71" t="s">
        <v>1146</v>
      </c>
      <c r="D37" s="12" t="s">
        <v>164</v>
      </c>
      <c r="E37" s="142">
        <v>58452</v>
      </c>
      <c r="F37" s="12" t="s">
        <v>325</v>
      </c>
      <c r="G37" s="12" t="s">
        <v>15</v>
      </c>
      <c r="H37" s="12" t="s">
        <v>102</v>
      </c>
      <c r="I37" s="59">
        <v>43214</v>
      </c>
      <c r="J37" s="5" t="str">
        <f t="shared" si="0"/>
        <v>Marienplatz 2 / 58452 / Witten</v>
      </c>
      <c r="K37" s="12"/>
    </row>
    <row r="38" spans="1:11" ht="15" customHeight="1" x14ac:dyDescent="0.25">
      <c r="A38" s="56" t="s">
        <v>1195</v>
      </c>
      <c r="B38" s="70" t="s">
        <v>326</v>
      </c>
      <c r="C38" s="71" t="s">
        <v>327</v>
      </c>
      <c r="D38" s="12" t="s">
        <v>328</v>
      </c>
      <c r="E38" s="142" t="s">
        <v>329</v>
      </c>
      <c r="F38" s="12" t="s">
        <v>330</v>
      </c>
      <c r="G38" s="12" t="s">
        <v>162</v>
      </c>
      <c r="H38" s="12" t="s">
        <v>162</v>
      </c>
      <c r="I38" s="59">
        <v>43249</v>
      </c>
      <c r="J38" s="5" t="str">
        <f t="shared" si="0"/>
        <v>Spitalstraße 21 / CH-4031 / Basel</v>
      </c>
      <c r="K38" s="12"/>
    </row>
    <row r="39" spans="1:11" ht="15" customHeight="1" x14ac:dyDescent="0.25">
      <c r="A39" s="56" t="s">
        <v>1196</v>
      </c>
      <c r="B39" s="70" t="s">
        <v>331</v>
      </c>
      <c r="C39" s="71" t="s">
        <v>1147</v>
      </c>
      <c r="D39" s="12" t="s">
        <v>332</v>
      </c>
      <c r="E39" s="142">
        <v>76135</v>
      </c>
      <c r="F39" s="12" t="s">
        <v>135</v>
      </c>
      <c r="G39" s="12" t="s">
        <v>8</v>
      </c>
      <c r="H39" s="12" t="s">
        <v>102</v>
      </c>
      <c r="I39" s="59">
        <v>43262</v>
      </c>
      <c r="J39" s="5" t="str">
        <f t="shared" si="0"/>
        <v>Edgar-von-Gierke-Straße 2 / 76135 / Karlsruhe</v>
      </c>
      <c r="K39" s="12"/>
    </row>
    <row r="40" spans="1:11" ht="15" customHeight="1" x14ac:dyDescent="0.25">
      <c r="A40" s="56" t="s">
        <v>1197</v>
      </c>
      <c r="B40" s="70" t="s">
        <v>333</v>
      </c>
      <c r="C40" s="71" t="s">
        <v>1148</v>
      </c>
      <c r="D40" s="12" t="s">
        <v>334</v>
      </c>
      <c r="E40" s="142">
        <v>89075</v>
      </c>
      <c r="F40" s="12" t="s">
        <v>335</v>
      </c>
      <c r="G40" s="12" t="s">
        <v>8</v>
      </c>
      <c r="H40" s="12" t="s">
        <v>102</v>
      </c>
      <c r="I40" s="59">
        <v>43571</v>
      </c>
      <c r="J40" s="5" t="str">
        <f t="shared" si="0"/>
        <v>Prittwitzstrasse 43 / 89075 / Ulm</v>
      </c>
      <c r="K40" s="12"/>
    </row>
    <row r="41" spans="1:11" ht="15" customHeight="1" x14ac:dyDescent="0.25">
      <c r="A41" s="56" t="s">
        <v>1198</v>
      </c>
      <c r="B41" s="70" t="s">
        <v>336</v>
      </c>
      <c r="C41" s="71" t="s">
        <v>1149</v>
      </c>
      <c r="D41" s="12" t="s">
        <v>337</v>
      </c>
      <c r="E41" s="142">
        <v>24105</v>
      </c>
      <c r="F41" s="12" t="s">
        <v>338</v>
      </c>
      <c r="G41" s="12" t="s">
        <v>17</v>
      </c>
      <c r="H41" s="12" t="s">
        <v>102</v>
      </c>
      <c r="I41" s="59">
        <v>43595</v>
      </c>
      <c r="J41" s="5" t="str">
        <f t="shared" si="0"/>
        <v>Arnold-Heller-Straße 3 / 24105 / Kiel</v>
      </c>
      <c r="K41" s="12"/>
    </row>
    <row r="42" spans="1:11" ht="15" customHeight="1" x14ac:dyDescent="0.25">
      <c r="A42" s="56" t="s">
        <v>1199</v>
      </c>
      <c r="B42" s="70" t="s">
        <v>339</v>
      </c>
      <c r="C42" s="71" t="s">
        <v>340</v>
      </c>
      <c r="D42" s="12" t="s">
        <v>341</v>
      </c>
      <c r="E42" s="142">
        <v>30159</v>
      </c>
      <c r="F42" s="12" t="s">
        <v>116</v>
      </c>
      <c r="G42" s="12" t="s">
        <v>14</v>
      </c>
      <c r="H42" s="12" t="s">
        <v>102</v>
      </c>
      <c r="I42" s="59">
        <v>43795</v>
      </c>
      <c r="J42" s="5" t="str">
        <f t="shared" si="0"/>
        <v>Theaterstraße 14 / 30159 / Hannover</v>
      </c>
      <c r="K42" s="12"/>
    </row>
    <row r="43" spans="1:11" ht="15" customHeight="1" x14ac:dyDescent="0.25">
      <c r="A43" s="56" t="s">
        <v>1200</v>
      </c>
      <c r="B43" s="70" t="s">
        <v>432</v>
      </c>
      <c r="C43" s="71" t="s">
        <v>433</v>
      </c>
      <c r="D43" s="12" t="s">
        <v>434</v>
      </c>
      <c r="E43" s="142" t="s">
        <v>435</v>
      </c>
      <c r="F43" s="12" t="s">
        <v>404</v>
      </c>
      <c r="G43" s="12" t="s">
        <v>162</v>
      </c>
      <c r="H43" s="12" t="s">
        <v>162</v>
      </c>
      <c r="I43" s="59">
        <v>44025</v>
      </c>
      <c r="J43" s="5" t="str">
        <f t="shared" si="0"/>
        <v>Frauenklinikstraße 10 Nord 1 / CH-8091 / Zürich</v>
      </c>
      <c r="K43" s="12"/>
    </row>
    <row r="44" spans="1:11" ht="15" customHeight="1" x14ac:dyDescent="0.25">
      <c r="A44" s="56" t="s">
        <v>1201</v>
      </c>
      <c r="B44" s="70" t="s">
        <v>465</v>
      </c>
      <c r="C44" s="71" t="s">
        <v>1150</v>
      </c>
      <c r="D44" s="12" t="s">
        <v>466</v>
      </c>
      <c r="E44" s="142">
        <v>86156</v>
      </c>
      <c r="F44" s="12" t="s">
        <v>467</v>
      </c>
      <c r="G44" s="12" t="s">
        <v>9</v>
      </c>
      <c r="H44" s="12" t="s">
        <v>102</v>
      </c>
      <c r="I44" s="59">
        <v>44176</v>
      </c>
      <c r="J44" s="5" t="str">
        <f t="shared" si="0"/>
        <v>Stenglinstraße 2 / 86156 / Augsburg</v>
      </c>
      <c r="K44" s="12"/>
    </row>
    <row r="45" spans="1:11" ht="15" customHeight="1" x14ac:dyDescent="0.25">
      <c r="A45" s="56" t="s">
        <v>1202</v>
      </c>
      <c r="B45" s="70" t="s">
        <v>468</v>
      </c>
      <c r="C45" s="71" t="s">
        <v>469</v>
      </c>
      <c r="D45" s="12" t="s">
        <v>470</v>
      </c>
      <c r="E45" s="142">
        <v>80539</v>
      </c>
      <c r="F45" s="12" t="s">
        <v>111</v>
      </c>
      <c r="G45" s="12" t="s">
        <v>9</v>
      </c>
      <c r="H45" s="12" t="s">
        <v>102</v>
      </c>
      <c r="I45" s="59">
        <v>44141</v>
      </c>
      <c r="J45" s="5" t="str">
        <f t="shared" si="0"/>
        <v>Maximilianstraße 38 / 80539 / München</v>
      </c>
      <c r="K45" s="12"/>
    </row>
    <row r="46" spans="1:11" ht="15" customHeight="1" x14ac:dyDescent="0.25">
      <c r="A46" s="56" t="s">
        <v>1203</v>
      </c>
      <c r="B46" s="70" t="s">
        <v>471</v>
      </c>
      <c r="C46" s="71" t="s">
        <v>472</v>
      </c>
      <c r="D46" s="12" t="s">
        <v>1204</v>
      </c>
      <c r="E46" s="142">
        <v>99089</v>
      </c>
      <c r="F46" s="12" t="s">
        <v>473</v>
      </c>
      <c r="G46" s="12" t="s">
        <v>18</v>
      </c>
      <c r="H46" s="12" t="s">
        <v>102</v>
      </c>
      <c r="I46" s="59">
        <v>44347</v>
      </c>
      <c r="J46" s="5" t="str">
        <f t="shared" si="0"/>
        <v>Nordhäuser Straße 74 / 99089 / Erfurt, Stadt</v>
      </c>
      <c r="K46" s="12"/>
    </row>
    <row r="47" spans="1:11" ht="15" customHeight="1" x14ac:dyDescent="0.25">
      <c r="A47" s="56" t="s">
        <v>1205</v>
      </c>
      <c r="B47" s="70" t="s">
        <v>646</v>
      </c>
      <c r="C47" s="71" t="s">
        <v>647</v>
      </c>
      <c r="D47" s="12" t="s">
        <v>926</v>
      </c>
      <c r="E47" s="142">
        <v>3048</v>
      </c>
      <c r="F47" s="12" t="s">
        <v>648</v>
      </c>
      <c r="G47" s="12" t="s">
        <v>254</v>
      </c>
      <c r="H47" s="12" t="s">
        <v>102</v>
      </c>
      <c r="I47" s="59">
        <v>44540</v>
      </c>
      <c r="J47" s="5" t="str">
        <f t="shared" si="0"/>
        <v>Thiemstraße 11 / 3048 / Cottbus</v>
      </c>
      <c r="K47" s="12"/>
    </row>
    <row r="48" spans="1:11" ht="15" customHeight="1" x14ac:dyDescent="0.25">
      <c r="A48" s="56" t="s">
        <v>1206</v>
      </c>
      <c r="B48" s="70" t="s">
        <v>649</v>
      </c>
      <c r="C48" s="71" t="s">
        <v>927</v>
      </c>
      <c r="D48" s="12" t="s">
        <v>650</v>
      </c>
      <c r="E48" s="142">
        <v>35392</v>
      </c>
      <c r="F48" s="12" t="s">
        <v>398</v>
      </c>
      <c r="G48" s="12" t="s">
        <v>12</v>
      </c>
      <c r="H48" s="12" t="s">
        <v>102</v>
      </c>
      <c r="I48" s="59">
        <v>44522</v>
      </c>
      <c r="J48" s="5" t="str">
        <f t="shared" si="0"/>
        <v>Klinikstraße 33 / 35392 / Gießen</v>
      </c>
      <c r="K48" s="12"/>
    </row>
    <row r="49" spans="1:11" ht="15" customHeight="1" x14ac:dyDescent="0.25">
      <c r="A49" s="56" t="s">
        <v>1207</v>
      </c>
      <c r="B49" s="70" t="s">
        <v>643</v>
      </c>
      <c r="C49" s="71" t="s">
        <v>644</v>
      </c>
      <c r="D49" s="12" t="s">
        <v>645</v>
      </c>
      <c r="E49" s="142">
        <v>85560</v>
      </c>
      <c r="F49" s="12" t="s">
        <v>474</v>
      </c>
      <c r="G49" s="12" t="s">
        <v>9</v>
      </c>
      <c r="H49" s="12" t="s">
        <v>102</v>
      </c>
      <c r="I49" s="59">
        <v>44529</v>
      </c>
      <c r="J49" s="5" t="str">
        <f t="shared" si="0"/>
        <v>Pfarrer-Guggetzer-Straße 3 / 85560 / Ebersberg</v>
      </c>
      <c r="K49" s="12"/>
    </row>
    <row r="50" spans="1:11" ht="15" customHeight="1" x14ac:dyDescent="0.25">
      <c r="A50" s="56" t="s">
        <v>1208</v>
      </c>
      <c r="B50" s="70" t="s">
        <v>651</v>
      </c>
      <c r="C50" s="71" t="s">
        <v>652</v>
      </c>
      <c r="D50" s="12" t="s">
        <v>653</v>
      </c>
      <c r="E50" s="131" t="s">
        <v>1151</v>
      </c>
      <c r="F50" s="12" t="s">
        <v>11</v>
      </c>
      <c r="G50" s="12" t="s">
        <v>11</v>
      </c>
      <c r="H50" s="12" t="s">
        <v>102</v>
      </c>
      <c r="I50" s="59">
        <v>44726</v>
      </c>
      <c r="J50" s="5" t="str">
        <f t="shared" si="0"/>
        <v>Moorkamp 2-6 / 20357 / Hamburg</v>
      </c>
      <c r="K50" s="12"/>
    </row>
    <row r="51" spans="1:11" ht="15" customHeight="1" x14ac:dyDescent="0.25">
      <c r="A51" s="56" t="s">
        <v>1209</v>
      </c>
      <c r="B51" s="70" t="s">
        <v>937</v>
      </c>
      <c r="C51" s="71" t="s">
        <v>938</v>
      </c>
      <c r="D51" s="12" t="s">
        <v>1152</v>
      </c>
      <c r="E51" s="142">
        <v>51103</v>
      </c>
      <c r="F51" s="12" t="s">
        <v>106</v>
      </c>
      <c r="G51" s="12" t="s">
        <v>15</v>
      </c>
      <c r="H51" s="12" t="s">
        <v>102</v>
      </c>
      <c r="I51" s="59">
        <v>44820</v>
      </c>
      <c r="J51" s="5" t="str">
        <f t="shared" si="0"/>
        <v>Buchforststr. 2 / 51103 / Köln</v>
      </c>
      <c r="K51" s="12"/>
    </row>
    <row r="52" spans="1:11" ht="15" customHeight="1" x14ac:dyDescent="0.25">
      <c r="A52" s="56" t="s">
        <v>1210</v>
      </c>
      <c r="B52" s="70" t="s">
        <v>939</v>
      </c>
      <c r="C52" s="71" t="s">
        <v>672</v>
      </c>
      <c r="D52" s="12" t="s">
        <v>940</v>
      </c>
      <c r="E52" s="142">
        <v>92224</v>
      </c>
      <c r="F52" s="12" t="s">
        <v>190</v>
      </c>
      <c r="G52" s="12" t="s">
        <v>9</v>
      </c>
      <c r="H52" s="12" t="s">
        <v>102</v>
      </c>
      <c r="I52" s="59">
        <v>44893</v>
      </c>
      <c r="J52" s="5" t="str">
        <f t="shared" si="0"/>
        <v>Mariahilfbergweg 5-7 / 92224 / Amberg</v>
      </c>
      <c r="K52" s="12"/>
    </row>
    <row r="53" spans="1:11" ht="15" customHeight="1" x14ac:dyDescent="0.25">
      <c r="A53" s="56" t="s">
        <v>1211</v>
      </c>
      <c r="B53" s="70" t="s">
        <v>1153</v>
      </c>
      <c r="C53" s="71" t="s">
        <v>1154</v>
      </c>
      <c r="D53" s="12" t="s">
        <v>1212</v>
      </c>
      <c r="E53" s="142">
        <v>18059</v>
      </c>
      <c r="F53" s="12" t="s">
        <v>499</v>
      </c>
      <c r="G53" s="12" t="s">
        <v>13</v>
      </c>
      <c r="H53" s="12" t="s">
        <v>102</v>
      </c>
      <c r="I53" s="59">
        <v>45072</v>
      </c>
      <c r="J53" s="5" t="str">
        <f t="shared" si="0"/>
        <v>Südring 81 / 18059 / Rostock</v>
      </c>
      <c r="K53" s="12"/>
    </row>
    <row r="54" spans="1:11" ht="15" customHeight="1" x14ac:dyDescent="0.25">
      <c r="A54" s="56" t="s">
        <v>1213</v>
      </c>
      <c r="B54" s="70" t="s">
        <v>1214</v>
      </c>
      <c r="C54" s="71" t="s">
        <v>1215</v>
      </c>
      <c r="D54" s="12" t="s">
        <v>1216</v>
      </c>
      <c r="E54" s="142">
        <v>73730</v>
      </c>
      <c r="F54" s="12" t="s">
        <v>1217</v>
      </c>
      <c r="G54" s="12" t="s">
        <v>8</v>
      </c>
      <c r="H54" s="12" t="s">
        <v>102</v>
      </c>
      <c r="I54" s="59">
        <v>45252</v>
      </c>
      <c r="J54" s="5" t="str">
        <f t="shared" si="0"/>
        <v>Hirschlandstraße 97 / 73730 / Esslingen am Neckar</v>
      </c>
      <c r="K54" s="12"/>
    </row>
    <row r="55" spans="1:11" ht="15" customHeight="1" x14ac:dyDescent="0.25">
      <c r="A55" s="56" t="s">
        <v>1218</v>
      </c>
      <c r="B55" s="70" t="s">
        <v>1219</v>
      </c>
      <c r="C55" s="71" t="s">
        <v>1220</v>
      </c>
      <c r="D55" s="12" t="s">
        <v>1221</v>
      </c>
      <c r="E55" s="142">
        <v>12157</v>
      </c>
      <c r="F55" s="12" t="s">
        <v>10</v>
      </c>
      <c r="G55" s="12" t="s">
        <v>10</v>
      </c>
      <c r="H55" s="12" t="s">
        <v>102</v>
      </c>
      <c r="I55" s="59">
        <v>45426</v>
      </c>
      <c r="J55" s="5" t="str">
        <f t="shared" si="0"/>
        <v>Rubensstraße 125 / 12157 / Berlin</v>
      </c>
      <c r="K55" s="12"/>
    </row>
    <row r="56" spans="1:11" ht="15" customHeight="1" x14ac:dyDescent="0.25">
      <c r="A56" s="56" t="s">
        <v>6</v>
      </c>
      <c r="B56" s="5" t="s">
        <v>19</v>
      </c>
      <c r="C56" s="39" t="s">
        <v>19</v>
      </c>
      <c r="D56" s="12" t="s">
        <v>19</v>
      </c>
      <c r="E56" s="12" t="s">
        <v>19</v>
      </c>
      <c r="F56" s="12" t="s">
        <v>19</v>
      </c>
      <c r="G56" s="12" t="s">
        <v>19</v>
      </c>
      <c r="H56" s="12" t="s">
        <v>19</v>
      </c>
      <c r="I56" s="59" t="s">
        <v>19</v>
      </c>
      <c r="J56" s="5" t="str">
        <f t="shared" si="0"/>
        <v>----- / ----- / -----</v>
      </c>
      <c r="K56" s="12" t="s">
        <v>19</v>
      </c>
    </row>
    <row r="57" spans="1:11" ht="15" customHeight="1" x14ac:dyDescent="0.25">
      <c r="A57" s="57" t="s">
        <v>1223</v>
      </c>
      <c r="B57" s="5" t="s">
        <v>1547</v>
      </c>
      <c r="C57" s="39" t="s">
        <v>19</v>
      </c>
      <c r="D57" s="12" t="s">
        <v>654</v>
      </c>
      <c r="E57" s="12">
        <v>59423</v>
      </c>
      <c r="F57" s="12" t="s">
        <v>114</v>
      </c>
      <c r="G57" s="12" t="s">
        <v>15</v>
      </c>
      <c r="H57" s="12" t="s">
        <v>102</v>
      </c>
      <c r="I57" s="59">
        <v>41900</v>
      </c>
      <c r="J57" s="5" t="str">
        <f t="shared" si="0"/>
        <v>Bahnhofstraße 17 / 59423 / Unna</v>
      </c>
      <c r="K57" s="12"/>
    </row>
    <row r="58" spans="1:11" ht="15" customHeight="1" x14ac:dyDescent="0.25">
      <c r="A58" s="57" t="s">
        <v>1224</v>
      </c>
      <c r="B58" s="5" t="s">
        <v>655</v>
      </c>
      <c r="C58" s="39" t="s">
        <v>19</v>
      </c>
      <c r="D58" s="12" t="s">
        <v>117</v>
      </c>
      <c r="E58" s="12">
        <v>31848</v>
      </c>
      <c r="F58" s="12" t="s">
        <v>1548</v>
      </c>
      <c r="G58" s="12" t="s">
        <v>14</v>
      </c>
      <c r="H58" s="12" t="s">
        <v>102</v>
      </c>
      <c r="I58" s="59">
        <v>42020</v>
      </c>
      <c r="J58" s="5" t="str">
        <f t="shared" si="0"/>
        <v>Hannoversche Straße 24 / 31848 / Bad Münder</v>
      </c>
      <c r="K58" s="12"/>
    </row>
    <row r="59" spans="1:11" ht="15" customHeight="1" x14ac:dyDescent="0.25">
      <c r="A59" s="57" t="s">
        <v>1225</v>
      </c>
      <c r="B59" s="5" t="s">
        <v>656</v>
      </c>
      <c r="C59" s="39" t="s">
        <v>19</v>
      </c>
      <c r="D59" s="12" t="s">
        <v>657</v>
      </c>
      <c r="E59" s="12">
        <v>60437</v>
      </c>
      <c r="F59" s="12" t="s">
        <v>225</v>
      </c>
      <c r="G59" s="12" t="s">
        <v>12</v>
      </c>
      <c r="H59" s="12" t="s">
        <v>102</v>
      </c>
      <c r="I59" s="59">
        <v>42020</v>
      </c>
      <c r="J59" s="5" t="str">
        <f t="shared" si="0"/>
        <v>Berner Straße 76 / 60437 / Frankfurt am Main</v>
      </c>
      <c r="K59" s="12"/>
    </row>
    <row r="60" spans="1:11" ht="15" customHeight="1" x14ac:dyDescent="0.25">
      <c r="A60" s="57" t="s">
        <v>1226</v>
      </c>
      <c r="B60" s="5" t="s">
        <v>658</v>
      </c>
      <c r="C60" s="39" t="s">
        <v>131</v>
      </c>
      <c r="D60" s="12" t="s">
        <v>1549</v>
      </c>
      <c r="E60" s="12">
        <v>44137</v>
      </c>
      <c r="F60" s="12" t="s">
        <v>132</v>
      </c>
      <c r="G60" s="12" t="s">
        <v>15</v>
      </c>
      <c r="H60" s="12" t="s">
        <v>102</v>
      </c>
      <c r="I60" s="59">
        <v>42020</v>
      </c>
      <c r="J60" s="5" t="str">
        <f t="shared" si="0"/>
        <v>Beurhausstraße 40 / 44137 / Dortmund</v>
      </c>
      <c r="K60" s="12"/>
    </row>
    <row r="61" spans="1:11" ht="15" customHeight="1" x14ac:dyDescent="0.25">
      <c r="A61" s="57" t="s">
        <v>1227</v>
      </c>
      <c r="B61" s="5" t="s">
        <v>659</v>
      </c>
      <c r="C61" s="39" t="s">
        <v>19</v>
      </c>
      <c r="D61" s="12" t="s">
        <v>133</v>
      </c>
      <c r="E61" s="12">
        <v>33790</v>
      </c>
      <c r="F61" s="12" t="s">
        <v>134</v>
      </c>
      <c r="G61" s="12" t="s">
        <v>15</v>
      </c>
      <c r="H61" s="12" t="s">
        <v>102</v>
      </c>
      <c r="I61" s="59">
        <v>42020</v>
      </c>
      <c r="J61" s="5" t="str">
        <f t="shared" si="0"/>
        <v>Kaiserstraße 8 / 33790 / Halle</v>
      </c>
      <c r="K61" s="12"/>
    </row>
    <row r="62" spans="1:11" ht="15" customHeight="1" x14ac:dyDescent="0.25">
      <c r="A62" s="57" t="s">
        <v>1228</v>
      </c>
      <c r="B62" s="5" t="s">
        <v>623</v>
      </c>
      <c r="C62" s="39" t="s">
        <v>19</v>
      </c>
      <c r="D62" s="12" t="s">
        <v>383</v>
      </c>
      <c r="E62" s="12">
        <v>13156</v>
      </c>
      <c r="F62" s="12" t="s">
        <v>10</v>
      </c>
      <c r="G62" s="12" t="s">
        <v>10</v>
      </c>
      <c r="H62" s="12" t="s">
        <v>102</v>
      </c>
      <c r="I62" s="59">
        <v>42020</v>
      </c>
      <c r="J62" s="5" t="str">
        <f t="shared" si="0"/>
        <v>Hermann-Hesse-Straße 4 / 13156 / Berlin</v>
      </c>
      <c r="K62" s="12"/>
    </row>
    <row r="63" spans="1:11" ht="15" customHeight="1" x14ac:dyDescent="0.25">
      <c r="A63" s="57" t="s">
        <v>1229</v>
      </c>
      <c r="B63" s="5" t="s">
        <v>624</v>
      </c>
      <c r="C63" s="39" t="s">
        <v>642</v>
      </c>
      <c r="D63" s="12" t="s">
        <v>138</v>
      </c>
      <c r="E63" s="12">
        <v>76199</v>
      </c>
      <c r="F63" s="12" t="s">
        <v>135</v>
      </c>
      <c r="G63" s="12" t="s">
        <v>8</v>
      </c>
      <c r="H63" s="12" t="s">
        <v>102</v>
      </c>
      <c r="I63" s="59">
        <v>42132</v>
      </c>
      <c r="J63" s="5" t="str">
        <f t="shared" si="0"/>
        <v>Diakonissenstraße 28 / 76199 / Karlsruhe</v>
      </c>
      <c r="K63" s="12"/>
    </row>
    <row r="64" spans="1:11" ht="15" customHeight="1" x14ac:dyDescent="0.25">
      <c r="A64" s="57" t="s">
        <v>1230</v>
      </c>
      <c r="B64" s="5" t="s">
        <v>941</v>
      </c>
      <c r="C64" s="39" t="s">
        <v>942</v>
      </c>
      <c r="D64" s="12" t="s">
        <v>625</v>
      </c>
      <c r="E64" s="12">
        <v>65199</v>
      </c>
      <c r="F64" s="12" t="s">
        <v>107</v>
      </c>
      <c r="G64" s="12" t="s">
        <v>12</v>
      </c>
      <c r="H64" s="12" t="s">
        <v>102</v>
      </c>
      <c r="I64" s="59">
        <v>42191</v>
      </c>
      <c r="J64" s="5" t="str">
        <f t="shared" si="0"/>
        <v>Ludwig-Erhard-Straße 100 / 65199 / Wiesbaden</v>
      </c>
      <c r="K64" s="12"/>
    </row>
    <row r="65" spans="1:11" ht="15" customHeight="1" x14ac:dyDescent="0.25">
      <c r="A65" s="57" t="s">
        <v>1231</v>
      </c>
      <c r="B65" s="5" t="s">
        <v>1550</v>
      </c>
      <c r="C65" s="39" t="s">
        <v>19</v>
      </c>
      <c r="D65" s="12" t="s">
        <v>1551</v>
      </c>
      <c r="E65" s="12">
        <v>59348</v>
      </c>
      <c r="F65" s="12" t="s">
        <v>166</v>
      </c>
      <c r="G65" s="12" t="s">
        <v>15</v>
      </c>
      <c r="H65" s="12" t="s">
        <v>102</v>
      </c>
      <c r="I65" s="59">
        <v>42336</v>
      </c>
      <c r="J65" s="5" t="str">
        <f t="shared" si="0"/>
        <v>Mühlenstraße 35 / 59348 / Lüdinghausen</v>
      </c>
      <c r="K65" s="12"/>
    </row>
    <row r="66" spans="1:11" ht="15" customHeight="1" x14ac:dyDescent="0.25">
      <c r="A66" s="57" t="s">
        <v>1232</v>
      </c>
      <c r="B66" s="5" t="s">
        <v>660</v>
      </c>
      <c r="C66" s="39" t="s">
        <v>19</v>
      </c>
      <c r="D66" s="12" t="s">
        <v>661</v>
      </c>
      <c r="E66" s="12">
        <v>93055</v>
      </c>
      <c r="F66" s="12" t="s">
        <v>143</v>
      </c>
      <c r="G66" s="12" t="s">
        <v>9</v>
      </c>
      <c r="H66" s="12" t="s">
        <v>102</v>
      </c>
      <c r="I66" s="59">
        <v>42336</v>
      </c>
      <c r="J66" s="5" t="str">
        <f t="shared" si="0"/>
        <v>Adolf-Schmetzer-Str. 11-13 / 93055 / Regensburg</v>
      </c>
      <c r="K66" s="12"/>
    </row>
    <row r="67" spans="1:11" ht="15" customHeight="1" x14ac:dyDescent="0.25">
      <c r="A67" s="57" t="s">
        <v>1233</v>
      </c>
      <c r="B67" s="5" t="s">
        <v>662</v>
      </c>
      <c r="C67" s="39" t="s">
        <v>19</v>
      </c>
      <c r="D67" s="12" t="s">
        <v>202</v>
      </c>
      <c r="E67" s="12">
        <v>45127</v>
      </c>
      <c r="F67" s="12" t="s">
        <v>141</v>
      </c>
      <c r="G67" s="12" t="s">
        <v>15</v>
      </c>
      <c r="H67" s="12" t="s">
        <v>102</v>
      </c>
      <c r="I67" s="59">
        <v>42336</v>
      </c>
      <c r="J67" s="5" t="str">
        <f t="shared" si="0"/>
        <v>Willy-Brandt-Platz 4 / 45127 / Essen</v>
      </c>
      <c r="K67" s="12"/>
    </row>
    <row r="68" spans="1:11" ht="15" customHeight="1" x14ac:dyDescent="0.25">
      <c r="A68" s="57" t="s">
        <v>1234</v>
      </c>
      <c r="B68" s="5" t="s">
        <v>663</v>
      </c>
      <c r="C68" s="39" t="s">
        <v>19</v>
      </c>
      <c r="D68" s="12" t="s">
        <v>664</v>
      </c>
      <c r="E68" s="12">
        <v>10367</v>
      </c>
      <c r="F68" s="12" t="s">
        <v>10</v>
      </c>
      <c r="G68" s="12" t="s">
        <v>10</v>
      </c>
      <c r="H68" s="12" t="s">
        <v>102</v>
      </c>
      <c r="I68" s="59">
        <v>42385</v>
      </c>
      <c r="J68" s="5" t="str">
        <f t="shared" si="0"/>
        <v>Möllendorffstraße 117 / 10367 / Berlin</v>
      </c>
      <c r="K68" s="12"/>
    </row>
    <row r="69" spans="1:11" ht="15" customHeight="1" x14ac:dyDescent="0.25">
      <c r="A69" s="57" t="s">
        <v>1235</v>
      </c>
      <c r="B69" s="5" t="s">
        <v>627</v>
      </c>
      <c r="C69" s="39" t="s">
        <v>19</v>
      </c>
      <c r="D69" s="12" t="s">
        <v>628</v>
      </c>
      <c r="E69" s="12">
        <v>93055</v>
      </c>
      <c r="F69" s="12" t="s">
        <v>143</v>
      </c>
      <c r="G69" s="12" t="s">
        <v>9</v>
      </c>
      <c r="H69" s="12" t="s">
        <v>102</v>
      </c>
      <c r="I69" s="59">
        <v>42385</v>
      </c>
      <c r="J69" s="5" t="str">
        <f t="shared" si="0"/>
        <v>Straubinger Str. 26 / 93055 / Regensburg</v>
      </c>
      <c r="K69" s="12"/>
    </row>
    <row r="70" spans="1:11" ht="15" customHeight="1" x14ac:dyDescent="0.25">
      <c r="A70" s="57" t="s">
        <v>1236</v>
      </c>
      <c r="B70" s="5" t="s">
        <v>1552</v>
      </c>
      <c r="C70" s="39" t="s">
        <v>19</v>
      </c>
      <c r="D70" s="12" t="s">
        <v>183</v>
      </c>
      <c r="E70" s="12">
        <v>26441</v>
      </c>
      <c r="F70" s="12" t="s">
        <v>184</v>
      </c>
      <c r="G70" s="12" t="s">
        <v>14</v>
      </c>
      <c r="H70" s="12" t="s">
        <v>102</v>
      </c>
      <c r="I70" s="60">
        <v>42434</v>
      </c>
      <c r="J70" s="5" t="str">
        <f t="shared" si="0"/>
        <v>Petersilienstraße 2 / 26441 / Jever</v>
      </c>
      <c r="K70" s="12"/>
    </row>
    <row r="71" spans="1:11" ht="15" customHeight="1" x14ac:dyDescent="0.25">
      <c r="A71" s="57" t="s">
        <v>1237</v>
      </c>
      <c r="B71" s="5" t="s">
        <v>943</v>
      </c>
      <c r="C71" s="12" t="s">
        <v>19</v>
      </c>
      <c r="D71" s="12" t="s">
        <v>168</v>
      </c>
      <c r="E71" s="12">
        <v>52074</v>
      </c>
      <c r="F71" s="12" t="s">
        <v>139</v>
      </c>
      <c r="G71" s="12" t="s">
        <v>15</v>
      </c>
      <c r="H71" s="12" t="s">
        <v>102</v>
      </c>
      <c r="I71" s="60">
        <v>42468</v>
      </c>
      <c r="J71" s="5" t="str">
        <f t="shared" si="0"/>
        <v>Vaalser Straße 516 / 52074 / Aachen</v>
      </c>
      <c r="K71" s="12"/>
    </row>
    <row r="72" spans="1:11" ht="15" customHeight="1" x14ac:dyDescent="0.25">
      <c r="A72" s="57" t="s">
        <v>1238</v>
      </c>
      <c r="B72" s="5" t="s">
        <v>666</v>
      </c>
      <c r="C72" s="12" t="s">
        <v>667</v>
      </c>
      <c r="D72" s="12" t="s">
        <v>668</v>
      </c>
      <c r="E72" s="12">
        <v>50678</v>
      </c>
      <c r="F72" s="12" t="s">
        <v>106</v>
      </c>
      <c r="G72" s="12" t="s">
        <v>15</v>
      </c>
      <c r="H72" s="12" t="s">
        <v>102</v>
      </c>
      <c r="I72" s="59">
        <v>42468</v>
      </c>
      <c r="J72" s="5" t="str">
        <f t="shared" si="0"/>
        <v>Ubierring 1 / 50678 / Köln</v>
      </c>
      <c r="K72" s="12"/>
    </row>
    <row r="73" spans="1:11" ht="15" customHeight="1" x14ac:dyDescent="0.25">
      <c r="A73" s="57" t="s">
        <v>1239</v>
      </c>
      <c r="B73" s="5" t="s">
        <v>669</v>
      </c>
      <c r="C73" s="12" t="s">
        <v>19</v>
      </c>
      <c r="D73" s="12" t="s">
        <v>670</v>
      </c>
      <c r="E73" s="12">
        <v>53773</v>
      </c>
      <c r="F73" s="12" t="s">
        <v>671</v>
      </c>
      <c r="G73" s="12" t="s">
        <v>15</v>
      </c>
      <c r="H73" s="12" t="s">
        <v>102</v>
      </c>
      <c r="I73" s="60">
        <v>42525</v>
      </c>
      <c r="J73" s="5" t="str">
        <f t="shared" si="0"/>
        <v>Humperndinckstraße 26 / 53773 / Hennef (Sieg)</v>
      </c>
      <c r="K73" s="12"/>
    </row>
    <row r="74" spans="1:11" ht="15" customHeight="1" x14ac:dyDescent="0.25">
      <c r="A74" s="57" t="s">
        <v>1240</v>
      </c>
      <c r="B74" s="5" t="s">
        <v>1553</v>
      </c>
      <c r="C74" s="12" t="s">
        <v>19</v>
      </c>
      <c r="D74" s="12" t="s">
        <v>185</v>
      </c>
      <c r="E74" s="12">
        <v>69115</v>
      </c>
      <c r="F74" s="12" t="s">
        <v>186</v>
      </c>
      <c r="G74" s="12" t="s">
        <v>8</v>
      </c>
      <c r="H74" s="12" t="s">
        <v>102</v>
      </c>
      <c r="I74" s="59">
        <v>42525</v>
      </c>
      <c r="J74" s="5" t="str">
        <f t="shared" si="0"/>
        <v>Franz-Knauff-Straße 24 / 69115 / Heidelberg</v>
      </c>
      <c r="K74" s="12"/>
    </row>
    <row r="75" spans="1:11" ht="15" customHeight="1" x14ac:dyDescent="0.25">
      <c r="A75" s="57" t="s">
        <v>1241</v>
      </c>
      <c r="B75" s="5" t="s">
        <v>188</v>
      </c>
      <c r="C75" s="39" t="s">
        <v>19</v>
      </c>
      <c r="D75" s="12" t="s">
        <v>189</v>
      </c>
      <c r="E75" s="12">
        <v>45355</v>
      </c>
      <c r="F75" s="12" t="s">
        <v>141</v>
      </c>
      <c r="G75" s="12" t="s">
        <v>15</v>
      </c>
      <c r="H75" s="12" t="s">
        <v>102</v>
      </c>
      <c r="I75" s="60">
        <v>42525</v>
      </c>
      <c r="J75" s="5" t="str">
        <f t="shared" si="0"/>
        <v>Schloßstraße 174 / 45355 / Essen</v>
      </c>
      <c r="K75" s="12"/>
    </row>
    <row r="76" spans="1:11" ht="15" customHeight="1" x14ac:dyDescent="0.25">
      <c r="A76" s="57" t="s">
        <v>1242</v>
      </c>
      <c r="B76" s="5" t="s">
        <v>673</v>
      </c>
      <c r="C76" s="39" t="s">
        <v>191</v>
      </c>
      <c r="D76" s="12" t="s">
        <v>192</v>
      </c>
      <c r="E76" s="12">
        <v>90419</v>
      </c>
      <c r="F76" s="12" t="s">
        <v>193</v>
      </c>
      <c r="G76" s="12" t="s">
        <v>9</v>
      </c>
      <c r="H76" s="12" t="s">
        <v>102</v>
      </c>
      <c r="I76" s="60">
        <v>42525</v>
      </c>
      <c r="J76" s="5" t="str">
        <f t="shared" si="0"/>
        <v>Prof.-Ernst-Nathan-Straße 1 / 90419 / Nürnberg</v>
      </c>
      <c r="K76" s="12"/>
    </row>
    <row r="77" spans="1:11" ht="15" customHeight="1" x14ac:dyDescent="0.25">
      <c r="A77" s="57" t="s">
        <v>1243</v>
      </c>
      <c r="B77" s="5" t="s">
        <v>944</v>
      </c>
      <c r="C77" s="39" t="s">
        <v>945</v>
      </c>
      <c r="D77" s="12" t="s">
        <v>194</v>
      </c>
      <c r="E77" s="12">
        <v>13589</v>
      </c>
      <c r="F77" s="12" t="s">
        <v>10</v>
      </c>
      <c r="G77" s="12" t="s">
        <v>10</v>
      </c>
      <c r="H77" s="12" t="s">
        <v>102</v>
      </c>
      <c r="I77" s="60">
        <v>42553</v>
      </c>
      <c r="J77" s="5" t="str">
        <f t="shared" ref="J77:J140" si="1">CONCATENATE(D77," / ",E77," / ",F77)</f>
        <v>Stadtrandstraße 555 / 13589 / Berlin</v>
      </c>
      <c r="K77" s="12"/>
    </row>
    <row r="78" spans="1:11" ht="15" customHeight="1" x14ac:dyDescent="0.25">
      <c r="A78" s="57" t="s">
        <v>1244</v>
      </c>
      <c r="B78" s="5" t="s">
        <v>1554</v>
      </c>
      <c r="C78" s="39" t="s">
        <v>19</v>
      </c>
      <c r="D78" s="12" t="s">
        <v>1555</v>
      </c>
      <c r="E78" s="12">
        <v>94405</v>
      </c>
      <c r="F78" s="12" t="s">
        <v>1556</v>
      </c>
      <c r="G78" s="12" t="s">
        <v>9</v>
      </c>
      <c r="H78" s="12" t="s">
        <v>102</v>
      </c>
      <c r="I78" s="60">
        <v>42629</v>
      </c>
      <c r="J78" s="5" t="str">
        <f t="shared" si="1"/>
        <v>Bayerwaldring 17 / 94405 / Landau an der Isar</v>
      </c>
      <c r="K78" s="12"/>
    </row>
    <row r="79" spans="1:11" ht="15" customHeight="1" x14ac:dyDescent="0.25">
      <c r="A79" s="57" t="s">
        <v>1245</v>
      </c>
      <c r="B79" s="5" t="s">
        <v>674</v>
      </c>
      <c r="C79" s="39" t="s">
        <v>366</v>
      </c>
      <c r="D79" s="12" t="s">
        <v>946</v>
      </c>
      <c r="E79" s="12">
        <v>35578</v>
      </c>
      <c r="F79" s="12" t="s">
        <v>197</v>
      </c>
      <c r="G79" s="12" t="s">
        <v>12</v>
      </c>
      <c r="H79" s="12" t="s">
        <v>102</v>
      </c>
      <c r="I79" s="60">
        <v>42629</v>
      </c>
      <c r="J79" s="5" t="str">
        <f t="shared" si="1"/>
        <v>Forsthausstrasse 1 / 35578 / Wetzlar</v>
      </c>
      <c r="K79" s="12"/>
    </row>
    <row r="80" spans="1:11" ht="15" customHeight="1" x14ac:dyDescent="0.25">
      <c r="A80" s="57" t="s">
        <v>1246</v>
      </c>
      <c r="B80" s="5" t="s">
        <v>1557</v>
      </c>
      <c r="C80" s="39" t="s">
        <v>19</v>
      </c>
      <c r="D80" s="12" t="s">
        <v>675</v>
      </c>
      <c r="E80" s="12">
        <v>18437</v>
      </c>
      <c r="F80" s="12" t="s">
        <v>402</v>
      </c>
      <c r="G80" s="12" t="s">
        <v>13</v>
      </c>
      <c r="H80" s="12" t="s">
        <v>102</v>
      </c>
      <c r="I80" s="60">
        <v>42664</v>
      </c>
      <c r="J80" s="5" t="str">
        <f t="shared" si="1"/>
        <v>Grünthal 22 / 18437 / Stralsund</v>
      </c>
      <c r="K80" s="12"/>
    </row>
    <row r="81" spans="1:11" ht="15" customHeight="1" x14ac:dyDescent="0.25">
      <c r="A81" s="57" t="s">
        <v>1247</v>
      </c>
      <c r="B81" s="5" t="s">
        <v>1558</v>
      </c>
      <c r="C81" s="39" t="s">
        <v>19</v>
      </c>
      <c r="D81" s="12" t="s">
        <v>676</v>
      </c>
      <c r="E81" s="12">
        <v>40212</v>
      </c>
      <c r="F81" s="12" t="s">
        <v>125</v>
      </c>
      <c r="G81" s="12" t="s">
        <v>15</v>
      </c>
      <c r="H81" s="12" t="s">
        <v>102</v>
      </c>
      <c r="I81" s="60">
        <v>42664</v>
      </c>
      <c r="J81" s="5" t="str">
        <f t="shared" si="1"/>
        <v>Königsallee 64 / 40212 / Düsseldorf</v>
      </c>
      <c r="K81" s="12"/>
    </row>
    <row r="82" spans="1:11" ht="15" customHeight="1" x14ac:dyDescent="0.25">
      <c r="A82" s="57" t="s">
        <v>1248</v>
      </c>
      <c r="B82" s="5" t="s">
        <v>947</v>
      </c>
      <c r="C82" s="39" t="s">
        <v>19</v>
      </c>
      <c r="D82" s="12" t="s">
        <v>1559</v>
      </c>
      <c r="E82" s="12">
        <v>60318</v>
      </c>
      <c r="F82" s="12" t="s">
        <v>225</v>
      </c>
      <c r="G82" s="12" t="s">
        <v>12</v>
      </c>
      <c r="H82" s="12" t="s">
        <v>102</v>
      </c>
      <c r="I82" s="60">
        <v>42762</v>
      </c>
      <c r="J82" s="5" t="str">
        <f t="shared" si="1"/>
        <v>Nibelungenallee 37-41 / 60318 / Frankfurt am Main</v>
      </c>
      <c r="K82" s="12"/>
    </row>
    <row r="83" spans="1:11" ht="15" customHeight="1" x14ac:dyDescent="0.25">
      <c r="A83" s="57" t="s">
        <v>1249</v>
      </c>
      <c r="B83" s="5" t="s">
        <v>1560</v>
      </c>
      <c r="C83" s="39" t="s">
        <v>1561</v>
      </c>
      <c r="D83" s="12" t="s">
        <v>1562</v>
      </c>
      <c r="E83" s="12">
        <v>59423</v>
      </c>
      <c r="F83" s="12" t="s">
        <v>114</v>
      </c>
      <c r="G83" s="12" t="s">
        <v>15</v>
      </c>
      <c r="H83" s="12" t="s">
        <v>102</v>
      </c>
      <c r="I83" s="60">
        <v>42762</v>
      </c>
      <c r="J83" s="5" t="str">
        <f t="shared" si="1"/>
        <v>Obere Husemannstraße 2 / 59423 / Unna</v>
      </c>
      <c r="K83" s="12"/>
    </row>
    <row r="84" spans="1:11" ht="15" customHeight="1" x14ac:dyDescent="0.25">
      <c r="A84" s="57" t="s">
        <v>1250</v>
      </c>
      <c r="B84" s="5" t="s">
        <v>629</v>
      </c>
      <c r="C84" s="39" t="s">
        <v>19</v>
      </c>
      <c r="D84" s="12" t="s">
        <v>201</v>
      </c>
      <c r="E84" s="12">
        <v>80796</v>
      </c>
      <c r="F84" s="12" t="s">
        <v>111</v>
      </c>
      <c r="G84" s="12" t="s">
        <v>9</v>
      </c>
      <c r="H84" s="12" t="s">
        <v>102</v>
      </c>
      <c r="I84" s="60">
        <v>42762</v>
      </c>
      <c r="J84" s="5" t="str">
        <f t="shared" si="1"/>
        <v>Belgradstraße 61 / 80796 / München</v>
      </c>
      <c r="K84" s="12"/>
    </row>
    <row r="85" spans="1:11" ht="15" customHeight="1" x14ac:dyDescent="0.25">
      <c r="A85" s="57" t="s">
        <v>1251</v>
      </c>
      <c r="B85" s="5" t="s">
        <v>677</v>
      </c>
      <c r="C85" s="39" t="s">
        <v>19</v>
      </c>
      <c r="D85" s="12" t="s">
        <v>379</v>
      </c>
      <c r="E85" s="12">
        <v>48149</v>
      </c>
      <c r="F85" s="12" t="s">
        <v>142</v>
      </c>
      <c r="G85" s="12" t="s">
        <v>15</v>
      </c>
      <c r="H85" s="12" t="s">
        <v>102</v>
      </c>
      <c r="I85" s="60">
        <v>42762</v>
      </c>
      <c r="J85" s="5" t="str">
        <f t="shared" si="1"/>
        <v>Pottkamp 19 / 48149 / Münster</v>
      </c>
      <c r="K85" s="12"/>
    </row>
    <row r="86" spans="1:11" ht="15" customHeight="1" x14ac:dyDescent="0.25">
      <c r="A86" s="57" t="s">
        <v>1252</v>
      </c>
      <c r="B86" s="5" t="s">
        <v>1563</v>
      </c>
      <c r="C86" s="39" t="s">
        <v>264</v>
      </c>
      <c r="D86" s="12" t="s">
        <v>265</v>
      </c>
      <c r="E86" s="12">
        <v>4103</v>
      </c>
      <c r="F86" s="12" t="s">
        <v>266</v>
      </c>
      <c r="G86" s="12" t="s">
        <v>16</v>
      </c>
      <c r="H86" s="12" t="s">
        <v>102</v>
      </c>
      <c r="I86" s="60">
        <v>42762</v>
      </c>
      <c r="J86" s="5" t="str">
        <f t="shared" si="1"/>
        <v>Liebigstraße 20a / 4103 / Leipzig</v>
      </c>
      <c r="K86" s="12"/>
    </row>
    <row r="87" spans="1:11" ht="15" customHeight="1" x14ac:dyDescent="0.25">
      <c r="A87" s="57" t="s">
        <v>1253</v>
      </c>
      <c r="B87" s="5" t="s">
        <v>1564</v>
      </c>
      <c r="C87" s="39" t="s">
        <v>603</v>
      </c>
      <c r="D87" s="12" t="s">
        <v>678</v>
      </c>
      <c r="E87" s="12">
        <v>93053</v>
      </c>
      <c r="F87" s="12" t="s">
        <v>143</v>
      </c>
      <c r="G87" s="12" t="s">
        <v>9</v>
      </c>
      <c r="H87" s="12" t="s">
        <v>102</v>
      </c>
      <c r="I87" s="60">
        <v>42762</v>
      </c>
      <c r="J87" s="5" t="str">
        <f t="shared" si="1"/>
        <v>Landshuterstraße 65 / 93053 / Regensburg</v>
      </c>
      <c r="K87" s="12"/>
    </row>
    <row r="88" spans="1:11" ht="15" customHeight="1" x14ac:dyDescent="0.25">
      <c r="A88" s="57" t="s">
        <v>1254</v>
      </c>
      <c r="B88" s="5" t="s">
        <v>948</v>
      </c>
      <c r="C88" s="39" t="s">
        <v>679</v>
      </c>
      <c r="D88" s="12" t="s">
        <v>680</v>
      </c>
      <c r="E88" s="12">
        <v>38259</v>
      </c>
      <c r="F88" s="12" t="s">
        <v>681</v>
      </c>
      <c r="G88" s="12" t="s">
        <v>14</v>
      </c>
      <c r="H88" s="12" t="s">
        <v>102</v>
      </c>
      <c r="I88" s="60">
        <v>42762</v>
      </c>
      <c r="J88" s="5" t="str">
        <f t="shared" si="1"/>
        <v>Gittertor 21 / 38259 / Salzgitter</v>
      </c>
      <c r="K88" s="12"/>
    </row>
    <row r="89" spans="1:11" ht="15" customHeight="1" x14ac:dyDescent="0.25">
      <c r="A89" s="57" t="s">
        <v>1255</v>
      </c>
      <c r="B89" s="5" t="s">
        <v>682</v>
      </c>
      <c r="C89" s="39" t="s">
        <v>19</v>
      </c>
      <c r="D89" s="12" t="s">
        <v>1565</v>
      </c>
      <c r="E89" s="12">
        <v>84137</v>
      </c>
      <c r="F89" s="12" t="s">
        <v>630</v>
      </c>
      <c r="G89" s="12" t="s">
        <v>9</v>
      </c>
      <c r="H89" s="12" t="s">
        <v>102</v>
      </c>
      <c r="I89" s="60">
        <v>42811</v>
      </c>
      <c r="J89" s="5" t="str">
        <f t="shared" si="1"/>
        <v>Schützenstraße 16 g / 84137 / Vilsbiburg</v>
      </c>
      <c r="K89" s="12"/>
    </row>
    <row r="90" spans="1:11" ht="15" customHeight="1" x14ac:dyDescent="0.25">
      <c r="A90" s="57" t="s">
        <v>1256</v>
      </c>
      <c r="B90" s="5" t="s">
        <v>683</v>
      </c>
      <c r="C90" s="39" t="s">
        <v>19</v>
      </c>
      <c r="D90" s="12" t="s">
        <v>202</v>
      </c>
      <c r="E90" s="12">
        <v>45127</v>
      </c>
      <c r="F90" s="12" t="s">
        <v>141</v>
      </c>
      <c r="G90" s="12" t="s">
        <v>15</v>
      </c>
      <c r="H90" s="12" t="s">
        <v>102</v>
      </c>
      <c r="I90" s="60">
        <v>42811</v>
      </c>
      <c r="J90" s="5" t="str">
        <f t="shared" si="1"/>
        <v>Willy-Brandt-Platz 4 / 45127 / Essen</v>
      </c>
      <c r="K90" s="12"/>
    </row>
    <row r="91" spans="1:11" ht="15" customHeight="1" x14ac:dyDescent="0.25">
      <c r="A91" s="57" t="s">
        <v>1257</v>
      </c>
      <c r="B91" s="70" t="s">
        <v>631</v>
      </c>
      <c r="C91" s="39" t="s">
        <v>19</v>
      </c>
      <c r="D91" s="39" t="s">
        <v>949</v>
      </c>
      <c r="E91" s="39">
        <v>29378</v>
      </c>
      <c r="F91" s="39" t="s">
        <v>950</v>
      </c>
      <c r="G91" s="39" t="s">
        <v>14</v>
      </c>
      <c r="H91" s="39" t="s">
        <v>102</v>
      </c>
      <c r="I91" s="60">
        <v>42811</v>
      </c>
      <c r="J91" s="5" t="str">
        <f t="shared" si="1"/>
        <v>Erpensen Str. 50 / 29378 / Wittingen</v>
      </c>
      <c r="K91" s="12"/>
    </row>
    <row r="92" spans="1:11" ht="15" customHeight="1" x14ac:dyDescent="0.25">
      <c r="A92" s="57" t="s">
        <v>1258</v>
      </c>
      <c r="B92" s="5" t="s">
        <v>684</v>
      </c>
      <c r="C92" s="39" t="s">
        <v>19</v>
      </c>
      <c r="D92" s="12"/>
      <c r="E92" s="12"/>
      <c r="F92" s="12"/>
      <c r="G92" s="12" t="s">
        <v>102</v>
      </c>
      <c r="H92" s="12" t="s">
        <v>102</v>
      </c>
      <c r="I92" s="60">
        <v>42811</v>
      </c>
      <c r="J92" s="5" t="str">
        <f t="shared" si="1"/>
        <v xml:space="preserve"> /  / </v>
      </c>
      <c r="K92" s="12"/>
    </row>
    <row r="93" spans="1:11" ht="15" customHeight="1" x14ac:dyDescent="0.25">
      <c r="A93" s="57" t="s">
        <v>1259</v>
      </c>
      <c r="B93" s="5" t="s">
        <v>951</v>
      </c>
      <c r="C93" s="39" t="s">
        <v>688</v>
      </c>
      <c r="D93" s="12" t="s">
        <v>208</v>
      </c>
      <c r="E93" s="12">
        <v>77654</v>
      </c>
      <c r="F93" s="12" t="s">
        <v>209</v>
      </c>
      <c r="G93" s="12" t="s">
        <v>8</v>
      </c>
      <c r="H93" s="12" t="s">
        <v>102</v>
      </c>
      <c r="I93" s="60">
        <v>42838</v>
      </c>
      <c r="J93" s="5" t="str">
        <f t="shared" si="1"/>
        <v>Ebertplatz 12 / 77654 / Offenburg</v>
      </c>
      <c r="K93" s="12"/>
    </row>
    <row r="94" spans="1:11" ht="15" customHeight="1" x14ac:dyDescent="0.25">
      <c r="A94" s="57" t="s">
        <v>1260</v>
      </c>
      <c r="B94" s="5" t="s">
        <v>689</v>
      </c>
      <c r="C94" s="39" t="s">
        <v>210</v>
      </c>
      <c r="D94" s="12" t="s">
        <v>211</v>
      </c>
      <c r="E94" s="12">
        <v>61352</v>
      </c>
      <c r="F94" s="12" t="s">
        <v>212</v>
      </c>
      <c r="G94" s="12" t="s">
        <v>12</v>
      </c>
      <c r="H94" s="12" t="s">
        <v>102</v>
      </c>
      <c r="I94" s="60">
        <v>42838</v>
      </c>
      <c r="J94" s="5" t="str">
        <f t="shared" si="1"/>
        <v>Zeppelinstraße 20 / 61352 / Bad Homburg</v>
      </c>
      <c r="K94" s="12"/>
    </row>
    <row r="95" spans="1:11" ht="15" customHeight="1" x14ac:dyDescent="0.25">
      <c r="A95" s="57" t="s">
        <v>1261</v>
      </c>
      <c r="B95" s="5" t="s">
        <v>952</v>
      </c>
      <c r="C95" s="39" t="s">
        <v>19</v>
      </c>
      <c r="D95" s="12" t="s">
        <v>690</v>
      </c>
      <c r="E95" s="12">
        <v>48231</v>
      </c>
      <c r="F95" s="12" t="s">
        <v>691</v>
      </c>
      <c r="G95" s="12" t="s">
        <v>15</v>
      </c>
      <c r="H95" s="12" t="s">
        <v>102</v>
      </c>
      <c r="I95" s="60">
        <v>42853</v>
      </c>
      <c r="J95" s="5" t="str">
        <f t="shared" si="1"/>
        <v>Wilhelmsplatz 8 / 48231 / Warendorf</v>
      </c>
      <c r="K95" s="12"/>
    </row>
    <row r="96" spans="1:11" ht="15" customHeight="1" x14ac:dyDescent="0.25">
      <c r="A96" s="57" t="s">
        <v>1262</v>
      </c>
      <c r="B96" s="5" t="s">
        <v>692</v>
      </c>
      <c r="C96" s="39" t="s">
        <v>19</v>
      </c>
      <c r="D96" s="12" t="s">
        <v>693</v>
      </c>
      <c r="E96" s="12">
        <v>71636</v>
      </c>
      <c r="F96" s="12" t="s">
        <v>694</v>
      </c>
      <c r="G96" s="12" t="s">
        <v>8</v>
      </c>
      <c r="H96" s="12" t="s">
        <v>102</v>
      </c>
      <c r="I96" s="60">
        <v>42853</v>
      </c>
      <c r="J96" s="5" t="str">
        <f t="shared" si="1"/>
        <v>Hoferstraße 9B / 71636 / Ludwigsburg</v>
      </c>
      <c r="K96" s="12"/>
    </row>
    <row r="97" spans="1:11" ht="15" customHeight="1" x14ac:dyDescent="0.25">
      <c r="A97" s="57" t="s">
        <v>1263</v>
      </c>
      <c r="B97" s="5" t="s">
        <v>1566</v>
      </c>
      <c r="C97" s="39" t="s">
        <v>19</v>
      </c>
      <c r="D97" s="12" t="s">
        <v>954</v>
      </c>
      <c r="E97" s="12">
        <v>57072</v>
      </c>
      <c r="F97" s="12" t="s">
        <v>207</v>
      </c>
      <c r="G97" s="12" t="s">
        <v>15</v>
      </c>
      <c r="H97" s="12" t="s">
        <v>102</v>
      </c>
      <c r="I97" s="60">
        <v>42873</v>
      </c>
      <c r="J97" s="5" t="str">
        <f t="shared" si="1"/>
        <v>Hermelsbacher Weg 41 / 57072 / Siegen</v>
      </c>
      <c r="K97" s="12"/>
    </row>
    <row r="98" spans="1:11" ht="15" customHeight="1" x14ac:dyDescent="0.25">
      <c r="A98" s="57" t="s">
        <v>1264</v>
      </c>
      <c r="B98" s="5" t="s">
        <v>632</v>
      </c>
      <c r="C98" s="39" t="s">
        <v>216</v>
      </c>
      <c r="D98" s="12" t="s">
        <v>217</v>
      </c>
      <c r="E98" s="12">
        <v>76133</v>
      </c>
      <c r="F98" s="12" t="s">
        <v>135</v>
      </c>
      <c r="G98" s="12" t="s">
        <v>8</v>
      </c>
      <c r="H98" s="12" t="s">
        <v>102</v>
      </c>
      <c r="I98" s="60">
        <v>42937</v>
      </c>
      <c r="J98" s="5" t="str">
        <f t="shared" si="1"/>
        <v>Moltkestraße 90 / 76133 / Karlsruhe</v>
      </c>
      <c r="K98" s="12"/>
    </row>
    <row r="99" spans="1:11" ht="15" customHeight="1" x14ac:dyDescent="0.25">
      <c r="A99" s="57" t="s">
        <v>1265</v>
      </c>
      <c r="B99" s="5" t="s">
        <v>695</v>
      </c>
      <c r="C99" s="39" t="s">
        <v>19</v>
      </c>
      <c r="D99" s="12" t="s">
        <v>218</v>
      </c>
      <c r="E99" s="12">
        <v>59556</v>
      </c>
      <c r="F99" s="12" t="s">
        <v>120</v>
      </c>
      <c r="G99" s="12" t="s">
        <v>15</v>
      </c>
      <c r="H99" s="12" t="s">
        <v>102</v>
      </c>
      <c r="I99" s="60">
        <v>42937</v>
      </c>
      <c r="J99" s="5" t="str">
        <f t="shared" si="1"/>
        <v>Parkstraße 12 / 59556 / Lippstadt</v>
      </c>
      <c r="K99" s="12"/>
    </row>
    <row r="100" spans="1:11" ht="15" customHeight="1" x14ac:dyDescent="0.25">
      <c r="A100" s="57" t="s">
        <v>1266</v>
      </c>
      <c r="B100" s="5" t="s">
        <v>696</v>
      </c>
      <c r="C100" s="39" t="s">
        <v>19</v>
      </c>
      <c r="D100" s="12" t="s">
        <v>219</v>
      </c>
      <c r="E100" s="12">
        <v>59368</v>
      </c>
      <c r="F100" s="12" t="s">
        <v>220</v>
      </c>
      <c r="G100" s="12" t="s">
        <v>15</v>
      </c>
      <c r="H100" s="12" t="s">
        <v>102</v>
      </c>
      <c r="I100" s="60">
        <v>42937</v>
      </c>
      <c r="J100" s="5" t="str">
        <f t="shared" si="1"/>
        <v>Steinstraße 44 / 59368 / Werne</v>
      </c>
      <c r="K100" s="12"/>
    </row>
    <row r="101" spans="1:11" ht="15" customHeight="1" x14ac:dyDescent="0.25">
      <c r="A101" s="57" t="s">
        <v>1267</v>
      </c>
      <c r="B101" s="5" t="s">
        <v>1567</v>
      </c>
      <c r="C101" s="39" t="s">
        <v>697</v>
      </c>
      <c r="D101" s="12" t="s">
        <v>221</v>
      </c>
      <c r="E101" s="12">
        <v>68163</v>
      </c>
      <c r="F101" s="12" t="s">
        <v>245</v>
      </c>
      <c r="G101" s="12" t="s">
        <v>8</v>
      </c>
      <c r="H101" s="12" t="s">
        <v>102</v>
      </c>
      <c r="I101" s="60">
        <v>42937</v>
      </c>
      <c r="J101" s="5" t="str">
        <f t="shared" si="1"/>
        <v>Speyererstraße 91-93 / 68163 / Mannheim</v>
      </c>
      <c r="K101" s="12"/>
    </row>
    <row r="102" spans="1:11" ht="15" customHeight="1" x14ac:dyDescent="0.25">
      <c r="A102" s="57" t="s">
        <v>1268</v>
      </c>
      <c r="B102" s="5" t="s">
        <v>226</v>
      </c>
      <c r="C102" s="39" t="s">
        <v>227</v>
      </c>
      <c r="D102" s="12" t="s">
        <v>228</v>
      </c>
      <c r="E102" s="12">
        <v>63069</v>
      </c>
      <c r="F102" s="12" t="s">
        <v>955</v>
      </c>
      <c r="G102" s="12" t="s">
        <v>12</v>
      </c>
      <c r="H102" s="12" t="s">
        <v>102</v>
      </c>
      <c r="I102" s="60">
        <v>43077</v>
      </c>
      <c r="J102" s="5" t="str">
        <f t="shared" si="1"/>
        <v>Starkenburgring 66 / 63069 / Offenbach am Main</v>
      </c>
      <c r="K102" s="12"/>
    </row>
    <row r="103" spans="1:11" ht="15" customHeight="1" x14ac:dyDescent="0.25">
      <c r="A103" s="57" t="s">
        <v>1269</v>
      </c>
      <c r="B103" s="5" t="s">
        <v>698</v>
      </c>
      <c r="C103" s="39" t="s">
        <v>19</v>
      </c>
      <c r="D103" s="12" t="s">
        <v>229</v>
      </c>
      <c r="E103" s="12">
        <v>40213</v>
      </c>
      <c r="F103" s="12" t="s">
        <v>125</v>
      </c>
      <c r="G103" s="12" t="s">
        <v>15</v>
      </c>
      <c r="H103" s="12" t="s">
        <v>102</v>
      </c>
      <c r="I103" s="60">
        <v>43077</v>
      </c>
      <c r="J103" s="5" t="str">
        <f t="shared" si="1"/>
        <v>Schwanenmarkt 4 / 40213 / Düsseldorf</v>
      </c>
      <c r="K103" s="12"/>
    </row>
    <row r="104" spans="1:11" ht="15" customHeight="1" x14ac:dyDescent="0.25">
      <c r="A104" s="57" t="s">
        <v>1270</v>
      </c>
      <c r="B104" s="5" t="s">
        <v>699</v>
      </c>
      <c r="C104" s="39" t="s">
        <v>19</v>
      </c>
      <c r="D104" s="12" t="s">
        <v>956</v>
      </c>
      <c r="E104" s="12">
        <v>91054</v>
      </c>
      <c r="F104" s="12" t="s">
        <v>101</v>
      </c>
      <c r="G104" s="12" t="s">
        <v>9</v>
      </c>
      <c r="H104" s="12" t="s">
        <v>102</v>
      </c>
      <c r="I104" s="60">
        <v>43077</v>
      </c>
      <c r="J104" s="5" t="str">
        <f t="shared" si="1"/>
        <v>Neustädter Kirchenplatz 1a / 91054 / Erlangen</v>
      </c>
      <c r="K104" s="12"/>
    </row>
    <row r="105" spans="1:11" ht="15" customHeight="1" x14ac:dyDescent="0.25">
      <c r="A105" s="57" t="s">
        <v>1271</v>
      </c>
      <c r="B105" s="5" t="s">
        <v>700</v>
      </c>
      <c r="C105" s="39" t="s">
        <v>19</v>
      </c>
      <c r="D105" s="12" t="s">
        <v>230</v>
      </c>
      <c r="E105" s="12">
        <v>21335</v>
      </c>
      <c r="F105" s="12" t="s">
        <v>231</v>
      </c>
      <c r="G105" s="12" t="s">
        <v>14</v>
      </c>
      <c r="H105" s="12" t="s">
        <v>102</v>
      </c>
      <c r="I105" s="60">
        <v>43077</v>
      </c>
      <c r="J105" s="5" t="str">
        <f t="shared" si="1"/>
        <v>Haagestraße 3 / 21335 / Lüneburg</v>
      </c>
      <c r="K105" s="12"/>
    </row>
    <row r="106" spans="1:11" ht="15" customHeight="1" x14ac:dyDescent="0.25">
      <c r="A106" s="57" t="s">
        <v>1272</v>
      </c>
      <c r="B106" s="5" t="s">
        <v>232</v>
      </c>
      <c r="C106" s="39" t="s">
        <v>19</v>
      </c>
      <c r="D106" s="12" t="s">
        <v>233</v>
      </c>
      <c r="E106" s="12">
        <v>48268</v>
      </c>
      <c r="F106" s="12" t="s">
        <v>234</v>
      </c>
      <c r="G106" s="12" t="s">
        <v>15</v>
      </c>
      <c r="H106" s="12" t="s">
        <v>102</v>
      </c>
      <c r="I106" s="60">
        <v>43113</v>
      </c>
      <c r="J106" s="5" t="str">
        <f t="shared" si="1"/>
        <v>Lindenstraße 37 / 48268 / Greven</v>
      </c>
      <c r="K106" s="12"/>
    </row>
    <row r="107" spans="1:11" ht="15" customHeight="1" x14ac:dyDescent="0.25">
      <c r="A107" s="57" t="s">
        <v>1273</v>
      </c>
      <c r="B107" s="5" t="s">
        <v>701</v>
      </c>
      <c r="C107" s="39" t="s">
        <v>702</v>
      </c>
      <c r="D107" s="12" t="s">
        <v>703</v>
      </c>
      <c r="E107" s="12">
        <v>36043</v>
      </c>
      <c r="F107" s="12" t="s">
        <v>704</v>
      </c>
      <c r="G107" s="12" t="s">
        <v>12</v>
      </c>
      <c r="H107" s="12" t="s">
        <v>102</v>
      </c>
      <c r="I107" s="60">
        <v>43113</v>
      </c>
      <c r="J107" s="5" t="str">
        <f t="shared" si="1"/>
        <v>Pacelliallee 4 / 36043 / Fulda</v>
      </c>
      <c r="K107" s="12"/>
    </row>
    <row r="108" spans="1:11" ht="15" customHeight="1" x14ac:dyDescent="0.25">
      <c r="A108" s="57" t="s">
        <v>1274</v>
      </c>
      <c r="B108" s="5" t="s">
        <v>705</v>
      </c>
      <c r="C108" s="39" t="s">
        <v>593</v>
      </c>
      <c r="D108" s="12" t="s">
        <v>194</v>
      </c>
      <c r="E108" s="12">
        <v>13589</v>
      </c>
      <c r="F108" s="12" t="s">
        <v>10</v>
      </c>
      <c r="G108" s="12" t="s">
        <v>10</v>
      </c>
      <c r="H108" s="12" t="s">
        <v>102</v>
      </c>
      <c r="I108" s="60">
        <v>43113</v>
      </c>
      <c r="J108" s="5" t="str">
        <f t="shared" si="1"/>
        <v>Stadtrandstraße 555 / 13589 / Berlin</v>
      </c>
      <c r="K108" s="12"/>
    </row>
    <row r="109" spans="1:11" ht="15" customHeight="1" x14ac:dyDescent="0.25">
      <c r="A109" s="57" t="s">
        <v>1275</v>
      </c>
      <c r="B109" s="70" t="s">
        <v>238</v>
      </c>
      <c r="C109" s="39" t="s">
        <v>239</v>
      </c>
      <c r="D109" s="12" t="s">
        <v>240</v>
      </c>
      <c r="E109" s="12">
        <v>33332</v>
      </c>
      <c r="F109" s="12" t="s">
        <v>241</v>
      </c>
      <c r="G109" s="12" t="s">
        <v>15</v>
      </c>
      <c r="H109" s="12" t="s">
        <v>102</v>
      </c>
      <c r="I109" s="60">
        <v>43162</v>
      </c>
      <c r="J109" s="5" t="str">
        <f t="shared" si="1"/>
        <v>Reckenberger Straße 19 / 33332 / Gütersloh</v>
      </c>
      <c r="K109" s="12"/>
    </row>
    <row r="110" spans="1:11" ht="15" customHeight="1" x14ac:dyDescent="0.25">
      <c r="A110" s="57" t="s">
        <v>1276</v>
      </c>
      <c r="B110" s="70" t="s">
        <v>706</v>
      </c>
      <c r="C110" s="39" t="s">
        <v>19</v>
      </c>
      <c r="D110" s="12" t="s">
        <v>527</v>
      </c>
      <c r="E110" s="12">
        <v>76676</v>
      </c>
      <c r="F110" s="12" t="s">
        <v>528</v>
      </c>
      <c r="G110" s="12" t="s">
        <v>8</v>
      </c>
      <c r="H110" s="12" t="s">
        <v>102</v>
      </c>
      <c r="I110" s="60">
        <v>43175</v>
      </c>
      <c r="J110" s="5" t="str">
        <f t="shared" si="1"/>
        <v>Bahnhofsring 39 / 76676 / Graben-Neudorf</v>
      </c>
      <c r="K110" s="12"/>
    </row>
    <row r="111" spans="1:11" ht="15" customHeight="1" x14ac:dyDescent="0.25">
      <c r="A111" s="57" t="s">
        <v>1277</v>
      </c>
      <c r="B111" s="5" t="s">
        <v>1568</v>
      </c>
      <c r="C111" s="39" t="s">
        <v>707</v>
      </c>
      <c r="D111" s="12" t="s">
        <v>244</v>
      </c>
      <c r="E111" s="12">
        <v>68167</v>
      </c>
      <c r="F111" s="12" t="s">
        <v>245</v>
      </c>
      <c r="G111" s="12" t="s">
        <v>8</v>
      </c>
      <c r="H111" s="12" t="s">
        <v>102</v>
      </c>
      <c r="I111" s="60">
        <v>43175</v>
      </c>
      <c r="J111" s="5" t="str">
        <f t="shared" si="1"/>
        <v>Theodor-Kutzer-Ufer 1-3 / 68167 / Mannheim</v>
      </c>
      <c r="K111" s="12"/>
    </row>
    <row r="112" spans="1:11" ht="15" customHeight="1" x14ac:dyDescent="0.25">
      <c r="A112" s="57" t="s">
        <v>1278</v>
      </c>
      <c r="B112" s="5" t="s">
        <v>708</v>
      </c>
      <c r="C112" s="39" t="s">
        <v>19</v>
      </c>
      <c r="D112" s="12" t="s">
        <v>248</v>
      </c>
      <c r="E112" s="12">
        <v>50668</v>
      </c>
      <c r="F112" s="12" t="s">
        <v>106</v>
      </c>
      <c r="G112" s="12" t="s">
        <v>15</v>
      </c>
      <c r="H112" s="12" t="s">
        <v>102</v>
      </c>
      <c r="I112" s="60">
        <v>43203</v>
      </c>
      <c r="J112" s="5" t="str">
        <f t="shared" si="1"/>
        <v>Ebertplatz 7 / 50668 / Köln</v>
      </c>
      <c r="K112" s="12"/>
    </row>
    <row r="113" spans="1:11" ht="15" customHeight="1" x14ac:dyDescent="0.25">
      <c r="A113" s="57" t="s">
        <v>1279</v>
      </c>
      <c r="B113" s="5" t="s">
        <v>249</v>
      </c>
      <c r="C113" s="39" t="s">
        <v>19</v>
      </c>
      <c r="D113" s="12" t="s">
        <v>250</v>
      </c>
      <c r="E113" s="12">
        <v>44137</v>
      </c>
      <c r="F113" s="12" t="s">
        <v>132</v>
      </c>
      <c r="G113" s="12" t="s">
        <v>15</v>
      </c>
      <c r="H113" s="12" t="s">
        <v>102</v>
      </c>
      <c r="I113" s="60">
        <v>43203</v>
      </c>
      <c r="J113" s="5" t="str">
        <f t="shared" si="1"/>
        <v>Wißstraße 22 / 44137 / Dortmund</v>
      </c>
      <c r="K113" s="12"/>
    </row>
    <row r="114" spans="1:11" ht="15" customHeight="1" x14ac:dyDescent="0.25">
      <c r="A114" s="57" t="s">
        <v>1280</v>
      </c>
      <c r="B114" s="5" t="s">
        <v>251</v>
      </c>
      <c r="C114" s="39" t="s">
        <v>957</v>
      </c>
      <c r="D114" s="12" t="s">
        <v>252</v>
      </c>
      <c r="E114" s="12">
        <v>14480</v>
      </c>
      <c r="F114" s="12" t="s">
        <v>253</v>
      </c>
      <c r="G114" s="12" t="s">
        <v>254</v>
      </c>
      <c r="H114" s="12" t="s">
        <v>102</v>
      </c>
      <c r="I114" s="60">
        <v>43203</v>
      </c>
      <c r="J114" s="5" t="str">
        <f t="shared" si="1"/>
        <v>Sterncenter 10 / 14480 / Potsdam</v>
      </c>
      <c r="K114" s="12"/>
    </row>
    <row r="115" spans="1:11" ht="15" customHeight="1" x14ac:dyDescent="0.25">
      <c r="A115" s="57" t="s">
        <v>1281</v>
      </c>
      <c r="B115" s="5" t="s">
        <v>958</v>
      </c>
      <c r="C115" s="39" t="s">
        <v>19</v>
      </c>
      <c r="D115" s="12" t="s">
        <v>256</v>
      </c>
      <c r="E115" s="12">
        <v>44137</v>
      </c>
      <c r="F115" s="12" t="s">
        <v>132</v>
      </c>
      <c r="G115" s="12" t="s">
        <v>15</v>
      </c>
      <c r="H115" s="12" t="s">
        <v>102</v>
      </c>
      <c r="I115" s="60">
        <v>43203</v>
      </c>
      <c r="J115" s="5" t="str">
        <f t="shared" si="1"/>
        <v>Markt 10 / 44137 / Dortmund</v>
      </c>
      <c r="K115" s="12"/>
    </row>
    <row r="116" spans="1:11" ht="15" customHeight="1" x14ac:dyDescent="0.25">
      <c r="A116" s="57" t="s">
        <v>1282</v>
      </c>
      <c r="B116" s="5" t="s">
        <v>709</v>
      </c>
      <c r="C116" s="39" t="s">
        <v>710</v>
      </c>
      <c r="D116" s="12" t="s">
        <v>259</v>
      </c>
      <c r="E116" s="12">
        <v>87435</v>
      </c>
      <c r="F116" s="12" t="s">
        <v>959</v>
      </c>
      <c r="G116" s="12" t="s">
        <v>9</v>
      </c>
      <c r="H116" s="12" t="s">
        <v>102</v>
      </c>
      <c r="I116" s="60">
        <v>43225</v>
      </c>
      <c r="J116" s="5" t="str">
        <f t="shared" si="1"/>
        <v>Bahnhofstraße 8 / 87435 / Kempten (Allgäu)</v>
      </c>
      <c r="K116" s="12"/>
    </row>
    <row r="117" spans="1:11" ht="15" customHeight="1" x14ac:dyDescent="0.25">
      <c r="A117" s="57" t="s">
        <v>1283</v>
      </c>
      <c r="B117" s="5" t="s">
        <v>960</v>
      </c>
      <c r="C117" s="39" t="s">
        <v>19</v>
      </c>
      <c r="D117" s="12" t="s">
        <v>961</v>
      </c>
      <c r="E117" s="12">
        <v>35510</v>
      </c>
      <c r="F117" s="12" t="s">
        <v>962</v>
      </c>
      <c r="G117" s="12" t="s">
        <v>12</v>
      </c>
      <c r="H117" s="12" t="s">
        <v>102</v>
      </c>
      <c r="I117" s="60">
        <v>43225</v>
      </c>
      <c r="J117" s="5" t="str">
        <f t="shared" si="1"/>
        <v>Wetzlarer Straße 22 / 35510 / Butzbach</v>
      </c>
      <c r="K117" s="12"/>
    </row>
    <row r="118" spans="1:11" ht="15" customHeight="1" x14ac:dyDescent="0.25">
      <c r="A118" s="57" t="s">
        <v>1284</v>
      </c>
      <c r="B118" s="5" t="s">
        <v>711</v>
      </c>
      <c r="C118" s="39" t="s">
        <v>264</v>
      </c>
      <c r="D118" s="12" t="s">
        <v>265</v>
      </c>
      <c r="E118" s="12">
        <v>4103</v>
      </c>
      <c r="F118" s="12" t="s">
        <v>266</v>
      </c>
      <c r="G118" s="12" t="s">
        <v>16</v>
      </c>
      <c r="H118" s="12" t="s">
        <v>102</v>
      </c>
      <c r="I118" s="60">
        <v>43225</v>
      </c>
      <c r="J118" s="5" t="str">
        <f t="shared" si="1"/>
        <v>Liebigstraße 20a / 4103 / Leipzig</v>
      </c>
      <c r="K118" s="12"/>
    </row>
    <row r="119" spans="1:11" ht="15" customHeight="1" x14ac:dyDescent="0.25">
      <c r="A119" s="57" t="s">
        <v>1285</v>
      </c>
      <c r="B119" s="5" t="s">
        <v>267</v>
      </c>
      <c r="C119" s="39" t="s">
        <v>19</v>
      </c>
      <c r="D119" s="12" t="s">
        <v>268</v>
      </c>
      <c r="E119" s="12">
        <v>79106</v>
      </c>
      <c r="F119" s="12" t="s">
        <v>110</v>
      </c>
      <c r="G119" s="12" t="s">
        <v>8</v>
      </c>
      <c r="H119" s="12" t="s">
        <v>102</v>
      </c>
      <c r="I119" s="60">
        <v>43225</v>
      </c>
      <c r="J119" s="5" t="str">
        <f t="shared" si="1"/>
        <v>Engelbergerstraße 19 / 79106 / Freiburg im Breisgau</v>
      </c>
      <c r="K119" s="12"/>
    </row>
    <row r="120" spans="1:11" ht="15" customHeight="1" x14ac:dyDescent="0.25">
      <c r="A120" s="57" t="s">
        <v>1286</v>
      </c>
      <c r="B120" s="5" t="s">
        <v>712</v>
      </c>
      <c r="C120" s="39" t="s">
        <v>19</v>
      </c>
      <c r="D120" s="12" t="s">
        <v>713</v>
      </c>
      <c r="E120" s="12">
        <v>44787</v>
      </c>
      <c r="F120" s="12" t="s">
        <v>615</v>
      </c>
      <c r="G120" s="12" t="s">
        <v>15</v>
      </c>
      <c r="H120" s="12" t="s">
        <v>102</v>
      </c>
      <c r="I120" s="60">
        <v>43225</v>
      </c>
      <c r="J120" s="5" t="str">
        <f t="shared" si="1"/>
        <v>Husemannplatz 6-7 / 44787 / Bochum</v>
      </c>
      <c r="K120" s="12"/>
    </row>
    <row r="121" spans="1:11" ht="15" customHeight="1" x14ac:dyDescent="0.25">
      <c r="A121" s="57" t="s">
        <v>1287</v>
      </c>
      <c r="B121" s="5" t="s">
        <v>714</v>
      </c>
      <c r="C121" s="39" t="s">
        <v>715</v>
      </c>
      <c r="D121" s="12" t="s">
        <v>405</v>
      </c>
      <c r="E121" s="12">
        <v>63739</v>
      </c>
      <c r="F121" s="12" t="s">
        <v>406</v>
      </c>
      <c r="G121" s="12" t="s">
        <v>9</v>
      </c>
      <c r="H121" s="12" t="s">
        <v>102</v>
      </c>
      <c r="I121" s="60">
        <v>43317</v>
      </c>
      <c r="J121" s="5" t="str">
        <f t="shared" si="1"/>
        <v>Am Hasenkopf 1 / 63739 / Aschaffenburg</v>
      </c>
      <c r="K121" s="12"/>
    </row>
    <row r="122" spans="1:11" ht="15" customHeight="1" x14ac:dyDescent="0.25">
      <c r="A122" s="57" t="s">
        <v>1288</v>
      </c>
      <c r="B122" s="5" t="s">
        <v>716</v>
      </c>
      <c r="C122" s="39" t="s">
        <v>19</v>
      </c>
      <c r="D122" s="12" t="s">
        <v>963</v>
      </c>
      <c r="E122" s="12">
        <v>42103</v>
      </c>
      <c r="F122" s="12" t="s">
        <v>273</v>
      </c>
      <c r="G122" s="12" t="s">
        <v>15</v>
      </c>
      <c r="H122" s="12" t="s">
        <v>102</v>
      </c>
      <c r="I122" s="60">
        <v>43274</v>
      </c>
      <c r="J122" s="5" t="str">
        <f t="shared" si="1"/>
        <v>Wall 21 / 42103 / Wuppertal</v>
      </c>
      <c r="K122" s="12"/>
    </row>
    <row r="123" spans="1:11" ht="15" customHeight="1" x14ac:dyDescent="0.25">
      <c r="A123" s="57" t="s">
        <v>1289</v>
      </c>
      <c r="B123" s="5" t="s">
        <v>717</v>
      </c>
      <c r="C123" s="39" t="s">
        <v>274</v>
      </c>
      <c r="D123" s="12" t="s">
        <v>275</v>
      </c>
      <c r="E123" s="12">
        <v>34119</v>
      </c>
      <c r="F123" s="12" t="s">
        <v>276</v>
      </c>
      <c r="G123" s="12" t="s">
        <v>12</v>
      </c>
      <c r="H123" s="12" t="s">
        <v>102</v>
      </c>
      <c r="I123" s="60">
        <v>43274</v>
      </c>
      <c r="J123" s="5" t="str">
        <f t="shared" si="1"/>
        <v>Germaniastraße 7 / 34119 / Kassel</v>
      </c>
      <c r="K123" s="12"/>
    </row>
    <row r="124" spans="1:11" ht="15" customHeight="1" x14ac:dyDescent="0.25">
      <c r="A124" s="57" t="s">
        <v>1290</v>
      </c>
      <c r="B124" s="5" t="s">
        <v>718</v>
      </c>
      <c r="C124" s="39" t="s">
        <v>19</v>
      </c>
      <c r="D124" s="12" t="s">
        <v>277</v>
      </c>
      <c r="E124" s="12">
        <v>22926</v>
      </c>
      <c r="F124" s="12" t="s">
        <v>278</v>
      </c>
      <c r="G124" s="12" t="s">
        <v>17</v>
      </c>
      <c r="H124" s="12" t="s">
        <v>102</v>
      </c>
      <c r="I124" s="60">
        <v>43274</v>
      </c>
      <c r="J124" s="5" t="str">
        <f t="shared" si="1"/>
        <v>Große Straße 14 / 22926 / Ahrensburg</v>
      </c>
      <c r="K124" s="12"/>
    </row>
    <row r="125" spans="1:11" ht="15" customHeight="1" x14ac:dyDescent="0.25">
      <c r="A125" s="57" t="s">
        <v>1291</v>
      </c>
      <c r="B125" s="5" t="s">
        <v>719</v>
      </c>
      <c r="C125" s="39" t="s">
        <v>19</v>
      </c>
      <c r="D125" s="12" t="s">
        <v>279</v>
      </c>
      <c r="E125" s="12">
        <v>7745</v>
      </c>
      <c r="F125" s="12" t="s">
        <v>964</v>
      </c>
      <c r="G125" s="12" t="s">
        <v>18</v>
      </c>
      <c r="H125" s="12" t="s">
        <v>102</v>
      </c>
      <c r="I125" s="60">
        <v>43274</v>
      </c>
      <c r="J125" s="5" t="str">
        <f t="shared" si="1"/>
        <v>Westbahnhofstraße 2 / 7745 / Jena, Stadt</v>
      </c>
      <c r="K125" s="12"/>
    </row>
    <row r="126" spans="1:11" ht="15" customHeight="1" x14ac:dyDescent="0.25">
      <c r="A126" s="57" t="s">
        <v>1292</v>
      </c>
      <c r="B126" s="5" t="s">
        <v>720</v>
      </c>
      <c r="C126" s="39" t="s">
        <v>19</v>
      </c>
      <c r="D126" s="12" t="s">
        <v>721</v>
      </c>
      <c r="E126" s="12">
        <v>42329</v>
      </c>
      <c r="F126" s="12" t="s">
        <v>273</v>
      </c>
      <c r="G126" s="12" t="s">
        <v>15</v>
      </c>
      <c r="H126" s="12" t="s">
        <v>102</v>
      </c>
      <c r="I126" s="60">
        <v>43385</v>
      </c>
      <c r="J126" s="5" t="str">
        <f t="shared" si="1"/>
        <v>Kaiserstraße 72 / 42329 / Wuppertal</v>
      </c>
      <c r="K126" s="12"/>
    </row>
    <row r="127" spans="1:11" ht="15" customHeight="1" x14ac:dyDescent="0.25">
      <c r="A127" s="57" t="s">
        <v>1293</v>
      </c>
      <c r="B127" s="5" t="s">
        <v>343</v>
      </c>
      <c r="C127" s="39" t="s">
        <v>19</v>
      </c>
      <c r="D127" s="12" t="s">
        <v>965</v>
      </c>
      <c r="E127" s="12">
        <v>30159</v>
      </c>
      <c r="F127" s="12" t="s">
        <v>116</v>
      </c>
      <c r="G127" s="12" t="s">
        <v>14</v>
      </c>
      <c r="H127" s="12" t="s">
        <v>102</v>
      </c>
      <c r="I127" s="60">
        <v>43385</v>
      </c>
      <c r="J127" s="5" t="str">
        <f t="shared" si="1"/>
        <v>Karmarschstr.42 / 30159 / Hannover</v>
      </c>
      <c r="K127" s="12"/>
    </row>
    <row r="128" spans="1:11" ht="15" customHeight="1" x14ac:dyDescent="0.25">
      <c r="A128" s="57" t="s">
        <v>1294</v>
      </c>
      <c r="B128" s="5" t="s">
        <v>722</v>
      </c>
      <c r="C128" s="39" t="s">
        <v>19</v>
      </c>
      <c r="D128" s="12" t="s">
        <v>369</v>
      </c>
      <c r="E128" s="12">
        <v>55118</v>
      </c>
      <c r="F128" s="12" t="s">
        <v>181</v>
      </c>
      <c r="G128" s="12" t="s">
        <v>182</v>
      </c>
      <c r="H128" s="12" t="s">
        <v>102</v>
      </c>
      <c r="I128" s="60">
        <v>43385</v>
      </c>
      <c r="J128" s="5" t="str">
        <f t="shared" si="1"/>
        <v>Boppstrasse 8a / 55118 / Mainz</v>
      </c>
      <c r="K128" s="12"/>
    </row>
    <row r="129" spans="1:11" ht="15" customHeight="1" x14ac:dyDescent="0.25">
      <c r="A129" s="57" t="s">
        <v>1295</v>
      </c>
      <c r="B129" s="5" t="s">
        <v>723</v>
      </c>
      <c r="C129" s="39" t="s">
        <v>966</v>
      </c>
      <c r="D129" s="12" t="s">
        <v>967</v>
      </c>
      <c r="E129" s="12">
        <v>95448</v>
      </c>
      <c r="F129" s="12" t="s">
        <v>387</v>
      </c>
      <c r="G129" s="12" t="s">
        <v>9</v>
      </c>
      <c r="H129" s="12" t="s">
        <v>102</v>
      </c>
      <c r="I129" s="60">
        <v>43385</v>
      </c>
      <c r="J129" s="5" t="str">
        <f t="shared" si="1"/>
        <v>Hugenottenstraße 36B / 95448 / Bayreuth</v>
      </c>
      <c r="K129" s="12"/>
    </row>
    <row r="130" spans="1:11" ht="15" customHeight="1" x14ac:dyDescent="0.25">
      <c r="A130" s="57" t="s">
        <v>1296</v>
      </c>
      <c r="B130" s="5" t="s">
        <v>344</v>
      </c>
      <c r="C130" s="39" t="s">
        <v>19</v>
      </c>
      <c r="D130" s="12" t="s">
        <v>968</v>
      </c>
      <c r="E130" s="12">
        <v>72072</v>
      </c>
      <c r="F130" s="12" t="s">
        <v>104</v>
      </c>
      <c r="G130" s="12" t="s">
        <v>8</v>
      </c>
      <c r="H130" s="12" t="s">
        <v>102</v>
      </c>
      <c r="I130" s="60">
        <v>43385</v>
      </c>
      <c r="J130" s="5" t="str">
        <f t="shared" si="1"/>
        <v>Wöhrdstr. 4 / 72072 / Tübingen</v>
      </c>
      <c r="K130" s="12"/>
    </row>
    <row r="131" spans="1:11" ht="15" customHeight="1" x14ac:dyDescent="0.25">
      <c r="A131" s="57" t="s">
        <v>1297</v>
      </c>
      <c r="B131" s="5" t="s">
        <v>345</v>
      </c>
      <c r="C131" s="39" t="s">
        <v>19</v>
      </c>
      <c r="D131" s="12" t="s">
        <v>370</v>
      </c>
      <c r="E131" s="12" t="s">
        <v>371</v>
      </c>
      <c r="F131" s="12" t="s">
        <v>388</v>
      </c>
      <c r="G131" s="12" t="s">
        <v>180</v>
      </c>
      <c r="H131" s="12" t="s">
        <v>180</v>
      </c>
      <c r="I131" s="60">
        <v>43385</v>
      </c>
      <c r="J131" s="5" t="str">
        <f t="shared" si="1"/>
        <v>Auenbruggerplatz 14 / A-8036 / Graz</v>
      </c>
      <c r="K131" s="12"/>
    </row>
    <row r="132" spans="1:11" ht="15" customHeight="1" x14ac:dyDescent="0.25">
      <c r="A132" s="57" t="s">
        <v>1298</v>
      </c>
      <c r="B132" s="5" t="s">
        <v>346</v>
      </c>
      <c r="C132" s="39" t="s">
        <v>359</v>
      </c>
      <c r="D132" s="12" t="s">
        <v>372</v>
      </c>
      <c r="E132" s="12">
        <v>31241</v>
      </c>
      <c r="F132" s="12" t="s">
        <v>389</v>
      </c>
      <c r="G132" s="12" t="s">
        <v>14</v>
      </c>
      <c r="H132" s="12" t="s">
        <v>102</v>
      </c>
      <c r="I132" s="60">
        <v>43385</v>
      </c>
      <c r="J132" s="5" t="str">
        <f t="shared" si="1"/>
        <v>Eichstraße 5 / 31241 / Ilsede</v>
      </c>
      <c r="K132" s="12"/>
    </row>
    <row r="133" spans="1:11" ht="15" customHeight="1" x14ac:dyDescent="0.25">
      <c r="A133" s="57" t="s">
        <v>1299</v>
      </c>
      <c r="B133" s="5" t="s">
        <v>724</v>
      </c>
      <c r="C133" s="39" t="s">
        <v>19</v>
      </c>
      <c r="D133" s="12" t="s">
        <v>373</v>
      </c>
      <c r="E133" s="12">
        <v>46342</v>
      </c>
      <c r="F133" s="12" t="s">
        <v>390</v>
      </c>
      <c r="G133" s="12" t="s">
        <v>15</v>
      </c>
      <c r="H133" s="12" t="s">
        <v>102</v>
      </c>
      <c r="I133" s="60">
        <v>43385</v>
      </c>
      <c r="J133" s="5" t="str">
        <f t="shared" si="1"/>
        <v>Ignatiusstraße 8 / 46342 / Velen</v>
      </c>
      <c r="K133" s="12"/>
    </row>
    <row r="134" spans="1:11" ht="15" customHeight="1" x14ac:dyDescent="0.25">
      <c r="A134" s="57" t="s">
        <v>1300</v>
      </c>
      <c r="B134" s="5" t="s">
        <v>347</v>
      </c>
      <c r="C134" s="39" t="s">
        <v>19</v>
      </c>
      <c r="D134" s="12" t="s">
        <v>374</v>
      </c>
      <c r="E134" s="12">
        <v>30165</v>
      </c>
      <c r="F134" s="12" t="s">
        <v>116</v>
      </c>
      <c r="G134" s="12" t="s">
        <v>14</v>
      </c>
      <c r="H134" s="12" t="s">
        <v>102</v>
      </c>
      <c r="I134" s="60">
        <v>43385</v>
      </c>
      <c r="J134" s="5" t="str">
        <f t="shared" si="1"/>
        <v>Bohnhorststraße 2 / 30165 / Hannover</v>
      </c>
      <c r="K134" s="12"/>
    </row>
    <row r="135" spans="1:11" ht="15" customHeight="1" x14ac:dyDescent="0.25">
      <c r="A135" s="57" t="s">
        <v>1301</v>
      </c>
      <c r="B135" s="5" t="s">
        <v>725</v>
      </c>
      <c r="C135" s="39" t="s">
        <v>726</v>
      </c>
      <c r="D135" s="12" t="s">
        <v>727</v>
      </c>
      <c r="E135" s="12">
        <v>71032</v>
      </c>
      <c r="F135" s="12" t="s">
        <v>728</v>
      </c>
      <c r="G135" s="12" t="s">
        <v>8</v>
      </c>
      <c r="H135" s="12" t="s">
        <v>102</v>
      </c>
      <c r="I135" s="60">
        <v>43385</v>
      </c>
      <c r="J135" s="5" t="str">
        <f t="shared" si="1"/>
        <v>Bunsenstraße 120 / 71032 / Böblingen</v>
      </c>
      <c r="K135" s="12"/>
    </row>
    <row r="136" spans="1:11" ht="15" customHeight="1" x14ac:dyDescent="0.25">
      <c r="A136" s="57" t="s">
        <v>1302</v>
      </c>
      <c r="B136" s="5" t="s">
        <v>729</v>
      </c>
      <c r="C136" s="39" t="s">
        <v>361</v>
      </c>
      <c r="D136" s="12" t="s">
        <v>969</v>
      </c>
      <c r="E136" s="12">
        <v>51465</v>
      </c>
      <c r="F136" s="12" t="s">
        <v>391</v>
      </c>
      <c r="G136" s="12" t="s">
        <v>15</v>
      </c>
      <c r="H136" s="12" t="s">
        <v>102</v>
      </c>
      <c r="I136" s="60">
        <v>43385</v>
      </c>
      <c r="J136" s="5" t="str">
        <f t="shared" si="1"/>
        <v>Ferrenbergstr. 24 / 51465 / Bergisch Gladbach</v>
      </c>
      <c r="K136" s="12"/>
    </row>
    <row r="137" spans="1:11" ht="15" customHeight="1" x14ac:dyDescent="0.25">
      <c r="A137" s="57" t="s">
        <v>1303</v>
      </c>
      <c r="B137" s="5" t="s">
        <v>348</v>
      </c>
      <c r="C137" s="39" t="s">
        <v>362</v>
      </c>
      <c r="D137" s="12" t="s">
        <v>970</v>
      </c>
      <c r="E137" s="12">
        <v>4020</v>
      </c>
      <c r="F137" s="12" t="s">
        <v>179</v>
      </c>
      <c r="G137" s="12" t="s">
        <v>180</v>
      </c>
      <c r="H137" s="12" t="s">
        <v>180</v>
      </c>
      <c r="I137" s="60">
        <v>43385</v>
      </c>
      <c r="J137" s="5" t="str">
        <f t="shared" si="1"/>
        <v>Krankenhausstraße 24-26 / 4020 / Linz</v>
      </c>
      <c r="K137" s="12"/>
    </row>
    <row r="138" spans="1:11" ht="15" customHeight="1" x14ac:dyDescent="0.25">
      <c r="A138" s="57" t="s">
        <v>1304</v>
      </c>
      <c r="B138" s="5" t="s">
        <v>730</v>
      </c>
      <c r="C138" s="39" t="s">
        <v>1569</v>
      </c>
      <c r="D138" s="12" t="s">
        <v>731</v>
      </c>
      <c r="E138" s="12">
        <v>97422</v>
      </c>
      <c r="F138" s="12" t="s">
        <v>393</v>
      </c>
      <c r="G138" s="12" t="s">
        <v>9</v>
      </c>
      <c r="H138" s="12" t="s">
        <v>102</v>
      </c>
      <c r="I138" s="60">
        <v>43404</v>
      </c>
      <c r="J138" s="5" t="str">
        <f t="shared" si="1"/>
        <v>Robert-Koch-Straße 10 / 97422 / Schweinfurt</v>
      </c>
      <c r="K138" s="12"/>
    </row>
    <row r="139" spans="1:11" ht="15" customHeight="1" x14ac:dyDescent="0.25">
      <c r="A139" s="57" t="s">
        <v>1305</v>
      </c>
      <c r="B139" s="5" t="s">
        <v>349</v>
      </c>
      <c r="C139" s="39" t="s">
        <v>363</v>
      </c>
      <c r="D139" s="12" t="s">
        <v>375</v>
      </c>
      <c r="E139" s="12">
        <v>13509</v>
      </c>
      <c r="F139" s="12" t="s">
        <v>10</v>
      </c>
      <c r="G139" s="12" t="s">
        <v>10</v>
      </c>
      <c r="H139" s="12" t="s">
        <v>102</v>
      </c>
      <c r="I139" s="60">
        <v>43404</v>
      </c>
      <c r="J139" s="5" t="str">
        <f t="shared" si="1"/>
        <v>Am Nordgraben 2 / 13509 / Berlin</v>
      </c>
      <c r="K139" s="12"/>
    </row>
    <row r="140" spans="1:11" ht="15" customHeight="1" x14ac:dyDescent="0.25">
      <c r="A140" s="57" t="s">
        <v>1306</v>
      </c>
      <c r="B140" s="5" t="s">
        <v>350</v>
      </c>
      <c r="C140" s="39" t="s">
        <v>732</v>
      </c>
      <c r="D140" s="12" t="s">
        <v>376</v>
      </c>
      <c r="E140" s="12">
        <v>33604</v>
      </c>
      <c r="F140" s="12" t="s">
        <v>971</v>
      </c>
      <c r="G140" s="12" t="s">
        <v>15</v>
      </c>
      <c r="H140" s="12" t="s">
        <v>102</v>
      </c>
      <c r="I140" s="60">
        <v>43404</v>
      </c>
      <c r="J140" s="5" t="str">
        <f t="shared" si="1"/>
        <v>Teutoburger Straße 50 / 33604 / Bielefeld, Stadt</v>
      </c>
      <c r="K140" s="12"/>
    </row>
    <row r="141" spans="1:11" ht="15" customHeight="1" x14ac:dyDescent="0.25">
      <c r="A141" s="57" t="s">
        <v>1307</v>
      </c>
      <c r="B141" s="5" t="s">
        <v>733</v>
      </c>
      <c r="C141" s="39" t="s">
        <v>364</v>
      </c>
      <c r="D141" s="12" t="s">
        <v>377</v>
      </c>
      <c r="E141" s="12">
        <v>47053</v>
      </c>
      <c r="F141" s="12" t="s">
        <v>395</v>
      </c>
      <c r="G141" s="12" t="s">
        <v>15</v>
      </c>
      <c r="H141" s="12" t="s">
        <v>102</v>
      </c>
      <c r="I141" s="60">
        <v>43437</v>
      </c>
      <c r="J141" s="5" t="str">
        <f t="shared" ref="J141:J204" si="2">CONCATENATE(D141," / ",E141," / ",F141)</f>
        <v>Heerstraße 219 / 47053 / Duisburg</v>
      </c>
      <c r="K141" s="12"/>
    </row>
    <row r="142" spans="1:11" ht="15" customHeight="1" x14ac:dyDescent="0.25">
      <c r="A142" s="57" t="s">
        <v>1308</v>
      </c>
      <c r="B142" s="5" t="s">
        <v>734</v>
      </c>
      <c r="C142" s="39" t="s">
        <v>365</v>
      </c>
      <c r="D142" s="12" t="s">
        <v>972</v>
      </c>
      <c r="E142" s="12">
        <v>64283</v>
      </c>
      <c r="F142" s="12" t="s">
        <v>396</v>
      </c>
      <c r="G142" s="12" t="s">
        <v>12</v>
      </c>
      <c r="H142" s="12" t="s">
        <v>102</v>
      </c>
      <c r="I142" s="60">
        <v>43518</v>
      </c>
      <c r="J142" s="5" t="str">
        <f t="shared" si="2"/>
        <v>Grafenstr. 9 / 64283 / Darmstadt</v>
      </c>
      <c r="K142" s="12"/>
    </row>
    <row r="143" spans="1:11" ht="15" customHeight="1" x14ac:dyDescent="0.25">
      <c r="A143" s="57" t="s">
        <v>1309</v>
      </c>
      <c r="B143" s="5" t="s">
        <v>351</v>
      </c>
      <c r="C143" s="39" t="s">
        <v>735</v>
      </c>
      <c r="D143" s="12" t="s">
        <v>378</v>
      </c>
      <c r="E143" s="12">
        <v>45145</v>
      </c>
      <c r="F143" s="12" t="s">
        <v>141</v>
      </c>
      <c r="G143" s="12" t="s">
        <v>15</v>
      </c>
      <c r="H143" s="12" t="s">
        <v>102</v>
      </c>
      <c r="I143" s="60">
        <v>43518</v>
      </c>
      <c r="J143" s="5" t="str">
        <f t="shared" si="2"/>
        <v>Hufelandstraße 55 / 45145 / Essen</v>
      </c>
      <c r="K143" s="12"/>
    </row>
    <row r="144" spans="1:11" ht="15" customHeight="1" x14ac:dyDescent="0.25">
      <c r="A144" s="57" t="s">
        <v>1310</v>
      </c>
      <c r="B144" s="5" t="s">
        <v>352</v>
      </c>
      <c r="C144" s="39" t="s">
        <v>19</v>
      </c>
      <c r="D144" s="12" t="s">
        <v>973</v>
      </c>
      <c r="E144" s="12">
        <v>35390</v>
      </c>
      <c r="F144" s="12" t="s">
        <v>398</v>
      </c>
      <c r="G144" s="12" t="s">
        <v>12</v>
      </c>
      <c r="H144" s="12" t="s">
        <v>102</v>
      </c>
      <c r="I144" s="60">
        <v>43518</v>
      </c>
      <c r="J144" s="5" t="str">
        <f t="shared" si="2"/>
        <v>Löberstr. 17A / 35390 / Gießen</v>
      </c>
      <c r="K144" s="12"/>
    </row>
    <row r="145" spans="1:11" ht="15" customHeight="1" x14ac:dyDescent="0.25">
      <c r="A145" s="57" t="s">
        <v>1311</v>
      </c>
      <c r="B145" s="5" t="s">
        <v>736</v>
      </c>
      <c r="C145" s="39" t="s">
        <v>737</v>
      </c>
      <c r="D145" s="12" t="s">
        <v>974</v>
      </c>
      <c r="E145" s="12">
        <v>44137</v>
      </c>
      <c r="F145" s="12" t="s">
        <v>132</v>
      </c>
      <c r="G145" s="12" t="s">
        <v>15</v>
      </c>
      <c r="H145" s="12" t="s">
        <v>102</v>
      </c>
      <c r="I145" s="60">
        <v>43518</v>
      </c>
      <c r="J145" s="5" t="str">
        <f t="shared" si="2"/>
        <v>Johannesstr. 9-17 / 44137 / Dortmund</v>
      </c>
      <c r="K145" s="12"/>
    </row>
    <row r="146" spans="1:11" ht="15" customHeight="1" x14ac:dyDescent="0.25">
      <c r="A146" s="57" t="s">
        <v>1312</v>
      </c>
      <c r="B146" s="5" t="s">
        <v>738</v>
      </c>
      <c r="C146" s="39" t="s">
        <v>737</v>
      </c>
      <c r="D146" s="12" t="s">
        <v>974</v>
      </c>
      <c r="E146" s="12">
        <v>44137</v>
      </c>
      <c r="F146" s="12" t="s">
        <v>132</v>
      </c>
      <c r="G146" s="12" t="s">
        <v>15</v>
      </c>
      <c r="H146" s="12" t="s">
        <v>102</v>
      </c>
      <c r="I146" s="60">
        <v>43518</v>
      </c>
      <c r="J146" s="5" t="str">
        <f t="shared" si="2"/>
        <v>Johannesstr. 9-17 / 44137 / Dortmund</v>
      </c>
      <c r="K146" s="12"/>
    </row>
    <row r="147" spans="1:11" ht="15" customHeight="1" x14ac:dyDescent="0.25">
      <c r="A147" s="57" t="s">
        <v>1313</v>
      </c>
      <c r="B147" s="5" t="s">
        <v>353</v>
      </c>
      <c r="C147" s="39" t="s">
        <v>19</v>
      </c>
      <c r="D147" s="12" t="s">
        <v>379</v>
      </c>
      <c r="E147" s="12">
        <v>48149</v>
      </c>
      <c r="F147" s="12" t="s">
        <v>142</v>
      </c>
      <c r="G147" s="12" t="s">
        <v>15</v>
      </c>
      <c r="H147" s="12" t="s">
        <v>102</v>
      </c>
      <c r="I147" s="60">
        <v>43518</v>
      </c>
      <c r="J147" s="5" t="str">
        <f t="shared" si="2"/>
        <v>Pottkamp 19 / 48149 / Münster</v>
      </c>
      <c r="K147" s="12"/>
    </row>
    <row r="148" spans="1:11" ht="15" customHeight="1" x14ac:dyDescent="0.25">
      <c r="A148" s="57" t="s">
        <v>1314</v>
      </c>
      <c r="B148" s="5" t="s">
        <v>1570</v>
      </c>
      <c r="C148" s="39" t="s">
        <v>19</v>
      </c>
      <c r="D148" s="12" t="s">
        <v>1571</v>
      </c>
      <c r="E148" s="12">
        <v>52499</v>
      </c>
      <c r="F148" s="12" t="s">
        <v>1572</v>
      </c>
      <c r="G148" s="12" t="s">
        <v>15</v>
      </c>
      <c r="H148" s="12" t="s">
        <v>102</v>
      </c>
      <c r="I148" s="60">
        <v>43518</v>
      </c>
      <c r="J148" s="5" t="str">
        <f t="shared" si="2"/>
        <v>In der Schaf 7 / 52499 / Baesweiler</v>
      </c>
      <c r="K148" s="12"/>
    </row>
    <row r="149" spans="1:11" ht="15" customHeight="1" x14ac:dyDescent="0.25">
      <c r="A149" s="57" t="s">
        <v>1315</v>
      </c>
      <c r="B149" s="5" t="s">
        <v>739</v>
      </c>
      <c r="C149" s="39" t="s">
        <v>19</v>
      </c>
      <c r="D149" s="12" t="s">
        <v>380</v>
      </c>
      <c r="E149" s="12">
        <v>44145</v>
      </c>
      <c r="F149" s="12" t="s">
        <v>132</v>
      </c>
      <c r="G149" s="12" t="s">
        <v>15</v>
      </c>
      <c r="H149" s="12" t="s">
        <v>102</v>
      </c>
      <c r="I149" s="60">
        <v>43533</v>
      </c>
      <c r="J149" s="5" t="str">
        <f t="shared" si="2"/>
        <v>Borsigplatz 5a / 44145 / Dortmund</v>
      </c>
      <c r="K149" s="12"/>
    </row>
    <row r="150" spans="1:11" ht="15" customHeight="1" x14ac:dyDescent="0.25">
      <c r="A150" s="57" t="s">
        <v>1316</v>
      </c>
      <c r="B150" s="5" t="s">
        <v>354</v>
      </c>
      <c r="C150" s="39" t="s">
        <v>19</v>
      </c>
      <c r="D150" s="12" t="s">
        <v>380</v>
      </c>
      <c r="E150" s="12">
        <v>44145</v>
      </c>
      <c r="F150" s="12" t="s">
        <v>132</v>
      </c>
      <c r="G150" s="12" t="s">
        <v>15</v>
      </c>
      <c r="H150" s="12" t="s">
        <v>102</v>
      </c>
      <c r="I150" s="60">
        <v>43553</v>
      </c>
      <c r="J150" s="5" t="str">
        <f t="shared" si="2"/>
        <v>Borsigplatz 5a / 44145 / Dortmund</v>
      </c>
      <c r="K150" s="12"/>
    </row>
    <row r="151" spans="1:11" ht="15" customHeight="1" x14ac:dyDescent="0.25">
      <c r="A151" s="57" t="s">
        <v>1317</v>
      </c>
      <c r="B151" s="5" t="s">
        <v>1573</v>
      </c>
      <c r="C151" s="39" t="s">
        <v>19</v>
      </c>
      <c r="D151" s="12" t="s">
        <v>1574</v>
      </c>
      <c r="E151" s="12" t="s">
        <v>1575</v>
      </c>
      <c r="F151" s="12" t="s">
        <v>399</v>
      </c>
      <c r="G151" s="12" t="s">
        <v>162</v>
      </c>
      <c r="H151" s="12" t="s">
        <v>162</v>
      </c>
      <c r="I151" s="60">
        <v>43553</v>
      </c>
      <c r="J151" s="5" t="str">
        <f t="shared" si="2"/>
        <v>Technikumstrasse 61 / CH-8400 / Winterthur</v>
      </c>
      <c r="K151" s="12"/>
    </row>
    <row r="152" spans="1:11" ht="15" customHeight="1" x14ac:dyDescent="0.25">
      <c r="A152" s="57" t="s">
        <v>1318</v>
      </c>
      <c r="B152" s="5" t="s">
        <v>975</v>
      </c>
      <c r="C152" s="39" t="s">
        <v>19</v>
      </c>
      <c r="D152" s="12" t="s">
        <v>382</v>
      </c>
      <c r="E152" s="12">
        <v>76133</v>
      </c>
      <c r="F152" s="12" t="s">
        <v>135</v>
      </c>
      <c r="G152" s="12" t="s">
        <v>8</v>
      </c>
      <c r="H152" s="12" t="s">
        <v>102</v>
      </c>
      <c r="I152" s="60">
        <v>43553</v>
      </c>
      <c r="J152" s="5" t="str">
        <f t="shared" si="2"/>
        <v>Bahnhofplatz 8 / 76133 / Karlsruhe</v>
      </c>
      <c r="K152" s="12"/>
    </row>
    <row r="153" spans="1:11" ht="15" customHeight="1" x14ac:dyDescent="0.25">
      <c r="A153" s="57" t="s">
        <v>1319</v>
      </c>
      <c r="B153" s="5" t="s">
        <v>740</v>
      </c>
      <c r="C153" s="39" t="s">
        <v>741</v>
      </c>
      <c r="D153" s="12" t="s">
        <v>976</v>
      </c>
      <c r="E153" s="12">
        <v>96450</v>
      </c>
      <c r="F153" s="12" t="s">
        <v>400</v>
      </c>
      <c r="G153" s="12" t="s">
        <v>9</v>
      </c>
      <c r="H153" s="12" t="s">
        <v>102</v>
      </c>
      <c r="I153" s="60">
        <v>43669</v>
      </c>
      <c r="J153" s="5" t="str">
        <f t="shared" si="2"/>
        <v>Ketschendorfer Str. 33 / 96450 / Coburg</v>
      </c>
      <c r="K153" s="12"/>
    </row>
    <row r="154" spans="1:11" ht="15" customHeight="1" x14ac:dyDescent="0.25">
      <c r="A154" s="57" t="s">
        <v>1320</v>
      </c>
      <c r="B154" s="5" t="s">
        <v>1576</v>
      </c>
      <c r="C154" s="39" t="s">
        <v>19</v>
      </c>
      <c r="D154" s="12" t="s">
        <v>385</v>
      </c>
      <c r="E154" s="12">
        <v>38100</v>
      </c>
      <c r="F154" s="12" t="s">
        <v>401</v>
      </c>
      <c r="G154" s="12" t="s">
        <v>14</v>
      </c>
      <c r="H154" s="12" t="s">
        <v>102</v>
      </c>
      <c r="I154" s="60">
        <v>43713</v>
      </c>
      <c r="J154" s="5" t="str">
        <f t="shared" si="2"/>
        <v>Karrenführerstraße 1-3 / 38100 / Braunschweig</v>
      </c>
      <c r="K154" s="12"/>
    </row>
    <row r="155" spans="1:11" ht="15" customHeight="1" x14ac:dyDescent="0.25">
      <c r="A155" s="57" t="s">
        <v>1321</v>
      </c>
      <c r="B155" s="5" t="s">
        <v>742</v>
      </c>
      <c r="C155" s="39" t="s">
        <v>19</v>
      </c>
      <c r="D155" s="12" t="s">
        <v>977</v>
      </c>
      <c r="E155" s="12">
        <v>69121</v>
      </c>
      <c r="F155" s="12" t="s">
        <v>186</v>
      </c>
      <c r="G155" s="12" t="s">
        <v>8</v>
      </c>
      <c r="H155" s="12" t="s">
        <v>102</v>
      </c>
      <c r="I155" s="60">
        <v>43713</v>
      </c>
      <c r="J155" s="5" t="str">
        <f t="shared" si="2"/>
        <v>Furtwänglerstraße 2/2 / 69121 / Heidelberg</v>
      </c>
      <c r="K155" s="12"/>
    </row>
    <row r="156" spans="1:11" ht="15" customHeight="1" x14ac:dyDescent="0.25">
      <c r="A156" s="57" t="s">
        <v>1322</v>
      </c>
      <c r="B156" s="5" t="s">
        <v>355</v>
      </c>
      <c r="C156" s="39" t="s">
        <v>19</v>
      </c>
      <c r="D156" s="12" t="s">
        <v>386</v>
      </c>
      <c r="E156" s="12">
        <v>18439</v>
      </c>
      <c r="F156" s="12" t="s">
        <v>402</v>
      </c>
      <c r="G156" s="12" t="s">
        <v>13</v>
      </c>
      <c r="H156" s="12" t="s">
        <v>102</v>
      </c>
      <c r="I156" s="60">
        <v>43713</v>
      </c>
      <c r="J156" s="5" t="str">
        <f t="shared" si="2"/>
        <v>Olof-Palme-Platz 5 / 18439 / Stralsund</v>
      </c>
      <c r="K156" s="12"/>
    </row>
    <row r="157" spans="1:11" ht="15" customHeight="1" x14ac:dyDescent="0.25">
      <c r="A157" s="57" t="s">
        <v>1323</v>
      </c>
      <c r="B157" s="5" t="s">
        <v>743</v>
      </c>
      <c r="C157" s="39" t="s">
        <v>19</v>
      </c>
      <c r="D157" s="12" t="s">
        <v>978</v>
      </c>
      <c r="E157" s="12">
        <v>59457</v>
      </c>
      <c r="F157" s="12" t="s">
        <v>203</v>
      </c>
      <c r="G157" s="12" t="s">
        <v>15</v>
      </c>
      <c r="H157" s="12" t="s">
        <v>102</v>
      </c>
      <c r="I157" s="60">
        <v>43713</v>
      </c>
      <c r="J157" s="5" t="str">
        <f t="shared" si="2"/>
        <v>Walburgisstraße 52 / 59457 / Werl</v>
      </c>
      <c r="K157" s="12"/>
    </row>
    <row r="158" spans="1:11" ht="15" customHeight="1" x14ac:dyDescent="0.25">
      <c r="A158" s="57" t="s">
        <v>1324</v>
      </c>
      <c r="B158" s="5" t="s">
        <v>1577</v>
      </c>
      <c r="C158" s="39" t="s">
        <v>1578</v>
      </c>
      <c r="D158" s="12" t="s">
        <v>1579</v>
      </c>
      <c r="E158" s="12" t="s">
        <v>1580</v>
      </c>
      <c r="F158" s="12" t="s">
        <v>404</v>
      </c>
      <c r="G158" s="12" t="s">
        <v>162</v>
      </c>
      <c r="H158" s="12" t="s">
        <v>162</v>
      </c>
      <c r="I158" s="60">
        <v>43726</v>
      </c>
      <c r="J158" s="5" t="str">
        <f t="shared" si="2"/>
        <v>Birmensdorferstrasse 497 / CH-8063 / Zürich</v>
      </c>
      <c r="K158" s="12"/>
    </row>
    <row r="159" spans="1:11" ht="15" customHeight="1" x14ac:dyDescent="0.25">
      <c r="A159" s="57" t="s">
        <v>1325</v>
      </c>
      <c r="B159" s="5" t="s">
        <v>403</v>
      </c>
      <c r="C159" s="39" t="s">
        <v>1581</v>
      </c>
      <c r="D159" s="12" t="s">
        <v>405</v>
      </c>
      <c r="E159" s="12">
        <v>63739</v>
      </c>
      <c r="F159" s="12" t="s">
        <v>406</v>
      </c>
      <c r="G159" s="12" t="s">
        <v>9</v>
      </c>
      <c r="H159" s="12" t="s">
        <v>102</v>
      </c>
      <c r="I159" s="60">
        <v>43726</v>
      </c>
      <c r="J159" s="5" t="str">
        <f t="shared" si="2"/>
        <v>Am Hasenkopf 1 / 63739 / Aschaffenburg</v>
      </c>
      <c r="K159" s="12"/>
    </row>
    <row r="160" spans="1:11" ht="15" customHeight="1" x14ac:dyDescent="0.25">
      <c r="A160" s="57" t="s">
        <v>1326</v>
      </c>
      <c r="B160" s="5" t="s">
        <v>744</v>
      </c>
      <c r="C160" s="39" t="s">
        <v>745</v>
      </c>
      <c r="D160" s="12" t="s">
        <v>979</v>
      </c>
      <c r="E160" s="12">
        <v>37075</v>
      </c>
      <c r="F160" s="12" t="s">
        <v>980</v>
      </c>
      <c r="G160" s="12" t="s">
        <v>14</v>
      </c>
      <c r="H160" s="12" t="s">
        <v>102</v>
      </c>
      <c r="I160" s="60">
        <v>43764</v>
      </c>
      <c r="J160" s="5" t="str">
        <f t="shared" si="2"/>
        <v>Robert-Koch-Straße 40 / 37075 / Göttingen</v>
      </c>
      <c r="K160" s="12"/>
    </row>
    <row r="161" spans="1:11" ht="15" customHeight="1" x14ac:dyDescent="0.25">
      <c r="A161" s="57" t="s">
        <v>1327</v>
      </c>
      <c r="B161" s="5" t="s">
        <v>746</v>
      </c>
      <c r="C161" s="39" t="s">
        <v>19</v>
      </c>
      <c r="D161" s="12" t="s">
        <v>981</v>
      </c>
      <c r="E161" s="12">
        <v>96047</v>
      </c>
      <c r="F161" s="12" t="s">
        <v>392</v>
      </c>
      <c r="G161" s="12" t="s">
        <v>9</v>
      </c>
      <c r="H161" s="12" t="s">
        <v>102</v>
      </c>
      <c r="I161" s="60">
        <v>43764</v>
      </c>
      <c r="J161" s="5" t="str">
        <f t="shared" si="2"/>
        <v>Schützenstraße 3 / 96047 / Bamberg</v>
      </c>
      <c r="K161" s="12"/>
    </row>
    <row r="162" spans="1:11" ht="15" customHeight="1" x14ac:dyDescent="0.25">
      <c r="A162" s="57" t="s">
        <v>1328</v>
      </c>
      <c r="B162" s="5" t="s">
        <v>1582</v>
      </c>
      <c r="C162" s="39" t="s">
        <v>19</v>
      </c>
      <c r="D162" s="12" t="s">
        <v>1583</v>
      </c>
      <c r="E162" s="12">
        <v>20457</v>
      </c>
      <c r="F162" s="12" t="s">
        <v>11</v>
      </c>
      <c r="G162" s="12" t="s">
        <v>11</v>
      </c>
      <c r="H162" s="12" t="s">
        <v>102</v>
      </c>
      <c r="I162" s="60">
        <v>43881</v>
      </c>
      <c r="J162" s="5" t="str">
        <f t="shared" si="2"/>
        <v>Oberbaumbrücke 1 / 20457 / Hamburg</v>
      </c>
      <c r="K162" s="12"/>
    </row>
    <row r="163" spans="1:11" ht="15" customHeight="1" x14ac:dyDescent="0.25">
      <c r="A163" s="57" t="s">
        <v>1329</v>
      </c>
      <c r="B163" s="5" t="s">
        <v>747</v>
      </c>
      <c r="C163" s="39" t="s">
        <v>1584</v>
      </c>
      <c r="D163" s="12" t="s">
        <v>475</v>
      </c>
      <c r="E163" s="12">
        <v>67227</v>
      </c>
      <c r="F163" s="12" t="s">
        <v>982</v>
      </c>
      <c r="G163" s="12" t="s">
        <v>182</v>
      </c>
      <c r="H163" s="12" t="s">
        <v>102</v>
      </c>
      <c r="I163" s="60">
        <v>43881</v>
      </c>
      <c r="J163" s="5" t="str">
        <f t="shared" si="2"/>
        <v>Elsa-Brändström-Str. 1 / 67227 / Frankenthal (Pfalz)</v>
      </c>
      <c r="K163" s="12"/>
    </row>
    <row r="164" spans="1:11" ht="15" customHeight="1" x14ac:dyDescent="0.25">
      <c r="A164" s="57" t="s">
        <v>1330</v>
      </c>
      <c r="B164" s="5" t="s">
        <v>983</v>
      </c>
      <c r="C164" s="39" t="s">
        <v>476</v>
      </c>
      <c r="D164" s="12" t="s">
        <v>1585</v>
      </c>
      <c r="E164" s="12" t="s">
        <v>477</v>
      </c>
      <c r="F164" s="12" t="s">
        <v>478</v>
      </c>
      <c r="G164" s="12" t="s">
        <v>162</v>
      </c>
      <c r="H164" s="12" t="s">
        <v>162</v>
      </c>
      <c r="I164" s="60">
        <v>43881</v>
      </c>
      <c r="J164" s="5" t="str">
        <f t="shared" si="2"/>
        <v>Spitalstrasse 21 / CH-6000 / Luzern 16</v>
      </c>
      <c r="K164" s="12"/>
    </row>
    <row r="165" spans="1:11" ht="15" customHeight="1" x14ac:dyDescent="0.25">
      <c r="A165" s="57" t="s">
        <v>1331</v>
      </c>
      <c r="B165" s="5" t="s">
        <v>748</v>
      </c>
      <c r="C165" s="39" t="s">
        <v>19</v>
      </c>
      <c r="D165" s="12" t="s">
        <v>479</v>
      </c>
      <c r="E165" s="12">
        <v>26655</v>
      </c>
      <c r="F165" s="12" t="s">
        <v>480</v>
      </c>
      <c r="G165" s="12" t="s">
        <v>14</v>
      </c>
      <c r="H165" s="12" t="s">
        <v>102</v>
      </c>
      <c r="I165" s="60">
        <v>43881</v>
      </c>
      <c r="J165" s="5" t="str">
        <f t="shared" si="2"/>
        <v>Lange Straße 38 / 26655 / Westerstede</v>
      </c>
      <c r="K165" s="12"/>
    </row>
    <row r="166" spans="1:11" ht="15" customHeight="1" x14ac:dyDescent="0.25">
      <c r="A166" s="57" t="s">
        <v>1332</v>
      </c>
      <c r="B166" s="5" t="s">
        <v>1586</v>
      </c>
      <c r="C166" s="39" t="s">
        <v>1587</v>
      </c>
      <c r="D166" s="12" t="s">
        <v>1588</v>
      </c>
      <c r="E166" s="12">
        <v>14050</v>
      </c>
      <c r="F166" s="12" t="s">
        <v>10</v>
      </c>
      <c r="G166" s="12" t="s">
        <v>10</v>
      </c>
      <c r="H166" s="12" t="s">
        <v>102</v>
      </c>
      <c r="I166" s="60">
        <v>43881</v>
      </c>
      <c r="J166" s="5" t="str">
        <f t="shared" si="2"/>
        <v>Spandauer Damm 130 / 14050 / Berlin</v>
      </c>
      <c r="K166" s="12"/>
    </row>
    <row r="167" spans="1:11" ht="15" customHeight="1" x14ac:dyDescent="0.25">
      <c r="A167" s="57" t="s">
        <v>1333</v>
      </c>
      <c r="B167" s="5" t="s">
        <v>482</v>
      </c>
      <c r="C167" s="39" t="s">
        <v>483</v>
      </c>
      <c r="D167" s="12" t="s">
        <v>484</v>
      </c>
      <c r="E167" s="12">
        <v>39130</v>
      </c>
      <c r="F167" s="12" t="s">
        <v>485</v>
      </c>
      <c r="G167" s="12" t="s">
        <v>486</v>
      </c>
      <c r="H167" s="12" t="s">
        <v>102</v>
      </c>
      <c r="I167" s="60">
        <v>43897</v>
      </c>
      <c r="J167" s="5" t="str">
        <f t="shared" si="2"/>
        <v>Birkenallee 34 / 39130 / Magdeburg</v>
      </c>
      <c r="K167" s="12"/>
    </row>
    <row r="168" spans="1:11" ht="15" customHeight="1" x14ac:dyDescent="0.25">
      <c r="A168" s="57" t="s">
        <v>1334</v>
      </c>
      <c r="B168" s="5" t="s">
        <v>749</v>
      </c>
      <c r="C168" s="39" t="s">
        <v>19</v>
      </c>
      <c r="D168" s="12" t="s">
        <v>487</v>
      </c>
      <c r="E168" s="12">
        <v>69115</v>
      </c>
      <c r="F168" s="12" t="s">
        <v>186</v>
      </c>
      <c r="G168" s="12" t="s">
        <v>8</v>
      </c>
      <c r="H168" s="12" t="s">
        <v>102</v>
      </c>
      <c r="I168" s="60">
        <v>43897</v>
      </c>
      <c r="J168" s="5" t="str">
        <f t="shared" si="2"/>
        <v>Bergheimerstraße 53-57 / 69115 / Heidelberg</v>
      </c>
      <c r="K168" s="12"/>
    </row>
    <row r="169" spans="1:11" ht="15" customHeight="1" x14ac:dyDescent="0.25">
      <c r="A169" s="57" t="s">
        <v>1335</v>
      </c>
      <c r="B169" s="5" t="s">
        <v>750</v>
      </c>
      <c r="C169" s="39" t="s">
        <v>1589</v>
      </c>
      <c r="D169" s="12" t="s">
        <v>984</v>
      </c>
      <c r="E169" s="12">
        <v>18528</v>
      </c>
      <c r="F169" s="12" t="s">
        <v>1590</v>
      </c>
      <c r="G169" s="12" t="s">
        <v>8</v>
      </c>
      <c r="H169" s="12" t="s">
        <v>102</v>
      </c>
      <c r="I169" s="60">
        <v>43897</v>
      </c>
      <c r="J169" s="5" t="str">
        <f t="shared" si="2"/>
        <v>Calandstraße 7-8 / 18528 / Bergen auf Rügen</v>
      </c>
      <c r="K169" s="12"/>
    </row>
    <row r="170" spans="1:11" ht="15" customHeight="1" x14ac:dyDescent="0.25">
      <c r="A170" s="57" t="s">
        <v>1336</v>
      </c>
      <c r="B170" s="5" t="s">
        <v>751</v>
      </c>
      <c r="C170" s="39" t="s">
        <v>19</v>
      </c>
      <c r="D170" s="12" t="s">
        <v>985</v>
      </c>
      <c r="E170" s="12">
        <v>50996</v>
      </c>
      <c r="F170" s="12" t="s">
        <v>106</v>
      </c>
      <c r="G170" s="12" t="s">
        <v>15</v>
      </c>
      <c r="H170" s="12" t="s">
        <v>102</v>
      </c>
      <c r="I170" s="60">
        <v>43897</v>
      </c>
      <c r="J170" s="5" t="str">
        <f t="shared" si="2"/>
        <v>Schillingsrotterstrasse 38 / 50996 / Köln</v>
      </c>
      <c r="K170" s="12"/>
    </row>
    <row r="171" spans="1:11" ht="15" customHeight="1" x14ac:dyDescent="0.25">
      <c r="A171" s="57" t="s">
        <v>1337</v>
      </c>
      <c r="B171" s="5" t="s">
        <v>986</v>
      </c>
      <c r="C171" s="39" t="s">
        <v>489</v>
      </c>
      <c r="D171" s="12" t="s">
        <v>490</v>
      </c>
      <c r="E171" s="12">
        <v>54290</v>
      </c>
      <c r="F171" s="12" t="s">
        <v>491</v>
      </c>
      <c r="G171" s="12" t="s">
        <v>182</v>
      </c>
      <c r="H171" s="12" t="s">
        <v>102</v>
      </c>
      <c r="I171" s="60">
        <v>43897</v>
      </c>
      <c r="J171" s="5" t="str">
        <f t="shared" si="2"/>
        <v>Feldstraße 16 / 54290 / Trier</v>
      </c>
      <c r="K171" s="12"/>
    </row>
    <row r="172" spans="1:11" ht="15" customHeight="1" x14ac:dyDescent="0.25">
      <c r="A172" s="57" t="s">
        <v>1338</v>
      </c>
      <c r="B172" s="5" t="s">
        <v>752</v>
      </c>
      <c r="C172" s="39" t="s">
        <v>1591</v>
      </c>
      <c r="D172" s="12" t="s">
        <v>492</v>
      </c>
      <c r="E172" s="12">
        <v>50354</v>
      </c>
      <c r="F172" s="12" t="s">
        <v>200</v>
      </c>
      <c r="G172" s="12" t="s">
        <v>8</v>
      </c>
      <c r="H172" s="12" t="s">
        <v>102</v>
      </c>
      <c r="I172" s="60">
        <v>43897</v>
      </c>
      <c r="J172" s="5" t="str">
        <f t="shared" si="2"/>
        <v>Hürth Park B111, Ärztehaus 2 / 50354 / Hürth</v>
      </c>
      <c r="K172" s="12"/>
    </row>
    <row r="173" spans="1:11" ht="15" customHeight="1" x14ac:dyDescent="0.25">
      <c r="A173" s="57" t="s">
        <v>1339</v>
      </c>
      <c r="B173" s="5" t="s">
        <v>753</v>
      </c>
      <c r="C173" s="39" t="s">
        <v>987</v>
      </c>
      <c r="D173" s="12" t="s">
        <v>988</v>
      </c>
      <c r="E173" s="12">
        <v>83022</v>
      </c>
      <c r="F173" s="12" t="s">
        <v>493</v>
      </c>
      <c r="G173" s="12" t="s">
        <v>9</v>
      </c>
      <c r="H173" s="12" t="s">
        <v>102</v>
      </c>
      <c r="I173" s="60">
        <v>43897</v>
      </c>
      <c r="J173" s="5" t="str">
        <f t="shared" si="2"/>
        <v>Ellmaierstraße 23 / 83022 / Rosenheim</v>
      </c>
      <c r="K173" s="12"/>
    </row>
    <row r="174" spans="1:11" ht="15" customHeight="1" x14ac:dyDescent="0.25">
      <c r="A174" s="57" t="s">
        <v>1340</v>
      </c>
      <c r="B174" s="5" t="s">
        <v>989</v>
      </c>
      <c r="C174" s="39" t="s">
        <v>19</v>
      </c>
      <c r="D174" s="12" t="s">
        <v>990</v>
      </c>
      <c r="E174" s="12">
        <v>48529</v>
      </c>
      <c r="F174" s="12" t="s">
        <v>991</v>
      </c>
      <c r="G174" s="12" t="s">
        <v>14</v>
      </c>
      <c r="H174" s="12" t="s">
        <v>102</v>
      </c>
      <c r="I174" s="60">
        <v>43897</v>
      </c>
      <c r="J174" s="5" t="str">
        <f t="shared" si="2"/>
        <v>Osnabrücker Straße 1 / 48529 / Nordhorn</v>
      </c>
      <c r="K174" s="12"/>
    </row>
    <row r="175" spans="1:11" ht="15" customHeight="1" x14ac:dyDescent="0.25">
      <c r="A175" s="57" t="s">
        <v>1341</v>
      </c>
      <c r="B175" s="5" t="s">
        <v>756</v>
      </c>
      <c r="C175" s="39" t="s">
        <v>19</v>
      </c>
      <c r="D175" s="12" t="s">
        <v>494</v>
      </c>
      <c r="E175" s="12">
        <v>1328</v>
      </c>
      <c r="F175" s="12" t="s">
        <v>129</v>
      </c>
      <c r="G175" s="12" t="s">
        <v>16</v>
      </c>
      <c r="H175" s="12" t="s">
        <v>102</v>
      </c>
      <c r="I175" s="60">
        <v>43897</v>
      </c>
      <c r="J175" s="5" t="str">
        <f t="shared" si="2"/>
        <v>Bautzner Landstraße 273 / 1328 / Dresden</v>
      </c>
      <c r="K175" s="12"/>
    </row>
    <row r="176" spans="1:11" ht="15" customHeight="1" x14ac:dyDescent="0.25">
      <c r="A176" s="57" t="s">
        <v>1342</v>
      </c>
      <c r="B176" s="5" t="s">
        <v>1592</v>
      </c>
      <c r="C176" s="39" t="s">
        <v>19</v>
      </c>
      <c r="D176" s="12" t="s">
        <v>495</v>
      </c>
      <c r="E176" s="12">
        <v>91522</v>
      </c>
      <c r="F176" s="12" t="s">
        <v>496</v>
      </c>
      <c r="G176" s="12" t="s">
        <v>9</v>
      </c>
      <c r="H176" s="12" t="s">
        <v>102</v>
      </c>
      <c r="I176" s="60">
        <v>43897</v>
      </c>
      <c r="J176" s="5" t="str">
        <f t="shared" si="2"/>
        <v>Escherichstraße 1 / 91522 / Ansbach</v>
      </c>
      <c r="K176" s="12"/>
    </row>
    <row r="177" spans="1:11" ht="15" customHeight="1" x14ac:dyDescent="0.25">
      <c r="A177" s="57" t="s">
        <v>1343</v>
      </c>
      <c r="B177" s="5" t="s">
        <v>497</v>
      </c>
      <c r="C177" s="39" t="s">
        <v>19</v>
      </c>
      <c r="D177" s="12" t="s">
        <v>498</v>
      </c>
      <c r="E177" s="12">
        <v>18055</v>
      </c>
      <c r="F177" s="12" t="s">
        <v>499</v>
      </c>
      <c r="G177" s="12" t="s">
        <v>13</v>
      </c>
      <c r="H177" s="12" t="s">
        <v>102</v>
      </c>
      <c r="I177" s="60">
        <v>43903</v>
      </c>
      <c r="J177" s="5" t="str">
        <f t="shared" si="2"/>
        <v>Rostocker Heide 1 / 18055 / Rostock</v>
      </c>
      <c r="K177" s="12"/>
    </row>
    <row r="178" spans="1:11" ht="15" customHeight="1" x14ac:dyDescent="0.25">
      <c r="A178" s="57" t="s">
        <v>1344</v>
      </c>
      <c r="B178" s="5" t="s">
        <v>992</v>
      </c>
      <c r="C178" s="39" t="s">
        <v>19</v>
      </c>
      <c r="D178" s="12" t="s">
        <v>373</v>
      </c>
      <c r="E178" s="12">
        <v>46342</v>
      </c>
      <c r="F178" s="12" t="s">
        <v>390</v>
      </c>
      <c r="G178" s="12" t="s">
        <v>15</v>
      </c>
      <c r="H178" s="12" t="s">
        <v>102</v>
      </c>
      <c r="I178" s="60">
        <v>43927</v>
      </c>
      <c r="J178" s="5" t="str">
        <f t="shared" si="2"/>
        <v>Ignatiusstraße 8 / 46342 / Velen</v>
      </c>
      <c r="K178" s="12"/>
    </row>
    <row r="179" spans="1:11" ht="15" customHeight="1" x14ac:dyDescent="0.25">
      <c r="A179" s="57" t="s">
        <v>1345</v>
      </c>
      <c r="B179" s="5" t="s">
        <v>757</v>
      </c>
      <c r="C179" s="39" t="s">
        <v>500</v>
      </c>
      <c r="D179" s="12" t="s">
        <v>993</v>
      </c>
      <c r="E179" s="12">
        <v>94032</v>
      </c>
      <c r="F179" s="12" t="s">
        <v>501</v>
      </c>
      <c r="G179" s="12" t="s">
        <v>9</v>
      </c>
      <c r="H179" s="12" t="s">
        <v>102</v>
      </c>
      <c r="I179" s="60">
        <v>43927</v>
      </c>
      <c r="J179" s="5" t="str">
        <f t="shared" si="2"/>
        <v>Innstraße 76 / 94032 / Passau</v>
      </c>
      <c r="K179" s="12"/>
    </row>
    <row r="180" spans="1:11" ht="15" customHeight="1" x14ac:dyDescent="0.25">
      <c r="A180" s="57" t="s">
        <v>1346</v>
      </c>
      <c r="B180" s="5" t="s">
        <v>758</v>
      </c>
      <c r="C180" s="39" t="s">
        <v>19</v>
      </c>
      <c r="D180" s="12" t="s">
        <v>502</v>
      </c>
      <c r="E180" s="12">
        <v>84130</v>
      </c>
      <c r="F180" s="12" t="s">
        <v>503</v>
      </c>
      <c r="G180" s="12" t="s">
        <v>9</v>
      </c>
      <c r="H180" s="12" t="s">
        <v>102</v>
      </c>
      <c r="I180" s="60">
        <v>43927</v>
      </c>
      <c r="J180" s="5" t="str">
        <f t="shared" si="2"/>
        <v>Daimlerstraße 8d / 84130 / Dingolfing</v>
      </c>
      <c r="K180" s="12"/>
    </row>
    <row r="181" spans="1:11" ht="15" customHeight="1" x14ac:dyDescent="0.25">
      <c r="A181" s="57" t="s">
        <v>1347</v>
      </c>
      <c r="B181" s="5" t="s">
        <v>1593</v>
      </c>
      <c r="C181" s="39" t="s">
        <v>19</v>
      </c>
      <c r="D181" s="12" t="s">
        <v>994</v>
      </c>
      <c r="E181" s="12">
        <v>65760</v>
      </c>
      <c r="F181" s="12" t="s">
        <v>995</v>
      </c>
      <c r="G181" s="12" t="s">
        <v>12</v>
      </c>
      <c r="H181" s="12" t="s">
        <v>102</v>
      </c>
      <c r="I181" s="60">
        <v>43959</v>
      </c>
      <c r="J181" s="5" t="str">
        <f t="shared" si="2"/>
        <v>Kurt-Schumacher-Straße 6-8 / 65760 / Eschborn</v>
      </c>
      <c r="K181" s="12"/>
    </row>
    <row r="182" spans="1:11" ht="15" customHeight="1" x14ac:dyDescent="0.25">
      <c r="A182" s="57" t="s">
        <v>1348</v>
      </c>
      <c r="B182" s="5" t="s">
        <v>759</v>
      </c>
      <c r="C182" s="39" t="s">
        <v>19</v>
      </c>
      <c r="D182" s="12" t="s">
        <v>504</v>
      </c>
      <c r="E182" s="12">
        <v>61348</v>
      </c>
      <c r="F182" s="12" t="s">
        <v>212</v>
      </c>
      <c r="G182" s="12" t="s">
        <v>12</v>
      </c>
      <c r="H182" s="12" t="s">
        <v>102</v>
      </c>
      <c r="I182" s="60">
        <v>43959</v>
      </c>
      <c r="J182" s="5" t="str">
        <f t="shared" si="2"/>
        <v>Hessenring 120 / 61348 / Bad Homburg</v>
      </c>
      <c r="K182" s="12"/>
    </row>
    <row r="183" spans="1:11" ht="15" customHeight="1" x14ac:dyDescent="0.25">
      <c r="A183" s="57" t="s">
        <v>1349</v>
      </c>
      <c r="B183" s="5" t="s">
        <v>760</v>
      </c>
      <c r="C183" s="39" t="s">
        <v>505</v>
      </c>
      <c r="D183" s="12" t="s">
        <v>506</v>
      </c>
      <c r="E183" s="12">
        <v>71364</v>
      </c>
      <c r="F183" s="12" t="s">
        <v>507</v>
      </c>
      <c r="G183" s="12" t="s">
        <v>8</v>
      </c>
      <c r="H183" s="12" t="s">
        <v>102</v>
      </c>
      <c r="I183" s="60">
        <v>43959</v>
      </c>
      <c r="J183" s="5" t="str">
        <f t="shared" si="2"/>
        <v>Am Jakobsweg 1 / 71364 / Winnenden</v>
      </c>
      <c r="K183" s="12"/>
    </row>
    <row r="184" spans="1:11" ht="15" customHeight="1" x14ac:dyDescent="0.25">
      <c r="A184" s="57" t="s">
        <v>1350</v>
      </c>
      <c r="B184" s="5" t="s">
        <v>761</v>
      </c>
      <c r="C184" s="39" t="s">
        <v>19</v>
      </c>
      <c r="D184" s="12" t="s">
        <v>762</v>
      </c>
      <c r="E184" s="12">
        <v>14467</v>
      </c>
      <c r="F184" s="12" t="s">
        <v>253</v>
      </c>
      <c r="G184" s="12" t="s">
        <v>254</v>
      </c>
      <c r="H184" s="12" t="s">
        <v>102</v>
      </c>
      <c r="I184" s="60">
        <v>43959</v>
      </c>
      <c r="J184" s="5" t="str">
        <f t="shared" si="2"/>
        <v>Charlottenstr. 72 / 14467 / Potsdam</v>
      </c>
      <c r="K184" s="12"/>
    </row>
    <row r="185" spans="1:11" ht="15" customHeight="1" x14ac:dyDescent="0.25">
      <c r="A185" s="57" t="s">
        <v>1351</v>
      </c>
      <c r="B185" s="5" t="s">
        <v>763</v>
      </c>
      <c r="C185" s="39" t="s">
        <v>19</v>
      </c>
      <c r="D185" s="12" t="s">
        <v>764</v>
      </c>
      <c r="E185" s="12">
        <v>66740</v>
      </c>
      <c r="F185" s="12" t="s">
        <v>765</v>
      </c>
      <c r="G185" s="12" t="s">
        <v>195</v>
      </c>
      <c r="H185" s="12" t="s">
        <v>102</v>
      </c>
      <c r="I185" s="60">
        <v>43995</v>
      </c>
      <c r="J185" s="5" t="str">
        <f t="shared" si="2"/>
        <v>Vaubanstraße 25 / 66740 / Saarlouis</v>
      </c>
      <c r="K185" s="12"/>
    </row>
    <row r="186" spans="1:11" ht="15" customHeight="1" x14ac:dyDescent="0.25">
      <c r="A186" s="57" t="s">
        <v>1352</v>
      </c>
      <c r="B186" s="5" t="s">
        <v>766</v>
      </c>
      <c r="C186" s="39" t="s">
        <v>274</v>
      </c>
      <c r="D186" s="12" t="s">
        <v>509</v>
      </c>
      <c r="E186" s="12">
        <v>34125</v>
      </c>
      <c r="F186" s="12" t="s">
        <v>276</v>
      </c>
      <c r="G186" s="12" t="s">
        <v>12</v>
      </c>
      <c r="H186" s="12" t="s">
        <v>102</v>
      </c>
      <c r="I186" s="60">
        <v>43995</v>
      </c>
      <c r="J186" s="5" t="str">
        <f t="shared" si="2"/>
        <v>Mönchebergstr. 41-43 / 34125 / Kassel</v>
      </c>
      <c r="K186" s="12"/>
    </row>
    <row r="187" spans="1:11" ht="15" customHeight="1" x14ac:dyDescent="0.25">
      <c r="A187" s="57" t="s">
        <v>1353</v>
      </c>
      <c r="B187" s="5" t="s">
        <v>1594</v>
      </c>
      <c r="C187" s="39" t="s">
        <v>19</v>
      </c>
      <c r="D187" s="12" t="s">
        <v>1595</v>
      </c>
      <c r="E187" s="12">
        <v>18057</v>
      </c>
      <c r="F187" s="12" t="s">
        <v>499</v>
      </c>
      <c r="G187" s="12" t="s">
        <v>13</v>
      </c>
      <c r="H187" s="12" t="s">
        <v>102</v>
      </c>
      <c r="I187" s="60">
        <v>43995</v>
      </c>
      <c r="J187" s="5" t="str">
        <f t="shared" si="2"/>
        <v>Deutsche-Med-Platz 2 / 18057 / Rostock</v>
      </c>
      <c r="K187" s="12"/>
    </row>
    <row r="188" spans="1:11" ht="15" customHeight="1" x14ac:dyDescent="0.25">
      <c r="A188" s="57" t="s">
        <v>1354</v>
      </c>
      <c r="B188" s="5" t="s">
        <v>510</v>
      </c>
      <c r="C188" s="39" t="s">
        <v>19</v>
      </c>
      <c r="D188" s="12" t="s">
        <v>511</v>
      </c>
      <c r="E188" s="12">
        <v>53111</v>
      </c>
      <c r="F188" s="12" t="s">
        <v>512</v>
      </c>
      <c r="G188" s="12" t="s">
        <v>15</v>
      </c>
      <c r="H188" s="12" t="s">
        <v>102</v>
      </c>
      <c r="I188" s="60">
        <v>43995</v>
      </c>
      <c r="J188" s="5" t="str">
        <f t="shared" si="2"/>
        <v>Friedensplatz 9 / 53111 / Bonn</v>
      </c>
      <c r="K188" s="12"/>
    </row>
    <row r="189" spans="1:11" ht="15" customHeight="1" x14ac:dyDescent="0.25">
      <c r="A189" s="57" t="s">
        <v>1355</v>
      </c>
      <c r="B189" s="5" t="s">
        <v>767</v>
      </c>
      <c r="C189" s="39" t="s">
        <v>19</v>
      </c>
      <c r="D189" s="12" t="s">
        <v>513</v>
      </c>
      <c r="E189" s="12">
        <v>4552</v>
      </c>
      <c r="F189" s="12" t="s">
        <v>514</v>
      </c>
      <c r="G189" s="12" t="s">
        <v>16</v>
      </c>
      <c r="H189" s="12" t="s">
        <v>102</v>
      </c>
      <c r="I189" s="60">
        <v>43995</v>
      </c>
      <c r="J189" s="5" t="str">
        <f t="shared" si="2"/>
        <v>Rudolf-Virchow-Str. 2 / 4552 / Borna</v>
      </c>
      <c r="K189" s="12"/>
    </row>
    <row r="190" spans="1:11" ht="15" customHeight="1" x14ac:dyDescent="0.25">
      <c r="A190" s="57" t="s">
        <v>1356</v>
      </c>
      <c r="B190" s="5" t="s">
        <v>996</v>
      </c>
      <c r="C190" s="39" t="s">
        <v>1596</v>
      </c>
      <c r="D190" s="12" t="s">
        <v>867</v>
      </c>
      <c r="E190" s="12">
        <v>57250</v>
      </c>
      <c r="F190" s="12" t="s">
        <v>868</v>
      </c>
      <c r="G190" s="12" t="s">
        <v>15</v>
      </c>
      <c r="H190" s="12" t="s">
        <v>102</v>
      </c>
      <c r="I190" s="60">
        <v>43995</v>
      </c>
      <c r="J190" s="5" t="str">
        <f t="shared" si="2"/>
        <v>Lahnstraße 48 / 57250 / Netphen</v>
      </c>
      <c r="K190" s="12"/>
    </row>
    <row r="191" spans="1:11" ht="15" customHeight="1" x14ac:dyDescent="0.25">
      <c r="A191" s="57" t="s">
        <v>1357</v>
      </c>
      <c r="B191" s="5" t="s">
        <v>997</v>
      </c>
      <c r="C191" s="39" t="s">
        <v>19</v>
      </c>
      <c r="D191" s="12" t="s">
        <v>998</v>
      </c>
      <c r="E191" s="12">
        <v>1109</v>
      </c>
      <c r="F191" s="12" t="s">
        <v>129</v>
      </c>
      <c r="G191" s="12" t="s">
        <v>16</v>
      </c>
      <c r="H191" s="12" t="s">
        <v>102</v>
      </c>
      <c r="I191" s="60">
        <v>44029</v>
      </c>
      <c r="J191" s="5" t="str">
        <f t="shared" si="2"/>
        <v>Sagarder Weg 5 / 1109 / Dresden</v>
      </c>
      <c r="K191" s="12"/>
    </row>
    <row r="192" spans="1:11" ht="15" customHeight="1" x14ac:dyDescent="0.25">
      <c r="A192" s="57" t="s">
        <v>1358</v>
      </c>
      <c r="B192" s="5" t="s">
        <v>517</v>
      </c>
      <c r="C192" s="39" t="s">
        <v>227</v>
      </c>
      <c r="D192" s="12" t="s">
        <v>228</v>
      </c>
      <c r="E192" s="12">
        <v>63069</v>
      </c>
      <c r="F192" s="12" t="s">
        <v>955</v>
      </c>
      <c r="G192" s="12" t="s">
        <v>12</v>
      </c>
      <c r="H192" s="12" t="s">
        <v>102</v>
      </c>
      <c r="I192" s="60">
        <v>44029</v>
      </c>
      <c r="J192" s="5" t="str">
        <f t="shared" si="2"/>
        <v>Starkenburgring 66 / 63069 / Offenbach am Main</v>
      </c>
      <c r="K192" s="12"/>
    </row>
    <row r="193" spans="1:11" ht="15" customHeight="1" x14ac:dyDescent="0.25">
      <c r="A193" s="57" t="s">
        <v>1359</v>
      </c>
      <c r="B193" s="5" t="s">
        <v>768</v>
      </c>
      <c r="C193" s="39" t="s">
        <v>518</v>
      </c>
      <c r="D193" s="12" t="s">
        <v>519</v>
      </c>
      <c r="E193" s="12">
        <v>25524</v>
      </c>
      <c r="F193" s="12" t="s">
        <v>520</v>
      </c>
      <c r="G193" s="12" t="s">
        <v>17</v>
      </c>
      <c r="H193" s="12" t="s">
        <v>102</v>
      </c>
      <c r="I193" s="60">
        <v>44029</v>
      </c>
      <c r="J193" s="5" t="str">
        <f t="shared" si="2"/>
        <v>Robert-Koch-Str. 2 / 25524 / Itzehoe</v>
      </c>
      <c r="K193" s="12"/>
    </row>
    <row r="194" spans="1:11" ht="15" customHeight="1" x14ac:dyDescent="0.25">
      <c r="A194" s="57" t="s">
        <v>1360</v>
      </c>
      <c r="B194" s="5" t="s">
        <v>769</v>
      </c>
      <c r="C194" s="39" t="s">
        <v>19</v>
      </c>
      <c r="D194" s="12" t="s">
        <v>521</v>
      </c>
      <c r="E194" s="12">
        <v>21465</v>
      </c>
      <c r="F194" s="12" t="s">
        <v>522</v>
      </c>
      <c r="G194" s="12" t="s">
        <v>17</v>
      </c>
      <c r="H194" s="12" t="s">
        <v>102</v>
      </c>
      <c r="I194" s="60">
        <v>44029</v>
      </c>
      <c r="J194" s="5" t="str">
        <f t="shared" si="2"/>
        <v>Hamburger Straße 41 / 21465 / Reinbek</v>
      </c>
      <c r="K194" s="12"/>
    </row>
    <row r="195" spans="1:11" ht="15" customHeight="1" x14ac:dyDescent="0.25">
      <c r="A195" s="57" t="s">
        <v>1361</v>
      </c>
      <c r="B195" s="70" t="s">
        <v>770</v>
      </c>
      <c r="C195" s="39" t="s">
        <v>19</v>
      </c>
      <c r="D195" s="12" t="s">
        <v>523</v>
      </c>
      <c r="E195" s="39">
        <v>95652</v>
      </c>
      <c r="F195" s="12" t="s">
        <v>524</v>
      </c>
      <c r="G195" s="12" t="s">
        <v>9</v>
      </c>
      <c r="H195" s="12" t="s">
        <v>102</v>
      </c>
      <c r="I195" s="60">
        <v>44029</v>
      </c>
      <c r="J195" s="5" t="str">
        <f t="shared" si="2"/>
        <v>Prinz-Ludwig-Str. 34 / 95652 / Waldsassen</v>
      </c>
      <c r="K195" s="12"/>
    </row>
    <row r="196" spans="1:11" ht="15" customHeight="1" x14ac:dyDescent="0.25">
      <c r="A196" s="57" t="s">
        <v>1362</v>
      </c>
      <c r="B196" s="5" t="s">
        <v>771</v>
      </c>
      <c r="C196" s="39" t="s">
        <v>525</v>
      </c>
      <c r="D196" s="12" t="s">
        <v>1597</v>
      </c>
      <c r="E196" s="12">
        <v>19055</v>
      </c>
      <c r="F196" s="12" t="s">
        <v>526</v>
      </c>
      <c r="G196" s="12" t="s">
        <v>13</v>
      </c>
      <c r="H196" s="12" t="s">
        <v>102</v>
      </c>
      <c r="I196" s="60">
        <v>44029</v>
      </c>
      <c r="J196" s="5" t="str">
        <f t="shared" si="2"/>
        <v>Wismarsche Straße 393-397 / 19055 / Schwerin</v>
      </c>
      <c r="K196" s="12"/>
    </row>
    <row r="197" spans="1:11" ht="15" customHeight="1" x14ac:dyDescent="0.25">
      <c r="A197" s="57" t="s">
        <v>1363</v>
      </c>
      <c r="B197" s="5" t="s">
        <v>772</v>
      </c>
      <c r="C197" s="39" t="s">
        <v>19</v>
      </c>
      <c r="D197" s="12" t="s">
        <v>773</v>
      </c>
      <c r="E197" s="12">
        <v>46535</v>
      </c>
      <c r="F197" s="12" t="s">
        <v>774</v>
      </c>
      <c r="G197" s="12" t="s">
        <v>15</v>
      </c>
      <c r="H197" s="12" t="s">
        <v>102</v>
      </c>
      <c r="I197" s="60">
        <v>44058</v>
      </c>
      <c r="J197" s="5" t="str">
        <f t="shared" si="2"/>
        <v>Friedrich-Ebert-Straße 58 / 46535 / Dinslaken</v>
      </c>
      <c r="K197" s="12"/>
    </row>
    <row r="198" spans="1:11" ht="15" customHeight="1" x14ac:dyDescent="0.25">
      <c r="A198" s="57" t="s">
        <v>1364</v>
      </c>
      <c r="B198" s="5" t="s">
        <v>775</v>
      </c>
      <c r="C198" s="39" t="s">
        <v>19</v>
      </c>
      <c r="D198" s="12" t="s">
        <v>527</v>
      </c>
      <c r="E198" s="12">
        <v>76676</v>
      </c>
      <c r="F198" s="12" t="s">
        <v>528</v>
      </c>
      <c r="G198" s="12" t="s">
        <v>8</v>
      </c>
      <c r="H198" s="12" t="s">
        <v>102</v>
      </c>
      <c r="I198" s="60">
        <v>44058</v>
      </c>
      <c r="J198" s="5" t="str">
        <f t="shared" si="2"/>
        <v>Bahnhofsring 39 / 76676 / Graben-Neudorf</v>
      </c>
      <c r="K198" s="12"/>
    </row>
    <row r="199" spans="1:11" ht="15" customHeight="1" x14ac:dyDescent="0.25">
      <c r="A199" s="57" t="s">
        <v>1365</v>
      </c>
      <c r="B199" s="5" t="s">
        <v>529</v>
      </c>
      <c r="C199" s="39" t="s">
        <v>19</v>
      </c>
      <c r="D199" s="12" t="s">
        <v>999</v>
      </c>
      <c r="E199" s="12">
        <v>10627</v>
      </c>
      <c r="F199" s="12" t="s">
        <v>10</v>
      </c>
      <c r="G199" s="12" t="s">
        <v>10</v>
      </c>
      <c r="H199" s="12" t="s">
        <v>102</v>
      </c>
      <c r="I199" s="60">
        <v>44058</v>
      </c>
      <c r="J199" s="5" t="str">
        <f t="shared" si="2"/>
        <v>Kantstraße 72 / 10627 / Berlin</v>
      </c>
      <c r="K199" s="12"/>
    </row>
    <row r="200" spans="1:11" ht="15" customHeight="1" x14ac:dyDescent="0.25">
      <c r="A200" s="57" t="s">
        <v>1366</v>
      </c>
      <c r="B200" s="5" t="s">
        <v>530</v>
      </c>
      <c r="C200" s="39" t="s">
        <v>531</v>
      </c>
      <c r="D200" s="12" t="s">
        <v>532</v>
      </c>
      <c r="E200" s="12">
        <v>55131</v>
      </c>
      <c r="F200" s="12" t="s">
        <v>181</v>
      </c>
      <c r="G200" s="12" t="s">
        <v>182</v>
      </c>
      <c r="H200" s="12" t="s">
        <v>102</v>
      </c>
      <c r="I200" s="60">
        <v>44112</v>
      </c>
      <c r="J200" s="5" t="str">
        <f t="shared" si="2"/>
        <v>An der Goldgrube 11 / 55131 / Mainz</v>
      </c>
      <c r="K200" s="12"/>
    </row>
    <row r="201" spans="1:11" ht="15" customHeight="1" x14ac:dyDescent="0.25">
      <c r="A201" s="57" t="s">
        <v>1367</v>
      </c>
      <c r="B201" s="5" t="s">
        <v>776</v>
      </c>
      <c r="C201" s="39" t="s">
        <v>19</v>
      </c>
      <c r="D201" s="12" t="s">
        <v>187</v>
      </c>
      <c r="E201" s="12">
        <v>69469</v>
      </c>
      <c r="F201" s="12" t="s">
        <v>1000</v>
      </c>
      <c r="G201" s="12" t="s">
        <v>8</v>
      </c>
      <c r="H201" s="12" t="s">
        <v>102</v>
      </c>
      <c r="I201" s="60">
        <v>44112</v>
      </c>
      <c r="J201" s="5" t="str">
        <f t="shared" si="2"/>
        <v>Röntgenstraße 1 / 69469 / Weinheim</v>
      </c>
      <c r="K201" s="12"/>
    </row>
    <row r="202" spans="1:11" ht="15" customHeight="1" x14ac:dyDescent="0.25">
      <c r="A202" s="57" t="s">
        <v>1368</v>
      </c>
      <c r="B202" s="5" t="s">
        <v>533</v>
      </c>
      <c r="C202" s="39" t="s">
        <v>534</v>
      </c>
      <c r="D202" s="12" t="s">
        <v>535</v>
      </c>
      <c r="E202" s="12">
        <v>22087</v>
      </c>
      <c r="F202" s="12" t="s">
        <v>11</v>
      </c>
      <c r="G202" s="12" t="s">
        <v>11</v>
      </c>
      <c r="H202" s="12" t="s">
        <v>102</v>
      </c>
      <c r="I202" s="60">
        <v>44112</v>
      </c>
      <c r="J202" s="5" t="str">
        <f t="shared" si="2"/>
        <v>Alfredstraße 9 / 22087 / Hamburg</v>
      </c>
      <c r="K202" s="12"/>
    </row>
    <row r="203" spans="1:11" ht="15" customHeight="1" x14ac:dyDescent="0.25">
      <c r="A203" s="57" t="s">
        <v>1369</v>
      </c>
      <c r="B203" s="5" t="s">
        <v>1001</v>
      </c>
      <c r="C203" s="39" t="s">
        <v>19</v>
      </c>
      <c r="D203" s="12" t="s">
        <v>1002</v>
      </c>
      <c r="E203" s="12">
        <v>35392</v>
      </c>
      <c r="F203" s="12" t="s">
        <v>398</v>
      </c>
      <c r="G203" s="12" t="s">
        <v>12</v>
      </c>
      <c r="H203" s="12" t="s">
        <v>102</v>
      </c>
      <c r="I203" s="60">
        <v>44112</v>
      </c>
      <c r="J203" s="5" t="str">
        <f t="shared" si="2"/>
        <v>Liebigstraße 20 / 35392 / Gießen</v>
      </c>
      <c r="K203" s="12"/>
    </row>
    <row r="204" spans="1:11" ht="15" customHeight="1" x14ac:dyDescent="0.25">
      <c r="A204" s="57" t="s">
        <v>1370</v>
      </c>
      <c r="B204" s="5" t="s">
        <v>777</v>
      </c>
      <c r="C204" s="39" t="s">
        <v>246</v>
      </c>
      <c r="D204" s="12" t="s">
        <v>247</v>
      </c>
      <c r="E204" s="12">
        <v>92318</v>
      </c>
      <c r="F204" s="12" t="s">
        <v>536</v>
      </c>
      <c r="G204" s="12" t="s">
        <v>9</v>
      </c>
      <c r="H204" s="12" t="s">
        <v>102</v>
      </c>
      <c r="I204" s="60">
        <v>44112</v>
      </c>
      <c r="J204" s="5" t="str">
        <f t="shared" si="2"/>
        <v>Nürnberger Straße 12 / 92318 / Neumarkt in der Oberpfalz</v>
      </c>
      <c r="K204" s="12"/>
    </row>
    <row r="205" spans="1:11" ht="15" customHeight="1" x14ac:dyDescent="0.25">
      <c r="A205" s="57" t="s">
        <v>1371</v>
      </c>
      <c r="B205" s="5" t="s">
        <v>537</v>
      </c>
      <c r="C205" s="39" t="s">
        <v>19</v>
      </c>
      <c r="D205" s="12" t="s">
        <v>268</v>
      </c>
      <c r="E205" s="12">
        <v>79106</v>
      </c>
      <c r="F205" s="12" t="s">
        <v>269</v>
      </c>
      <c r="G205" s="12" t="s">
        <v>8</v>
      </c>
      <c r="H205" s="12" t="s">
        <v>102</v>
      </c>
      <c r="I205" s="60">
        <v>44162</v>
      </c>
      <c r="J205" s="5" t="str">
        <f t="shared" ref="J205:J268" si="3">CONCATENATE(D205," / ",E205," / ",F205)</f>
        <v>Engelbergerstraße 19 / 79106 / Freiburg</v>
      </c>
      <c r="K205" s="12"/>
    </row>
    <row r="206" spans="1:11" ht="15" customHeight="1" x14ac:dyDescent="0.25">
      <c r="A206" s="57" t="s">
        <v>1372</v>
      </c>
      <c r="B206" s="5" t="s">
        <v>778</v>
      </c>
      <c r="C206" s="39" t="s">
        <v>19</v>
      </c>
      <c r="D206" s="12" t="s">
        <v>538</v>
      </c>
      <c r="E206" s="12">
        <v>20359</v>
      </c>
      <c r="F206" s="12" t="s">
        <v>11</v>
      </c>
      <c r="G206" s="12" t="s">
        <v>11</v>
      </c>
      <c r="H206" s="12" t="s">
        <v>102</v>
      </c>
      <c r="I206" s="60">
        <v>44162</v>
      </c>
      <c r="J206" s="5" t="str">
        <f t="shared" si="3"/>
        <v>Neuer Pferdemarkt 25 / 20359 / Hamburg</v>
      </c>
      <c r="K206" s="12"/>
    </row>
    <row r="207" spans="1:11" ht="15" customHeight="1" x14ac:dyDescent="0.25">
      <c r="A207" s="57" t="s">
        <v>1373</v>
      </c>
      <c r="B207" s="5" t="s">
        <v>539</v>
      </c>
      <c r="C207" s="39" t="s">
        <v>19</v>
      </c>
      <c r="D207" s="12" t="s">
        <v>511</v>
      </c>
      <c r="E207" s="12">
        <v>53111</v>
      </c>
      <c r="F207" s="12" t="s">
        <v>512</v>
      </c>
      <c r="G207" s="12" t="s">
        <v>15</v>
      </c>
      <c r="H207" s="12" t="s">
        <v>102</v>
      </c>
      <c r="I207" s="60">
        <v>44162</v>
      </c>
      <c r="J207" s="5" t="str">
        <f t="shared" si="3"/>
        <v>Friedensplatz 9 / 53111 / Bonn</v>
      </c>
      <c r="K207" s="12"/>
    </row>
    <row r="208" spans="1:11" ht="15" customHeight="1" x14ac:dyDescent="0.25">
      <c r="A208" s="57" t="s">
        <v>1374</v>
      </c>
      <c r="B208" s="5" t="s">
        <v>540</v>
      </c>
      <c r="C208" s="39" t="s">
        <v>541</v>
      </c>
      <c r="D208" s="12" t="s">
        <v>542</v>
      </c>
      <c r="E208" s="12">
        <v>84036</v>
      </c>
      <c r="F208" s="12" t="s">
        <v>543</v>
      </c>
      <c r="G208" s="12" t="s">
        <v>9</v>
      </c>
      <c r="H208" s="12" t="s">
        <v>102</v>
      </c>
      <c r="I208" s="60">
        <v>44162</v>
      </c>
      <c r="J208" s="5" t="str">
        <f t="shared" si="3"/>
        <v>Achdorfer Weg 3 / 84036 / Landshut</v>
      </c>
      <c r="K208" s="12"/>
    </row>
    <row r="209" spans="1:11" ht="15" customHeight="1" x14ac:dyDescent="0.25">
      <c r="A209" s="57" t="s">
        <v>1375</v>
      </c>
      <c r="B209" s="5" t="s">
        <v>544</v>
      </c>
      <c r="C209" s="39" t="s">
        <v>213</v>
      </c>
      <c r="D209" s="12" t="s">
        <v>214</v>
      </c>
      <c r="E209" s="12">
        <v>67346</v>
      </c>
      <c r="F209" s="12" t="s">
        <v>215</v>
      </c>
      <c r="G209" s="12" t="s">
        <v>182</v>
      </c>
      <c r="H209" s="12" t="s">
        <v>102</v>
      </c>
      <c r="I209" s="60">
        <v>44204</v>
      </c>
      <c r="J209" s="5" t="str">
        <f t="shared" si="3"/>
        <v>Paul-Egell-Straße 33 / 67346 / Speyer</v>
      </c>
      <c r="K209" s="12"/>
    </row>
    <row r="210" spans="1:11" ht="15" customHeight="1" x14ac:dyDescent="0.25">
      <c r="A210" s="57" t="s">
        <v>1376</v>
      </c>
      <c r="B210" s="5" t="s">
        <v>545</v>
      </c>
      <c r="C210" s="39" t="s">
        <v>19</v>
      </c>
      <c r="D210" s="12" t="s">
        <v>546</v>
      </c>
      <c r="E210" s="12">
        <v>60329</v>
      </c>
      <c r="F210" s="12" t="s">
        <v>225</v>
      </c>
      <c r="G210" s="12" t="s">
        <v>12</v>
      </c>
      <c r="H210" s="12" t="s">
        <v>102</v>
      </c>
      <c r="I210" s="60">
        <v>44204</v>
      </c>
      <c r="J210" s="5" t="str">
        <f t="shared" si="3"/>
        <v>Mainzer Landstraße 65 / 60329 / Frankfurt am Main</v>
      </c>
      <c r="K210" s="12"/>
    </row>
    <row r="211" spans="1:11" ht="15" customHeight="1" x14ac:dyDescent="0.25">
      <c r="A211" s="57" t="s">
        <v>1377</v>
      </c>
      <c r="B211" s="5" t="s">
        <v>779</v>
      </c>
      <c r="C211" s="39" t="s">
        <v>780</v>
      </c>
      <c r="D211" s="12" t="s">
        <v>1003</v>
      </c>
      <c r="E211" s="12">
        <v>41066</v>
      </c>
      <c r="F211" s="12" t="s">
        <v>845</v>
      </c>
      <c r="G211" s="12" t="s">
        <v>12</v>
      </c>
      <c r="H211" s="12" t="s">
        <v>102</v>
      </c>
      <c r="I211" s="60">
        <v>44204</v>
      </c>
      <c r="J211" s="5" t="str">
        <f t="shared" si="3"/>
        <v>Dünner Straße 214 - 216 / 41066 / Mönchengladbach</v>
      </c>
      <c r="K211" s="12"/>
    </row>
    <row r="212" spans="1:11" ht="15" customHeight="1" x14ac:dyDescent="0.25">
      <c r="A212" s="57" t="s">
        <v>1378</v>
      </c>
      <c r="B212" s="5" t="s">
        <v>547</v>
      </c>
      <c r="C212" s="39" t="s">
        <v>548</v>
      </c>
      <c r="D212" s="12" t="s">
        <v>549</v>
      </c>
      <c r="E212" s="12">
        <v>12101</v>
      </c>
      <c r="F212" s="12" t="s">
        <v>10</v>
      </c>
      <c r="G212" s="12" t="s">
        <v>10</v>
      </c>
      <c r="H212" s="12" t="s">
        <v>102</v>
      </c>
      <c r="I212" s="60">
        <v>44218</v>
      </c>
      <c r="J212" s="5" t="str">
        <f t="shared" si="3"/>
        <v>Wüsthoffstraße 15 / 12101 / Berlin</v>
      </c>
      <c r="K212" s="12"/>
    </row>
    <row r="213" spans="1:11" ht="15" customHeight="1" x14ac:dyDescent="0.25">
      <c r="A213" s="57" t="s">
        <v>1379</v>
      </c>
      <c r="B213" s="5" t="s">
        <v>1598</v>
      </c>
      <c r="C213" s="39" t="s">
        <v>19</v>
      </c>
      <c r="D213" s="12" t="s">
        <v>1599</v>
      </c>
      <c r="E213" s="12">
        <v>23560</v>
      </c>
      <c r="F213" s="12" t="s">
        <v>550</v>
      </c>
      <c r="G213" s="12" t="s">
        <v>17</v>
      </c>
      <c r="H213" s="12" t="s">
        <v>102</v>
      </c>
      <c r="I213" s="60">
        <v>44218</v>
      </c>
      <c r="J213" s="5" t="str">
        <f t="shared" si="3"/>
        <v>Oberbüssauer Weg 6 / 23560 / Lübeck</v>
      </c>
      <c r="K213" s="12"/>
    </row>
    <row r="214" spans="1:11" ht="15" customHeight="1" x14ac:dyDescent="0.25">
      <c r="A214" s="57" t="s">
        <v>1380</v>
      </c>
      <c r="B214" s="5" t="s">
        <v>551</v>
      </c>
      <c r="C214" s="39" t="s">
        <v>19</v>
      </c>
      <c r="D214" s="12" t="s">
        <v>1004</v>
      </c>
      <c r="E214" s="12">
        <v>28195</v>
      </c>
      <c r="F214" s="12" t="s">
        <v>508</v>
      </c>
      <c r="G214" s="12" t="s">
        <v>508</v>
      </c>
      <c r="H214" s="12" t="s">
        <v>102</v>
      </c>
      <c r="I214" s="60">
        <v>44218</v>
      </c>
      <c r="J214" s="5" t="str">
        <f t="shared" si="3"/>
        <v>Wachtstraße  17-24 / 28195 / Bremen</v>
      </c>
      <c r="K214" s="12"/>
    </row>
    <row r="215" spans="1:11" ht="15" customHeight="1" x14ac:dyDescent="0.25">
      <c r="A215" s="57" t="s">
        <v>1381</v>
      </c>
      <c r="B215" s="5" t="s">
        <v>781</v>
      </c>
      <c r="C215" s="39" t="s">
        <v>552</v>
      </c>
      <c r="D215" s="12" t="s">
        <v>553</v>
      </c>
      <c r="E215" s="12">
        <v>49076</v>
      </c>
      <c r="F215" s="12" t="s">
        <v>397</v>
      </c>
      <c r="G215" s="12" t="s">
        <v>14</v>
      </c>
      <c r="H215" s="12" t="s">
        <v>102</v>
      </c>
      <c r="I215" s="60">
        <v>44253</v>
      </c>
      <c r="J215" s="5" t="str">
        <f t="shared" si="3"/>
        <v>Am Finkenhügel 1 / 49076 / Osnabrück</v>
      </c>
      <c r="K215" s="12"/>
    </row>
    <row r="216" spans="1:11" ht="15" customHeight="1" x14ac:dyDescent="0.25">
      <c r="A216" s="57" t="s">
        <v>1382</v>
      </c>
      <c r="B216" s="5" t="s">
        <v>782</v>
      </c>
      <c r="C216" s="39" t="s">
        <v>19</v>
      </c>
      <c r="D216" s="12" t="s">
        <v>165</v>
      </c>
      <c r="E216" s="12">
        <v>59348</v>
      </c>
      <c r="F216" s="12" t="s">
        <v>166</v>
      </c>
      <c r="G216" s="12" t="s">
        <v>15</v>
      </c>
      <c r="H216" s="12" t="s">
        <v>102</v>
      </c>
      <c r="I216" s="60">
        <v>44253</v>
      </c>
      <c r="J216" s="5" t="str">
        <f t="shared" si="3"/>
        <v>Blaufärbergasse 6 / 59348 / Lüdinghausen</v>
      </c>
      <c r="K216" s="12"/>
    </row>
    <row r="217" spans="1:11" ht="15" customHeight="1" x14ac:dyDescent="0.25">
      <c r="A217" s="57" t="s">
        <v>1383</v>
      </c>
      <c r="B217" s="5" t="s">
        <v>783</v>
      </c>
      <c r="C217" s="39" t="s">
        <v>554</v>
      </c>
      <c r="D217" s="12" t="s">
        <v>555</v>
      </c>
      <c r="E217" s="12">
        <v>53127</v>
      </c>
      <c r="F217" s="12" t="s">
        <v>512</v>
      </c>
      <c r="G217" s="12" t="s">
        <v>15</v>
      </c>
      <c r="H217" s="12" t="s">
        <v>102</v>
      </c>
      <c r="I217" s="60">
        <v>44260</v>
      </c>
      <c r="J217" s="5" t="str">
        <f t="shared" si="3"/>
        <v>Venusberg-Campus 1 / 53127 / Bonn</v>
      </c>
      <c r="K217" s="12"/>
    </row>
    <row r="218" spans="1:11" ht="15" customHeight="1" x14ac:dyDescent="0.25">
      <c r="A218" s="57" t="s">
        <v>1384</v>
      </c>
      <c r="B218" s="5" t="s">
        <v>784</v>
      </c>
      <c r="C218" s="39" t="s">
        <v>785</v>
      </c>
      <c r="D218" s="12" t="s">
        <v>1005</v>
      </c>
      <c r="E218" s="12">
        <v>73035</v>
      </c>
      <c r="F218" s="12" t="s">
        <v>1006</v>
      </c>
      <c r="G218" s="12" t="s">
        <v>8</v>
      </c>
      <c r="H218" s="12" t="s">
        <v>102</v>
      </c>
      <c r="I218" s="60">
        <v>44260</v>
      </c>
      <c r="J218" s="5" t="str">
        <f t="shared" si="3"/>
        <v>Eichertstraße 3 / 73035 / Göppingen</v>
      </c>
      <c r="K218" s="12"/>
    </row>
    <row r="219" spans="1:11" ht="15" customHeight="1" x14ac:dyDescent="0.25">
      <c r="A219" s="57" t="s">
        <v>1385</v>
      </c>
      <c r="B219" s="5" t="s">
        <v>786</v>
      </c>
      <c r="C219" s="39" t="s">
        <v>1600</v>
      </c>
      <c r="D219" s="12" t="s">
        <v>556</v>
      </c>
      <c r="E219" s="12">
        <v>80804</v>
      </c>
      <c r="F219" s="12" t="s">
        <v>111</v>
      </c>
      <c r="G219" s="12" t="s">
        <v>9</v>
      </c>
      <c r="H219" s="12" t="s">
        <v>102</v>
      </c>
      <c r="I219" s="60">
        <v>44260</v>
      </c>
      <c r="J219" s="5" t="str">
        <f t="shared" si="3"/>
        <v>Kölner Platz 1 / 80804 / München</v>
      </c>
      <c r="K219" s="12"/>
    </row>
    <row r="220" spans="1:11" ht="15" customHeight="1" x14ac:dyDescent="0.25">
      <c r="A220" s="57" t="s">
        <v>1386</v>
      </c>
      <c r="B220" s="5" t="s">
        <v>787</v>
      </c>
      <c r="C220" s="39" t="s">
        <v>557</v>
      </c>
      <c r="D220" s="12" t="s">
        <v>270</v>
      </c>
      <c r="E220" s="12">
        <v>44623</v>
      </c>
      <c r="F220" s="12" t="s">
        <v>313</v>
      </c>
      <c r="G220" s="12" t="s">
        <v>15</v>
      </c>
      <c r="H220" s="12" t="s">
        <v>102</v>
      </c>
      <c r="I220" s="60">
        <v>44260</v>
      </c>
      <c r="J220" s="5" t="str">
        <f t="shared" si="3"/>
        <v>Wiescherstraße 24 / 44623 / Herne, Stadt</v>
      </c>
      <c r="K220" s="12"/>
    </row>
    <row r="221" spans="1:11" ht="15" customHeight="1" x14ac:dyDescent="0.25">
      <c r="A221" s="57" t="s">
        <v>1387</v>
      </c>
      <c r="B221" s="5" t="s">
        <v>788</v>
      </c>
      <c r="C221" s="39" t="s">
        <v>558</v>
      </c>
      <c r="D221" s="12" t="s">
        <v>559</v>
      </c>
      <c r="E221" s="12">
        <v>99894</v>
      </c>
      <c r="F221" s="12" t="s">
        <v>560</v>
      </c>
      <c r="G221" s="12" t="s">
        <v>18</v>
      </c>
      <c r="H221" s="12" t="s">
        <v>102</v>
      </c>
      <c r="I221" s="60">
        <v>44260</v>
      </c>
      <c r="J221" s="5" t="str">
        <f t="shared" si="3"/>
        <v>Reinhardsbrunner Straße 17 / 99894 / Friedrichroda</v>
      </c>
      <c r="K221" s="12"/>
    </row>
    <row r="222" spans="1:11" ht="15" customHeight="1" x14ac:dyDescent="0.25">
      <c r="A222" s="57" t="s">
        <v>1388</v>
      </c>
      <c r="B222" s="5" t="s">
        <v>789</v>
      </c>
      <c r="C222" s="39" t="s">
        <v>790</v>
      </c>
      <c r="D222" s="12" t="s">
        <v>561</v>
      </c>
      <c r="E222" s="12">
        <v>67434</v>
      </c>
      <c r="F222" s="12" t="s">
        <v>1007</v>
      </c>
      <c r="G222" s="12" t="s">
        <v>182</v>
      </c>
      <c r="H222" s="12" t="s">
        <v>102</v>
      </c>
      <c r="I222" s="60">
        <v>44260</v>
      </c>
      <c r="J222" s="5" t="str">
        <f t="shared" si="3"/>
        <v>Stiftstraße 10 / 67434 / Neustadt an der Weinstraße</v>
      </c>
      <c r="K222" s="12"/>
    </row>
    <row r="223" spans="1:11" ht="15" customHeight="1" x14ac:dyDescent="0.25">
      <c r="A223" s="57" t="s">
        <v>1389</v>
      </c>
      <c r="B223" s="5" t="s">
        <v>791</v>
      </c>
      <c r="C223" s="39" t="s">
        <v>19</v>
      </c>
      <c r="D223" s="12" t="s">
        <v>562</v>
      </c>
      <c r="E223" s="12">
        <v>94469</v>
      </c>
      <c r="F223" s="12" t="s">
        <v>563</v>
      </c>
      <c r="G223" s="12" t="s">
        <v>9</v>
      </c>
      <c r="H223" s="12" t="s">
        <v>102</v>
      </c>
      <c r="I223" s="60">
        <v>44271</v>
      </c>
      <c r="J223" s="5" t="str">
        <f t="shared" si="3"/>
        <v>Bahnhofstraße 7 / 94469 / Deggendorf</v>
      </c>
      <c r="K223" s="12"/>
    </row>
    <row r="224" spans="1:11" ht="15" customHeight="1" x14ac:dyDescent="0.25">
      <c r="A224" s="57" t="s">
        <v>1390</v>
      </c>
      <c r="B224" s="5" t="s">
        <v>792</v>
      </c>
      <c r="C224" s="39" t="s">
        <v>19</v>
      </c>
      <c r="D224" s="12" t="s">
        <v>564</v>
      </c>
      <c r="E224" s="12">
        <v>33378</v>
      </c>
      <c r="F224" s="12" t="s">
        <v>565</v>
      </c>
      <c r="G224" s="12" t="s">
        <v>15</v>
      </c>
      <c r="H224" s="12" t="s">
        <v>102</v>
      </c>
      <c r="I224" s="60">
        <v>44271</v>
      </c>
      <c r="J224" s="5" t="str">
        <f t="shared" si="3"/>
        <v>Neuer Wall 1 / 33378 / Rheda-Wiedenbrück</v>
      </c>
      <c r="K224" s="12"/>
    </row>
    <row r="225" spans="1:11" ht="15" customHeight="1" x14ac:dyDescent="0.25">
      <c r="A225" s="57" t="s">
        <v>1391</v>
      </c>
      <c r="B225" s="5" t="s">
        <v>793</v>
      </c>
      <c r="C225" s="39" t="s">
        <v>566</v>
      </c>
      <c r="D225" s="12" t="s">
        <v>567</v>
      </c>
      <c r="E225" s="12">
        <v>38820</v>
      </c>
      <c r="F225" s="12" t="s">
        <v>568</v>
      </c>
      <c r="G225" s="12" t="s">
        <v>486</v>
      </c>
      <c r="H225" s="12" t="s">
        <v>102</v>
      </c>
      <c r="I225" s="60">
        <v>44271</v>
      </c>
      <c r="J225" s="5" t="str">
        <f t="shared" si="3"/>
        <v>Gleimstraße 5 / 38820 / Halberstadt</v>
      </c>
      <c r="K225" s="12"/>
    </row>
    <row r="226" spans="1:11" ht="15" customHeight="1" x14ac:dyDescent="0.25">
      <c r="A226" s="57" t="s">
        <v>1392</v>
      </c>
      <c r="B226" s="5" t="s">
        <v>1008</v>
      </c>
      <c r="C226" s="39" t="s">
        <v>358</v>
      </c>
      <c r="D226" s="12" t="s">
        <v>1009</v>
      </c>
      <c r="E226" s="12">
        <v>95445</v>
      </c>
      <c r="F226" s="12" t="s">
        <v>387</v>
      </c>
      <c r="G226" s="12" t="s">
        <v>9</v>
      </c>
      <c r="H226" s="12" t="s">
        <v>102</v>
      </c>
      <c r="I226" s="60">
        <v>44271</v>
      </c>
      <c r="J226" s="5" t="str">
        <f t="shared" si="3"/>
        <v>Preuschwitzer Straße 101 / 95445 / Bayreuth</v>
      </c>
      <c r="K226" s="12"/>
    </row>
    <row r="227" spans="1:11" ht="15" customHeight="1" x14ac:dyDescent="0.25">
      <c r="A227" s="57" t="s">
        <v>1393</v>
      </c>
      <c r="B227" s="5" t="s">
        <v>569</v>
      </c>
      <c r="C227" s="39" t="s">
        <v>570</v>
      </c>
      <c r="D227" s="12" t="s">
        <v>571</v>
      </c>
      <c r="E227" s="12">
        <v>6110</v>
      </c>
      <c r="F227" s="12" t="s">
        <v>572</v>
      </c>
      <c r="G227" s="12" t="s">
        <v>486</v>
      </c>
      <c r="H227" s="12" t="s">
        <v>102</v>
      </c>
      <c r="I227" s="60">
        <v>44285</v>
      </c>
      <c r="J227" s="5" t="str">
        <f t="shared" si="3"/>
        <v>Mauerstraße 5 / 6110 / Halle (Saale)</v>
      </c>
      <c r="K227" s="12"/>
    </row>
    <row r="228" spans="1:11" ht="15" customHeight="1" x14ac:dyDescent="0.25">
      <c r="A228" s="57" t="s">
        <v>1394</v>
      </c>
      <c r="B228" s="5" t="s">
        <v>573</v>
      </c>
      <c r="C228" s="39" t="s">
        <v>574</v>
      </c>
      <c r="D228" s="12" t="s">
        <v>575</v>
      </c>
      <c r="E228" s="12">
        <v>82319</v>
      </c>
      <c r="F228" s="12" t="s">
        <v>576</v>
      </c>
      <c r="G228" s="12" t="s">
        <v>9</v>
      </c>
      <c r="H228" s="12" t="s">
        <v>102</v>
      </c>
      <c r="I228" s="60">
        <v>44285</v>
      </c>
      <c r="J228" s="5" t="str">
        <f t="shared" si="3"/>
        <v>Oßwaldstraße 1 / 82319 / Starnberg</v>
      </c>
      <c r="K228" s="12"/>
    </row>
    <row r="229" spans="1:11" ht="15" customHeight="1" x14ac:dyDescent="0.25">
      <c r="A229" s="57" t="s">
        <v>1395</v>
      </c>
      <c r="B229" s="5" t="s">
        <v>577</v>
      </c>
      <c r="C229" s="39" t="s">
        <v>578</v>
      </c>
      <c r="D229" s="12" t="s">
        <v>579</v>
      </c>
      <c r="E229" s="12">
        <v>52353</v>
      </c>
      <c r="F229" s="12" t="s">
        <v>580</v>
      </c>
      <c r="G229" s="12" t="s">
        <v>15</v>
      </c>
      <c r="H229" s="12" t="s">
        <v>102</v>
      </c>
      <c r="I229" s="60">
        <v>44285</v>
      </c>
      <c r="J229" s="5" t="str">
        <f t="shared" si="3"/>
        <v>Hospitalstraße 44 / 52353 / Düren</v>
      </c>
      <c r="K229" s="12"/>
    </row>
    <row r="230" spans="1:11" ht="15" customHeight="1" x14ac:dyDescent="0.25">
      <c r="A230" s="57" t="s">
        <v>1396</v>
      </c>
      <c r="B230" s="5" t="s">
        <v>581</v>
      </c>
      <c r="C230" s="39" t="s">
        <v>360</v>
      </c>
      <c r="D230" s="12" t="s">
        <v>1010</v>
      </c>
      <c r="E230" s="12">
        <v>48145</v>
      </c>
      <c r="F230" s="12" t="s">
        <v>142</v>
      </c>
      <c r="G230" s="12" t="s">
        <v>15</v>
      </c>
      <c r="H230" s="12" t="s">
        <v>102</v>
      </c>
      <c r="I230" s="60">
        <v>44278</v>
      </c>
      <c r="J230" s="5" t="str">
        <f t="shared" si="3"/>
        <v>Hohenzollenring 70 / 48145 / Münster</v>
      </c>
      <c r="K230" s="12"/>
    </row>
    <row r="231" spans="1:11" ht="15" customHeight="1" x14ac:dyDescent="0.25">
      <c r="A231" s="57" t="s">
        <v>1397</v>
      </c>
      <c r="B231" s="5" t="s">
        <v>582</v>
      </c>
      <c r="C231" s="39" t="s">
        <v>583</v>
      </c>
      <c r="D231" s="12" t="s">
        <v>584</v>
      </c>
      <c r="E231" s="12">
        <v>50737</v>
      </c>
      <c r="F231" s="12" t="s">
        <v>106</v>
      </c>
      <c r="G231" s="12" t="s">
        <v>15</v>
      </c>
      <c r="H231" s="12" t="s">
        <v>102</v>
      </c>
      <c r="I231" s="60">
        <v>44278</v>
      </c>
      <c r="J231" s="5" t="str">
        <f t="shared" si="3"/>
        <v>Graseggerstraße 105 / 50737 / Köln</v>
      </c>
      <c r="K231" s="12"/>
    </row>
    <row r="232" spans="1:11" ht="15" customHeight="1" x14ac:dyDescent="0.25">
      <c r="A232" s="57" t="s">
        <v>1398</v>
      </c>
      <c r="B232" s="5" t="s">
        <v>585</v>
      </c>
      <c r="C232" s="39" t="s">
        <v>586</v>
      </c>
      <c r="D232" s="12" t="s">
        <v>587</v>
      </c>
      <c r="E232" s="12" t="s">
        <v>588</v>
      </c>
      <c r="F232" s="12" t="s">
        <v>1601</v>
      </c>
      <c r="G232" s="12" t="s">
        <v>162</v>
      </c>
      <c r="H232" s="12" t="s">
        <v>162</v>
      </c>
      <c r="I232" s="60">
        <v>44278</v>
      </c>
      <c r="J232" s="5" t="str">
        <f t="shared" si="3"/>
        <v>Rorschacherstrasse 95 / CH-9007 / St. Gallen</v>
      </c>
      <c r="K232" s="12"/>
    </row>
    <row r="233" spans="1:11" ht="15" customHeight="1" x14ac:dyDescent="0.25">
      <c r="A233" s="57" t="s">
        <v>1399</v>
      </c>
      <c r="B233" s="5" t="s">
        <v>794</v>
      </c>
      <c r="C233" s="39" t="s">
        <v>589</v>
      </c>
      <c r="D233" s="12" t="s">
        <v>555</v>
      </c>
      <c r="E233" s="12">
        <v>53127</v>
      </c>
      <c r="F233" s="12" t="s">
        <v>512</v>
      </c>
      <c r="G233" s="12" t="s">
        <v>15</v>
      </c>
      <c r="H233" s="12" t="s">
        <v>102</v>
      </c>
      <c r="I233" s="60">
        <v>44310</v>
      </c>
      <c r="J233" s="5" t="str">
        <f t="shared" si="3"/>
        <v>Venusberg-Campus 1 / 53127 / Bonn</v>
      </c>
      <c r="K233" s="12"/>
    </row>
    <row r="234" spans="1:11" ht="15" customHeight="1" x14ac:dyDescent="0.25">
      <c r="A234" s="57" t="s">
        <v>1400</v>
      </c>
      <c r="B234" s="5" t="s">
        <v>1602</v>
      </c>
      <c r="C234" s="39" t="s">
        <v>235</v>
      </c>
      <c r="D234" s="12" t="s">
        <v>236</v>
      </c>
      <c r="E234" s="12">
        <v>97080</v>
      </c>
      <c r="F234" s="12" t="s">
        <v>237</v>
      </c>
      <c r="G234" s="12" t="s">
        <v>9</v>
      </c>
      <c r="H234" s="12" t="s">
        <v>102</v>
      </c>
      <c r="I234" s="60">
        <v>44310</v>
      </c>
      <c r="J234" s="5" t="str">
        <f t="shared" si="3"/>
        <v>Josef-Schneider-Straße 4 / 97080 / Würzburg</v>
      </c>
      <c r="K234" s="12"/>
    </row>
    <row r="235" spans="1:11" ht="15" customHeight="1" x14ac:dyDescent="0.25">
      <c r="A235" s="57" t="s">
        <v>1401</v>
      </c>
      <c r="B235" s="5" t="s">
        <v>795</v>
      </c>
      <c r="C235" s="39" t="s">
        <v>796</v>
      </c>
      <c r="D235" s="12" t="s">
        <v>1011</v>
      </c>
      <c r="E235" s="12">
        <v>65812</v>
      </c>
      <c r="F235" s="12" t="s">
        <v>1012</v>
      </c>
      <c r="G235" s="12" t="s">
        <v>12</v>
      </c>
      <c r="H235" s="12" t="s">
        <v>102</v>
      </c>
      <c r="I235" s="60">
        <v>44310</v>
      </c>
      <c r="J235" s="5" t="str">
        <f t="shared" si="3"/>
        <v>Kronberger Straße 36 / 65812 / Bad Soden am Taunus</v>
      </c>
      <c r="K235" s="12"/>
    </row>
    <row r="236" spans="1:11" ht="15" customHeight="1" x14ac:dyDescent="0.25">
      <c r="A236" s="57" t="s">
        <v>1402</v>
      </c>
      <c r="B236" s="5" t="s">
        <v>590</v>
      </c>
      <c r="C236" s="39" t="s">
        <v>19</v>
      </c>
      <c r="D236" s="12" t="s">
        <v>591</v>
      </c>
      <c r="E236" s="12">
        <v>27572</v>
      </c>
      <c r="F236" s="12" t="s">
        <v>592</v>
      </c>
      <c r="G236" s="12" t="s">
        <v>508</v>
      </c>
      <c r="H236" s="12" t="s">
        <v>102</v>
      </c>
      <c r="I236" s="60">
        <v>44310</v>
      </c>
      <c r="J236" s="5" t="str">
        <f t="shared" si="3"/>
        <v>Herwigstraße 8 / 27572 / Bremerhaven</v>
      </c>
      <c r="K236" s="12"/>
    </row>
    <row r="237" spans="1:11" ht="15" customHeight="1" x14ac:dyDescent="0.25">
      <c r="A237" s="57" t="s">
        <v>1403</v>
      </c>
      <c r="B237" s="5" t="s">
        <v>797</v>
      </c>
      <c r="C237" s="39" t="s">
        <v>19</v>
      </c>
      <c r="D237" s="12" t="s">
        <v>1013</v>
      </c>
      <c r="E237" s="12">
        <v>12057</v>
      </c>
      <c r="F237" s="12" t="s">
        <v>10</v>
      </c>
      <c r="G237" s="12" t="s">
        <v>10</v>
      </c>
      <c r="H237" s="12" t="s">
        <v>102</v>
      </c>
      <c r="I237" s="60">
        <v>44321</v>
      </c>
      <c r="J237" s="5" t="str">
        <f t="shared" si="3"/>
        <v>Sonnenallee 306B / 12057 / Berlin</v>
      </c>
      <c r="K237" s="12"/>
    </row>
    <row r="238" spans="1:11" ht="15" customHeight="1" x14ac:dyDescent="0.25">
      <c r="A238" s="57" t="s">
        <v>1404</v>
      </c>
      <c r="B238" s="5" t="s">
        <v>798</v>
      </c>
      <c r="C238" s="39" t="s">
        <v>799</v>
      </c>
      <c r="D238" s="12" t="s">
        <v>800</v>
      </c>
      <c r="E238" s="12">
        <v>38102</v>
      </c>
      <c r="F238" s="12" t="s">
        <v>401</v>
      </c>
      <c r="G238" s="12" t="s">
        <v>14</v>
      </c>
      <c r="H238" s="12" t="s">
        <v>102</v>
      </c>
      <c r="I238" s="60">
        <v>44321</v>
      </c>
      <c r="J238" s="5" t="str">
        <f t="shared" si="3"/>
        <v>Helmstedter Straße 35 / 38102 / Braunschweig</v>
      </c>
      <c r="K238" s="12"/>
    </row>
    <row r="239" spans="1:11" ht="15" customHeight="1" x14ac:dyDescent="0.25">
      <c r="A239" s="57" t="s">
        <v>1405</v>
      </c>
      <c r="B239" s="5" t="s">
        <v>594</v>
      </c>
      <c r="C239" s="39" t="s">
        <v>801</v>
      </c>
      <c r="D239" s="12" t="s">
        <v>595</v>
      </c>
      <c r="E239" s="12">
        <v>16816</v>
      </c>
      <c r="F239" s="12" t="s">
        <v>596</v>
      </c>
      <c r="G239" s="12" t="s">
        <v>254</v>
      </c>
      <c r="H239" s="12" t="s">
        <v>102</v>
      </c>
      <c r="I239" s="60">
        <v>44328</v>
      </c>
      <c r="J239" s="5" t="str">
        <f t="shared" si="3"/>
        <v>Fehrbelliner Straße 38 / 16816 / Neuruppin</v>
      </c>
      <c r="K239" s="12"/>
    </row>
    <row r="240" spans="1:11" ht="15" customHeight="1" x14ac:dyDescent="0.25">
      <c r="A240" s="57" t="s">
        <v>1406</v>
      </c>
      <c r="B240" s="5" t="s">
        <v>597</v>
      </c>
      <c r="C240" s="39" t="s">
        <v>598</v>
      </c>
      <c r="D240" s="12" t="s">
        <v>599</v>
      </c>
      <c r="E240" s="12">
        <v>13353</v>
      </c>
      <c r="F240" s="12" t="s">
        <v>10</v>
      </c>
      <c r="G240" s="12" t="s">
        <v>10</v>
      </c>
      <c r="H240" s="12" t="s">
        <v>102</v>
      </c>
      <c r="I240" s="60">
        <v>44328</v>
      </c>
      <c r="J240" s="5" t="str">
        <f t="shared" si="3"/>
        <v>Mittelallee 9 / 13353 / Berlin</v>
      </c>
      <c r="K240" s="12"/>
    </row>
    <row r="241" spans="1:11" ht="15" customHeight="1" x14ac:dyDescent="0.25">
      <c r="A241" s="57" t="s">
        <v>1407</v>
      </c>
      <c r="B241" s="5" t="s">
        <v>602</v>
      </c>
      <c r="C241" s="39" t="s">
        <v>603</v>
      </c>
      <c r="D241" s="12" t="s">
        <v>1014</v>
      </c>
      <c r="E241" s="12">
        <v>93053</v>
      </c>
      <c r="F241" s="12" t="s">
        <v>143</v>
      </c>
      <c r="G241" s="12" t="s">
        <v>9</v>
      </c>
      <c r="H241" s="12" t="s">
        <v>102</v>
      </c>
      <c r="I241" s="60">
        <v>44364</v>
      </c>
      <c r="J241" s="5" t="str">
        <f t="shared" si="3"/>
        <v>Landshuter Straße 65 / 93053 / Regensburg</v>
      </c>
      <c r="K241" s="12"/>
    </row>
    <row r="242" spans="1:11" ht="15" customHeight="1" x14ac:dyDescent="0.25">
      <c r="A242" s="57" t="s">
        <v>1408</v>
      </c>
      <c r="B242" s="5" t="s">
        <v>604</v>
      </c>
      <c r="C242" s="39" t="s">
        <v>19</v>
      </c>
      <c r="D242" s="12" t="s">
        <v>605</v>
      </c>
      <c r="E242" s="12">
        <v>49401</v>
      </c>
      <c r="F242" s="12" t="s">
        <v>606</v>
      </c>
      <c r="G242" s="12" t="s">
        <v>14</v>
      </c>
      <c r="H242" s="12" t="s">
        <v>102</v>
      </c>
      <c r="I242" s="60">
        <v>44364</v>
      </c>
      <c r="J242" s="5" t="str">
        <f t="shared" si="3"/>
        <v>Lindenstraße 3-7 / 49401 / Damme</v>
      </c>
      <c r="K242" s="12"/>
    </row>
    <row r="243" spans="1:11" ht="15" customHeight="1" x14ac:dyDescent="0.25">
      <c r="A243" s="57" t="s">
        <v>1409</v>
      </c>
      <c r="B243" s="5" t="s">
        <v>607</v>
      </c>
      <c r="C243" s="39" t="s">
        <v>1015</v>
      </c>
      <c r="D243" s="12" t="s">
        <v>1016</v>
      </c>
      <c r="E243" s="12">
        <v>84453</v>
      </c>
      <c r="F243" s="12" t="s">
        <v>1017</v>
      </c>
      <c r="G243" s="12" t="s">
        <v>9</v>
      </c>
      <c r="H243" s="12" t="s">
        <v>102</v>
      </c>
      <c r="I243" s="60">
        <v>44369</v>
      </c>
      <c r="J243" s="5" t="str">
        <f t="shared" si="3"/>
        <v>Krankenhausstraße 1 / 84453 / Mühldorf am Inn</v>
      </c>
      <c r="K243" s="12"/>
    </row>
    <row r="244" spans="1:11" ht="15" customHeight="1" x14ac:dyDescent="0.25">
      <c r="A244" s="57" t="s">
        <v>1410</v>
      </c>
      <c r="B244" s="5" t="s">
        <v>608</v>
      </c>
      <c r="C244" s="39" t="s">
        <v>609</v>
      </c>
      <c r="D244" s="12" t="s">
        <v>610</v>
      </c>
      <c r="E244" s="12">
        <v>70174</v>
      </c>
      <c r="F244" s="12" t="s">
        <v>611</v>
      </c>
      <c r="G244" s="12" t="s">
        <v>8</v>
      </c>
      <c r="H244" s="12" t="s">
        <v>102</v>
      </c>
      <c r="I244" s="60">
        <v>44369</v>
      </c>
      <c r="J244" s="5" t="str">
        <f t="shared" si="3"/>
        <v>Kriegsbergstraße 62 / 70174 / Stuttgart</v>
      </c>
      <c r="K244" s="12"/>
    </row>
    <row r="245" spans="1:11" ht="15" customHeight="1" x14ac:dyDescent="0.25">
      <c r="A245" s="57" t="s">
        <v>1411</v>
      </c>
      <c r="B245" s="5" t="s">
        <v>1603</v>
      </c>
      <c r="C245" s="39" t="s">
        <v>19</v>
      </c>
      <c r="D245" s="12" t="s">
        <v>1018</v>
      </c>
      <c r="E245" s="12">
        <v>60311</v>
      </c>
      <c r="F245" s="12" t="s">
        <v>225</v>
      </c>
      <c r="G245" s="12" t="s">
        <v>12</v>
      </c>
      <c r="H245" s="12" t="s">
        <v>102</v>
      </c>
      <c r="I245" s="60">
        <v>44369</v>
      </c>
      <c r="J245" s="5" t="str">
        <f t="shared" si="3"/>
        <v>Kaiserstraße 6 / 60311 / Frankfurt am Main</v>
      </c>
      <c r="K245" s="12"/>
    </row>
    <row r="246" spans="1:11" ht="15" customHeight="1" x14ac:dyDescent="0.25">
      <c r="A246" s="57" t="s">
        <v>1412</v>
      </c>
      <c r="B246" s="5" t="s">
        <v>612</v>
      </c>
      <c r="C246" s="39" t="s">
        <v>19</v>
      </c>
      <c r="D246" s="12" t="s">
        <v>614</v>
      </c>
      <c r="E246" s="12">
        <v>44791</v>
      </c>
      <c r="F246" s="12" t="s">
        <v>615</v>
      </c>
      <c r="G246" s="12" t="s">
        <v>15</v>
      </c>
      <c r="H246" s="12" t="s">
        <v>102</v>
      </c>
      <c r="I246" s="60">
        <v>44386</v>
      </c>
      <c r="J246" s="5" t="str">
        <f t="shared" si="3"/>
        <v>Bergstraße 26 / 44791 / Bochum</v>
      </c>
      <c r="K246" s="12"/>
    </row>
    <row r="247" spans="1:11" ht="15" customHeight="1" x14ac:dyDescent="0.25">
      <c r="A247" s="57" t="s">
        <v>1413</v>
      </c>
      <c r="B247" s="5" t="s">
        <v>802</v>
      </c>
      <c r="C247" s="39" t="s">
        <v>19</v>
      </c>
      <c r="D247" s="12" t="s">
        <v>616</v>
      </c>
      <c r="E247" s="12">
        <v>44575</v>
      </c>
      <c r="F247" s="12" t="s">
        <v>617</v>
      </c>
      <c r="G247" s="12" t="s">
        <v>15</v>
      </c>
      <c r="H247" s="12" t="s">
        <v>102</v>
      </c>
      <c r="I247" s="60">
        <v>44386</v>
      </c>
      <c r="J247" s="5" t="str">
        <f t="shared" si="3"/>
        <v>Glückaufstraße 10 / 44575 / Castrop-Rauxel</v>
      </c>
      <c r="K247" s="12"/>
    </row>
    <row r="248" spans="1:11" ht="15" customHeight="1" x14ac:dyDescent="0.25">
      <c r="A248" s="57" t="s">
        <v>1414</v>
      </c>
      <c r="B248" s="5" t="s">
        <v>618</v>
      </c>
      <c r="C248" s="39" t="s">
        <v>196</v>
      </c>
      <c r="D248" s="12" t="s">
        <v>619</v>
      </c>
      <c r="E248" s="12">
        <v>10365</v>
      </c>
      <c r="F248" s="12" t="s">
        <v>10</v>
      </c>
      <c r="G248" s="12" t="s">
        <v>10</v>
      </c>
      <c r="H248" s="12" t="s">
        <v>102</v>
      </c>
      <c r="I248" s="60">
        <v>44386</v>
      </c>
      <c r="J248" s="5" t="str">
        <f t="shared" si="3"/>
        <v>Fanninger Straße 32 / 10365 / Berlin</v>
      </c>
      <c r="K248" s="12"/>
    </row>
    <row r="249" spans="1:11" ht="15" customHeight="1" x14ac:dyDescent="0.25">
      <c r="A249" s="57" t="s">
        <v>1415</v>
      </c>
      <c r="B249" s="5" t="s">
        <v>620</v>
      </c>
      <c r="C249" s="39" t="s">
        <v>19</v>
      </c>
      <c r="D249" s="12" t="s">
        <v>621</v>
      </c>
      <c r="E249" s="12">
        <v>17034</v>
      </c>
      <c r="F249" s="12" t="s">
        <v>622</v>
      </c>
      <c r="G249" s="12" t="s">
        <v>13</v>
      </c>
      <c r="H249" s="12" t="s">
        <v>102</v>
      </c>
      <c r="I249" s="60">
        <v>44386</v>
      </c>
      <c r="J249" s="5" t="str">
        <f t="shared" si="3"/>
        <v>Alfred-Haude-Straße 15 / 17034 / Neubrandenburg</v>
      </c>
      <c r="K249" s="12"/>
    </row>
    <row r="250" spans="1:11" ht="15" customHeight="1" x14ac:dyDescent="0.25">
      <c r="A250" s="57" t="s">
        <v>1416</v>
      </c>
      <c r="B250" s="5" t="s">
        <v>803</v>
      </c>
      <c r="C250" s="39" t="s">
        <v>19</v>
      </c>
      <c r="D250" s="12" t="s">
        <v>1019</v>
      </c>
      <c r="E250" s="12" t="s">
        <v>1604</v>
      </c>
      <c r="F250" s="12" t="s">
        <v>161</v>
      </c>
      <c r="G250" s="12" t="s">
        <v>162</v>
      </c>
      <c r="H250" s="12" t="s">
        <v>162</v>
      </c>
      <c r="I250" s="60">
        <v>44394</v>
      </c>
      <c r="J250" s="5" t="str">
        <f t="shared" si="3"/>
        <v>Bremgartenstrasse 117 / CH-3001 / Bern</v>
      </c>
      <c r="K250" s="12"/>
    </row>
    <row r="251" spans="1:11" ht="15" customHeight="1" x14ac:dyDescent="0.25">
      <c r="A251" s="57" t="s">
        <v>1417</v>
      </c>
      <c r="B251" s="5" t="s">
        <v>804</v>
      </c>
      <c r="C251" s="39" t="s">
        <v>805</v>
      </c>
      <c r="D251" s="12" t="s">
        <v>481</v>
      </c>
      <c r="E251" s="12">
        <v>60590</v>
      </c>
      <c r="F251" s="12" t="s">
        <v>225</v>
      </c>
      <c r="G251" s="12" t="s">
        <v>12</v>
      </c>
      <c r="H251" s="12" t="s">
        <v>102</v>
      </c>
      <c r="I251" s="60">
        <v>44437</v>
      </c>
      <c r="J251" s="5" t="str">
        <f t="shared" si="3"/>
        <v>Theodor-Stern-Kai 7 / 60590 / Frankfurt am Main</v>
      </c>
      <c r="K251" s="12"/>
    </row>
    <row r="252" spans="1:11" ht="15" customHeight="1" x14ac:dyDescent="0.25">
      <c r="A252" s="57" t="s">
        <v>1418</v>
      </c>
      <c r="B252" s="5" t="s">
        <v>806</v>
      </c>
      <c r="C252" s="39" t="s">
        <v>807</v>
      </c>
      <c r="D252" s="12" t="s">
        <v>808</v>
      </c>
      <c r="E252" s="12">
        <v>35423</v>
      </c>
      <c r="F252" s="12" t="s">
        <v>809</v>
      </c>
      <c r="G252" s="12" t="s">
        <v>12</v>
      </c>
      <c r="H252" s="12" t="s">
        <v>102</v>
      </c>
      <c r="I252" s="60">
        <v>44437</v>
      </c>
      <c r="J252" s="5" t="str">
        <f t="shared" si="3"/>
        <v>Goethestr. 4 / 35423 / Lich</v>
      </c>
      <c r="K252" s="12"/>
    </row>
    <row r="253" spans="1:11" ht="15" customHeight="1" x14ac:dyDescent="0.25">
      <c r="A253" s="57" t="s">
        <v>1419</v>
      </c>
      <c r="B253" s="5" t="s">
        <v>810</v>
      </c>
      <c r="C253" s="39" t="s">
        <v>811</v>
      </c>
      <c r="D253" s="12" t="s">
        <v>812</v>
      </c>
      <c r="E253" s="12">
        <v>17192</v>
      </c>
      <c r="F253" s="12" t="s">
        <v>813</v>
      </c>
      <c r="G253" s="12" t="s">
        <v>13</v>
      </c>
      <c r="H253" s="12" t="s">
        <v>102</v>
      </c>
      <c r="I253" s="60">
        <v>44437</v>
      </c>
      <c r="J253" s="5" t="str">
        <f t="shared" si="3"/>
        <v>Weinbergstraße 19 / 17192 / Waren (Müritz)</v>
      </c>
      <c r="K253" s="12"/>
    </row>
    <row r="254" spans="1:11" ht="15" customHeight="1" x14ac:dyDescent="0.25">
      <c r="A254" s="57" t="s">
        <v>1420</v>
      </c>
      <c r="B254" s="5" t="s">
        <v>1605</v>
      </c>
      <c r="C254" s="39" t="s">
        <v>19</v>
      </c>
      <c r="D254" s="12" t="s">
        <v>368</v>
      </c>
      <c r="E254" s="12">
        <v>42103</v>
      </c>
      <c r="F254" s="12" t="s">
        <v>273</v>
      </c>
      <c r="G254" s="12" t="s">
        <v>15</v>
      </c>
      <c r="H254" s="12" t="s">
        <v>102</v>
      </c>
      <c r="I254" s="60">
        <v>44437</v>
      </c>
      <c r="J254" s="5" t="str">
        <f t="shared" si="3"/>
        <v>Schloßbleiche 42 / 42103 / Wuppertal</v>
      </c>
      <c r="K254" s="12"/>
    </row>
    <row r="255" spans="1:11" ht="15" customHeight="1" x14ac:dyDescent="0.25">
      <c r="A255" s="57" t="s">
        <v>1421</v>
      </c>
      <c r="B255" s="5" t="s">
        <v>814</v>
      </c>
      <c r="C255" s="39" t="s">
        <v>815</v>
      </c>
      <c r="D255" s="12" t="s">
        <v>816</v>
      </c>
      <c r="E255" s="12">
        <v>94315</v>
      </c>
      <c r="F255" s="12" t="s">
        <v>817</v>
      </c>
      <c r="G255" s="12" t="s">
        <v>9</v>
      </c>
      <c r="H255" s="12" t="s">
        <v>102</v>
      </c>
      <c r="I255" s="60">
        <v>44487</v>
      </c>
      <c r="J255" s="5" t="str">
        <f t="shared" si="3"/>
        <v>St.-Elisabeth-Str. 23 / 94315 / Straubing</v>
      </c>
      <c r="K255" s="12"/>
    </row>
    <row r="256" spans="1:11" ht="15" customHeight="1" x14ac:dyDescent="0.25">
      <c r="A256" s="57" t="s">
        <v>1422</v>
      </c>
      <c r="B256" s="5" t="s">
        <v>818</v>
      </c>
      <c r="C256" s="39" t="s">
        <v>19</v>
      </c>
      <c r="D256" s="12" t="s">
        <v>819</v>
      </c>
      <c r="E256" s="12" t="s">
        <v>820</v>
      </c>
      <c r="F256" s="12" t="s">
        <v>821</v>
      </c>
      <c r="G256" s="12" t="s">
        <v>162</v>
      </c>
      <c r="H256" s="12" t="s">
        <v>162</v>
      </c>
      <c r="I256" s="60">
        <v>44487</v>
      </c>
      <c r="J256" s="5" t="str">
        <f t="shared" si="3"/>
        <v>Haldenstrasse 11 / CH-6006 / Luzern</v>
      </c>
      <c r="K256" s="12"/>
    </row>
    <row r="257" spans="1:11" ht="15" customHeight="1" x14ac:dyDescent="0.25">
      <c r="A257" s="57" t="s">
        <v>1423</v>
      </c>
      <c r="B257" s="5" t="s">
        <v>822</v>
      </c>
      <c r="C257" s="39" t="s">
        <v>823</v>
      </c>
      <c r="D257" s="12" t="s">
        <v>824</v>
      </c>
      <c r="E257" s="12">
        <v>65549</v>
      </c>
      <c r="F257" s="12" t="s">
        <v>825</v>
      </c>
      <c r="G257" s="12" t="s">
        <v>12</v>
      </c>
      <c r="H257" s="12" t="s">
        <v>102</v>
      </c>
      <c r="I257" s="60">
        <v>44517</v>
      </c>
      <c r="J257" s="5" t="str">
        <f t="shared" si="3"/>
        <v>Auf dem Schafsberg / 65549 / Limburg an der Lahn</v>
      </c>
      <c r="K257" s="12"/>
    </row>
    <row r="258" spans="1:11" ht="15" customHeight="1" x14ac:dyDescent="0.25">
      <c r="A258" s="57" t="s">
        <v>1424</v>
      </c>
      <c r="B258" s="5" t="s">
        <v>826</v>
      </c>
      <c r="C258" s="39" t="s">
        <v>19</v>
      </c>
      <c r="D258" s="12" t="s">
        <v>827</v>
      </c>
      <c r="E258" s="12">
        <v>80333</v>
      </c>
      <c r="F258" s="12" t="s">
        <v>111</v>
      </c>
      <c r="G258" s="12" t="s">
        <v>9</v>
      </c>
      <c r="H258" s="12" t="s">
        <v>102</v>
      </c>
      <c r="I258" s="60">
        <v>44524</v>
      </c>
      <c r="J258" s="5" t="str">
        <f t="shared" si="3"/>
        <v>Salvatorstraße 3 / 80333 / München</v>
      </c>
      <c r="K258" s="12"/>
    </row>
    <row r="259" spans="1:11" ht="15" customHeight="1" x14ac:dyDescent="0.25">
      <c r="A259" s="57" t="s">
        <v>1425</v>
      </c>
      <c r="B259" s="5" t="s">
        <v>828</v>
      </c>
      <c r="C259" s="39" t="s">
        <v>829</v>
      </c>
      <c r="D259" s="12" t="s">
        <v>830</v>
      </c>
      <c r="E259" s="12">
        <v>78224</v>
      </c>
      <c r="F259" s="12" t="s">
        <v>1020</v>
      </c>
      <c r="G259" s="12" t="s">
        <v>8</v>
      </c>
      <c r="H259" s="12" t="s">
        <v>102</v>
      </c>
      <c r="I259" s="60">
        <v>44524</v>
      </c>
      <c r="J259" s="5" t="str">
        <f t="shared" si="3"/>
        <v>Virchowstraße 10 / 78224 / Singen (Hohentwiel)</v>
      </c>
      <c r="K259" s="12"/>
    </row>
    <row r="260" spans="1:11" ht="15" customHeight="1" x14ac:dyDescent="0.25">
      <c r="A260" s="57" t="s">
        <v>1426</v>
      </c>
      <c r="B260" s="5" t="s">
        <v>831</v>
      </c>
      <c r="C260" s="39" t="s">
        <v>19</v>
      </c>
      <c r="D260" s="12" t="s">
        <v>832</v>
      </c>
      <c r="E260" s="12">
        <v>76829</v>
      </c>
      <c r="F260" s="12" t="s">
        <v>953</v>
      </c>
      <c r="G260" s="12" t="s">
        <v>182</v>
      </c>
      <c r="H260" s="12" t="s">
        <v>102</v>
      </c>
      <c r="I260" s="60">
        <v>44524</v>
      </c>
      <c r="J260" s="5" t="str">
        <f t="shared" si="3"/>
        <v>Cornichonstraße 4 / 76829 / Landau in der Pfalz</v>
      </c>
      <c r="K260" s="12"/>
    </row>
    <row r="261" spans="1:11" ht="15" customHeight="1" x14ac:dyDescent="0.25">
      <c r="A261" s="57" t="s">
        <v>1427</v>
      </c>
      <c r="B261" s="5" t="s">
        <v>1606</v>
      </c>
      <c r="C261" s="39" t="s">
        <v>260</v>
      </c>
      <c r="D261" s="12" t="s">
        <v>488</v>
      </c>
      <c r="E261" s="12">
        <v>50935</v>
      </c>
      <c r="F261" s="12" t="s">
        <v>106</v>
      </c>
      <c r="G261" s="12" t="s">
        <v>15</v>
      </c>
      <c r="H261" s="12" t="s">
        <v>102</v>
      </c>
      <c r="I261" s="60">
        <v>44562</v>
      </c>
      <c r="J261" s="5" t="str">
        <f t="shared" si="3"/>
        <v>Werthmannstraße 1 / 50935 / Köln</v>
      </c>
      <c r="K261" s="12"/>
    </row>
    <row r="262" spans="1:11" ht="15" customHeight="1" x14ac:dyDescent="0.25">
      <c r="A262" s="57" t="s">
        <v>1428</v>
      </c>
      <c r="B262" s="5" t="s">
        <v>833</v>
      </c>
      <c r="C262" s="39" t="s">
        <v>356</v>
      </c>
      <c r="D262" s="12" t="s">
        <v>834</v>
      </c>
      <c r="E262" s="12">
        <v>65199</v>
      </c>
      <c r="F262" s="12" t="s">
        <v>107</v>
      </c>
      <c r="G262" s="12" t="s">
        <v>12</v>
      </c>
      <c r="H262" s="12" t="s">
        <v>102</v>
      </c>
      <c r="I262" s="60">
        <v>44551</v>
      </c>
      <c r="J262" s="5" t="str">
        <f t="shared" si="3"/>
        <v>Ludwig-Erhard-Str.100 / 65199 / Wiesbaden</v>
      </c>
      <c r="K262" s="12"/>
    </row>
    <row r="263" spans="1:11" ht="15" customHeight="1" x14ac:dyDescent="0.25">
      <c r="A263" s="57" t="s">
        <v>1429</v>
      </c>
      <c r="B263" s="5" t="s">
        <v>835</v>
      </c>
      <c r="C263" s="39" t="s">
        <v>19</v>
      </c>
      <c r="D263" s="12" t="s">
        <v>836</v>
      </c>
      <c r="E263" s="12">
        <v>26603</v>
      </c>
      <c r="F263" s="12" t="s">
        <v>837</v>
      </c>
      <c r="G263" s="12" t="s">
        <v>14</v>
      </c>
      <c r="H263" s="12" t="s">
        <v>102</v>
      </c>
      <c r="I263" s="60">
        <v>44551</v>
      </c>
      <c r="J263" s="5" t="str">
        <f t="shared" si="3"/>
        <v>Walllinghausener Straße 8 / 26603 / Aurich</v>
      </c>
      <c r="K263" s="12"/>
    </row>
    <row r="264" spans="1:11" ht="15" customHeight="1" x14ac:dyDescent="0.25">
      <c r="A264" s="57" t="s">
        <v>1430</v>
      </c>
      <c r="B264" s="5" t="s">
        <v>838</v>
      </c>
      <c r="C264" s="39" t="s">
        <v>839</v>
      </c>
      <c r="D264" s="12" t="s">
        <v>840</v>
      </c>
      <c r="E264" s="12">
        <v>66113</v>
      </c>
      <c r="F264" s="12" t="s">
        <v>841</v>
      </c>
      <c r="G264" s="12" t="s">
        <v>195</v>
      </c>
      <c r="H264" s="12" t="s">
        <v>102</v>
      </c>
      <c r="I264" s="60">
        <v>44572</v>
      </c>
      <c r="J264" s="5" t="str">
        <f t="shared" si="3"/>
        <v>Rheinstraße 2 / 66113 / Saarbrücken</v>
      </c>
      <c r="K264" s="12"/>
    </row>
    <row r="265" spans="1:11" ht="15" customHeight="1" x14ac:dyDescent="0.25">
      <c r="A265" s="57" t="s">
        <v>1431</v>
      </c>
      <c r="B265" s="5" t="s">
        <v>1607</v>
      </c>
      <c r="C265" s="39" t="s">
        <v>356</v>
      </c>
      <c r="D265" s="12" t="s">
        <v>625</v>
      </c>
      <c r="E265" s="12">
        <v>65199</v>
      </c>
      <c r="F265" s="12" t="s">
        <v>107</v>
      </c>
      <c r="G265" s="12" t="s">
        <v>12</v>
      </c>
      <c r="H265" s="12" t="s">
        <v>102</v>
      </c>
      <c r="I265" s="60">
        <v>44572</v>
      </c>
      <c r="J265" s="5" t="str">
        <f t="shared" si="3"/>
        <v>Ludwig-Erhard-Straße 100 / 65199 / Wiesbaden</v>
      </c>
      <c r="K265" s="12"/>
    </row>
    <row r="266" spans="1:11" ht="15" customHeight="1" x14ac:dyDescent="0.25">
      <c r="A266" s="57" t="s">
        <v>1432</v>
      </c>
      <c r="B266" s="5" t="s">
        <v>1608</v>
      </c>
      <c r="C266" s="39" t="s">
        <v>19</v>
      </c>
      <c r="D266" s="12" t="s">
        <v>1588</v>
      </c>
      <c r="E266" s="12">
        <v>14050</v>
      </c>
      <c r="F266" s="12" t="s">
        <v>10</v>
      </c>
      <c r="G266" s="12" t="s">
        <v>10</v>
      </c>
      <c r="H266" s="12" t="s">
        <v>102</v>
      </c>
      <c r="I266" s="60">
        <v>44572</v>
      </c>
      <c r="J266" s="5" t="str">
        <f t="shared" si="3"/>
        <v>Spandauer Damm 130 / 14050 / Berlin</v>
      </c>
      <c r="K266" s="12"/>
    </row>
    <row r="267" spans="1:11" ht="15" customHeight="1" x14ac:dyDescent="0.25">
      <c r="A267" s="57" t="s">
        <v>1433</v>
      </c>
      <c r="B267" s="5" t="s">
        <v>1021</v>
      </c>
      <c r="C267" s="39" t="s">
        <v>19</v>
      </c>
      <c r="D267" s="12" t="s">
        <v>1022</v>
      </c>
      <c r="E267" s="12">
        <v>63450</v>
      </c>
      <c r="F267" s="12" t="s">
        <v>272</v>
      </c>
      <c r="G267" s="12" t="s">
        <v>12</v>
      </c>
      <c r="H267" s="12" t="s">
        <v>102</v>
      </c>
      <c r="I267" s="60">
        <v>44609</v>
      </c>
      <c r="J267" s="5" t="str">
        <f t="shared" si="3"/>
        <v>Frankfurter Tor 25 / 63450 / Hanau</v>
      </c>
      <c r="K267" s="12"/>
    </row>
    <row r="268" spans="1:11" ht="15" customHeight="1" x14ac:dyDescent="0.25">
      <c r="A268" s="57" t="s">
        <v>1434</v>
      </c>
      <c r="B268" s="5" t="s">
        <v>842</v>
      </c>
      <c r="C268" s="39" t="s">
        <v>843</v>
      </c>
      <c r="D268" s="12" t="s">
        <v>844</v>
      </c>
      <c r="E268" s="12">
        <v>41061</v>
      </c>
      <c r="F268" s="12" t="s">
        <v>845</v>
      </c>
      <c r="G268" s="12" t="s">
        <v>15</v>
      </c>
      <c r="H268" s="12" t="s">
        <v>102</v>
      </c>
      <c r="I268" s="60">
        <v>44609</v>
      </c>
      <c r="J268" s="5" t="str">
        <f t="shared" si="3"/>
        <v>Ludwig-Weber-Straße 15 / 41061 / Mönchengladbach</v>
      </c>
      <c r="K268" s="12"/>
    </row>
    <row r="269" spans="1:11" ht="15" customHeight="1" x14ac:dyDescent="0.25">
      <c r="A269" s="57" t="s">
        <v>1435</v>
      </c>
      <c r="B269" s="5" t="s">
        <v>846</v>
      </c>
      <c r="C269" s="39" t="s">
        <v>847</v>
      </c>
      <c r="D269" s="12" t="s">
        <v>136</v>
      </c>
      <c r="E269" s="12">
        <v>59494</v>
      </c>
      <c r="F269" s="12" t="s">
        <v>137</v>
      </c>
      <c r="G269" s="12" t="s">
        <v>15</v>
      </c>
      <c r="H269" s="12" t="s">
        <v>102</v>
      </c>
      <c r="I269" s="60">
        <v>44609</v>
      </c>
      <c r="J269" s="5" t="str">
        <f t="shared" ref="J269:J332" si="4">CONCATENATE(D269," / ",E269," / ",F269)</f>
        <v>Im Stiftsfeld 1 / 59494 / Soest</v>
      </c>
      <c r="K269" s="12"/>
    </row>
    <row r="270" spans="1:11" ht="15" customHeight="1" x14ac:dyDescent="0.25">
      <c r="A270" s="57" t="s">
        <v>1436</v>
      </c>
      <c r="B270" s="5" t="s">
        <v>848</v>
      </c>
      <c r="C270" s="39" t="s">
        <v>849</v>
      </c>
      <c r="D270" s="12" t="s">
        <v>850</v>
      </c>
      <c r="E270" s="12">
        <v>24116</v>
      </c>
      <c r="F270" s="12" t="s">
        <v>338</v>
      </c>
      <c r="G270" s="12" t="s">
        <v>17</v>
      </c>
      <c r="H270" s="12" t="s">
        <v>102</v>
      </c>
      <c r="I270" s="60">
        <v>44620</v>
      </c>
      <c r="J270" s="5" t="str">
        <f t="shared" si="4"/>
        <v>Chemnitzstraße 33 / 24116 / Kiel</v>
      </c>
      <c r="K270" s="12"/>
    </row>
    <row r="271" spans="1:11" ht="15" customHeight="1" x14ac:dyDescent="0.25">
      <c r="A271" s="57" t="s">
        <v>1437</v>
      </c>
      <c r="B271" s="5" t="s">
        <v>851</v>
      </c>
      <c r="C271" s="39" t="s">
        <v>361</v>
      </c>
      <c r="D271" s="12" t="s">
        <v>1023</v>
      </c>
      <c r="E271" s="12">
        <v>51465</v>
      </c>
      <c r="F271" s="12" t="s">
        <v>391</v>
      </c>
      <c r="G271" s="12" t="s">
        <v>15</v>
      </c>
      <c r="H271" s="12" t="s">
        <v>102</v>
      </c>
      <c r="I271" s="60">
        <v>44620</v>
      </c>
      <c r="J271" s="5" t="str">
        <f t="shared" si="4"/>
        <v>Ferrenbergstraße 24a / 51465 / Bergisch Gladbach</v>
      </c>
      <c r="K271" s="12"/>
    </row>
    <row r="272" spans="1:11" ht="15" customHeight="1" x14ac:dyDescent="0.25">
      <c r="A272" s="57" t="s">
        <v>1438</v>
      </c>
      <c r="B272" s="5" t="s">
        <v>852</v>
      </c>
      <c r="C272" s="39" t="s">
        <v>665</v>
      </c>
      <c r="D272" s="12" t="s">
        <v>853</v>
      </c>
      <c r="E272" s="12">
        <v>22763</v>
      </c>
      <c r="F272" s="12" t="s">
        <v>11</v>
      </c>
      <c r="G272" s="12" t="s">
        <v>11</v>
      </c>
      <c r="H272" s="12" t="s">
        <v>102</v>
      </c>
      <c r="I272" s="60">
        <v>44620</v>
      </c>
      <c r="J272" s="5" t="str">
        <f t="shared" si="4"/>
        <v>Paul-Ehrlich-Str. 1 / 22763 / Hamburg</v>
      </c>
      <c r="K272" s="12"/>
    </row>
    <row r="273" spans="1:11" ht="15" customHeight="1" x14ac:dyDescent="0.25">
      <c r="A273" s="57" t="s">
        <v>1439</v>
      </c>
      <c r="B273" s="5" t="s">
        <v>854</v>
      </c>
      <c r="C273" s="39" t="s">
        <v>361</v>
      </c>
      <c r="D273" s="12" t="s">
        <v>1023</v>
      </c>
      <c r="E273" s="12">
        <v>51465</v>
      </c>
      <c r="F273" s="12" t="s">
        <v>391</v>
      </c>
      <c r="G273" s="12" t="s">
        <v>15</v>
      </c>
      <c r="H273" s="12" t="s">
        <v>102</v>
      </c>
      <c r="I273" s="60">
        <v>44620</v>
      </c>
      <c r="J273" s="5" t="str">
        <f t="shared" si="4"/>
        <v>Ferrenbergstraße 24a / 51465 / Bergisch Gladbach</v>
      </c>
      <c r="K273" s="12"/>
    </row>
    <row r="274" spans="1:11" ht="15" customHeight="1" x14ac:dyDescent="0.25">
      <c r="A274" s="57" t="s">
        <v>1440</v>
      </c>
      <c r="B274" s="5" t="s">
        <v>855</v>
      </c>
      <c r="C274" s="39" t="s">
        <v>856</v>
      </c>
      <c r="D274" s="12" t="s">
        <v>1024</v>
      </c>
      <c r="E274" s="12">
        <v>42283</v>
      </c>
      <c r="F274" s="12" t="s">
        <v>273</v>
      </c>
      <c r="G274" s="12" t="s">
        <v>15</v>
      </c>
      <c r="H274" s="12" t="s">
        <v>102</v>
      </c>
      <c r="I274" s="60">
        <v>44620</v>
      </c>
      <c r="J274" s="5" t="str">
        <f t="shared" si="4"/>
        <v>Heusnerstr. 40 / 42283 / Wuppertal</v>
      </c>
      <c r="K274" s="12"/>
    </row>
    <row r="275" spans="1:11" ht="15" customHeight="1" x14ac:dyDescent="0.25">
      <c r="A275" s="57" t="s">
        <v>1441</v>
      </c>
      <c r="B275" s="5" t="s">
        <v>857</v>
      </c>
      <c r="C275" s="39" t="s">
        <v>257</v>
      </c>
      <c r="D275" s="12" t="s">
        <v>258</v>
      </c>
      <c r="E275" s="12">
        <v>65189</v>
      </c>
      <c r="F275" s="12" t="s">
        <v>107</v>
      </c>
      <c r="G275" s="12" t="s">
        <v>12</v>
      </c>
      <c r="H275" s="12" t="s">
        <v>102</v>
      </c>
      <c r="I275" s="60">
        <v>44620</v>
      </c>
      <c r="J275" s="5" t="str">
        <f t="shared" si="4"/>
        <v>Beethovenstraße 20 / 65189 / Wiesbaden</v>
      </c>
      <c r="K275" s="12"/>
    </row>
    <row r="276" spans="1:11" ht="15" customHeight="1" x14ac:dyDescent="0.25">
      <c r="A276" s="57" t="s">
        <v>1442</v>
      </c>
      <c r="B276" s="5" t="s">
        <v>858</v>
      </c>
      <c r="C276" s="39" t="s">
        <v>19</v>
      </c>
      <c r="D276" s="12" t="s">
        <v>559</v>
      </c>
      <c r="E276" s="12">
        <v>99894</v>
      </c>
      <c r="F276" s="12" t="s">
        <v>560</v>
      </c>
      <c r="G276" s="12" t="s">
        <v>18</v>
      </c>
      <c r="H276" s="12" t="s">
        <v>102</v>
      </c>
      <c r="I276" s="60">
        <v>44620</v>
      </c>
      <c r="J276" s="5" t="str">
        <f t="shared" si="4"/>
        <v>Reinhardsbrunner Straße 17 / 99894 / Friedrichroda</v>
      </c>
      <c r="K276" s="12"/>
    </row>
    <row r="277" spans="1:11" ht="15" customHeight="1" x14ac:dyDescent="0.25">
      <c r="A277" s="57" t="s">
        <v>1443</v>
      </c>
      <c r="B277" s="5" t="s">
        <v>859</v>
      </c>
      <c r="C277" s="39" t="s">
        <v>19</v>
      </c>
      <c r="D277" s="12" t="s">
        <v>860</v>
      </c>
      <c r="E277" s="12">
        <v>64658</v>
      </c>
      <c r="F277" s="12" t="s">
        <v>861</v>
      </c>
      <c r="G277" s="12" t="s">
        <v>12</v>
      </c>
      <c r="H277" s="12" t="s">
        <v>102</v>
      </c>
      <c r="I277" s="60">
        <v>44620</v>
      </c>
      <c r="J277" s="5" t="str">
        <f t="shared" si="4"/>
        <v>Heppenheimer Str. 11 / 64658 / Fürth</v>
      </c>
      <c r="K277" s="12"/>
    </row>
    <row r="278" spans="1:11" ht="15" customHeight="1" x14ac:dyDescent="0.25">
      <c r="A278" s="57" t="s">
        <v>1444</v>
      </c>
      <c r="B278" s="5" t="s">
        <v>862</v>
      </c>
      <c r="C278" s="39" t="s">
        <v>260</v>
      </c>
      <c r="D278" s="12" t="s">
        <v>488</v>
      </c>
      <c r="E278" s="12">
        <v>50935</v>
      </c>
      <c r="F278" s="12" t="s">
        <v>106</v>
      </c>
      <c r="G278" s="12" t="s">
        <v>15</v>
      </c>
      <c r="H278" s="12" t="s">
        <v>102</v>
      </c>
      <c r="I278" s="60">
        <v>44642</v>
      </c>
      <c r="J278" s="5" t="str">
        <f t="shared" si="4"/>
        <v>Werthmannstraße 1 / 50935 / Köln</v>
      </c>
      <c r="K278" s="12"/>
    </row>
    <row r="279" spans="1:11" ht="15" customHeight="1" x14ac:dyDescent="0.25">
      <c r="A279" s="57" t="s">
        <v>1445</v>
      </c>
      <c r="B279" s="5" t="s">
        <v>863</v>
      </c>
      <c r="C279" s="39" t="s">
        <v>19</v>
      </c>
      <c r="D279" s="12" t="s">
        <v>1025</v>
      </c>
      <c r="E279" s="12">
        <v>44328</v>
      </c>
      <c r="F279" s="12" t="s">
        <v>132</v>
      </c>
      <c r="G279" s="12" t="s">
        <v>15</v>
      </c>
      <c r="H279" s="12" t="s">
        <v>102</v>
      </c>
      <c r="I279" s="60">
        <v>44642</v>
      </c>
      <c r="J279" s="5" t="str">
        <f t="shared" si="4"/>
        <v>Lüttenwiese 21D / 44328 / Dortmund</v>
      </c>
      <c r="K279" s="12"/>
    </row>
    <row r="280" spans="1:11" ht="15" customHeight="1" x14ac:dyDescent="0.25">
      <c r="A280" s="57" t="s">
        <v>1446</v>
      </c>
      <c r="B280" s="5" t="s">
        <v>864</v>
      </c>
      <c r="C280" s="39" t="s">
        <v>865</v>
      </c>
      <c r="D280" s="12" t="s">
        <v>866</v>
      </c>
      <c r="E280" s="12">
        <v>1099</v>
      </c>
      <c r="F280" s="12" t="s">
        <v>129</v>
      </c>
      <c r="G280" s="12" t="s">
        <v>16</v>
      </c>
      <c r="H280" s="12" t="s">
        <v>102</v>
      </c>
      <c r="I280" s="60">
        <v>44642</v>
      </c>
      <c r="J280" s="5" t="str">
        <f t="shared" si="4"/>
        <v>Holzhofgasse 29 / 1099 / Dresden</v>
      </c>
      <c r="K280" s="12"/>
    </row>
    <row r="281" spans="1:11" ht="15" customHeight="1" x14ac:dyDescent="0.25">
      <c r="A281" s="57" t="s">
        <v>1447</v>
      </c>
      <c r="B281" s="5" t="s">
        <v>1026</v>
      </c>
      <c r="C281" s="39" t="s">
        <v>1609</v>
      </c>
      <c r="D281" s="12" t="s">
        <v>1610</v>
      </c>
      <c r="E281" s="12">
        <v>57223</v>
      </c>
      <c r="F281" s="12" t="s">
        <v>1611</v>
      </c>
      <c r="G281" s="12" t="s">
        <v>15</v>
      </c>
      <c r="H281" s="12" t="s">
        <v>102</v>
      </c>
      <c r="I281" s="60">
        <v>44642</v>
      </c>
      <c r="J281" s="5" t="str">
        <f t="shared" si="4"/>
        <v>Dr. Stelbrink-Straße 47 / 57223 / Kreuztal</v>
      </c>
      <c r="K281" s="12"/>
    </row>
    <row r="282" spans="1:11" ht="15" customHeight="1" x14ac:dyDescent="0.25">
      <c r="A282" s="57" t="s">
        <v>1448</v>
      </c>
      <c r="B282" s="5" t="s">
        <v>869</v>
      </c>
      <c r="C282" s="39" t="s">
        <v>1027</v>
      </c>
      <c r="D282" s="12" t="s">
        <v>870</v>
      </c>
      <c r="E282" s="12">
        <v>74078</v>
      </c>
      <c r="F282" s="12" t="s">
        <v>871</v>
      </c>
      <c r="G282" s="12" t="s">
        <v>8</v>
      </c>
      <c r="H282" s="12" t="s">
        <v>102</v>
      </c>
      <c r="I282" s="60">
        <v>44663</v>
      </c>
      <c r="J282" s="5" t="str">
        <f t="shared" si="4"/>
        <v>Am Gesundbrunnen 20-26 / 74078 / Heilbronn</v>
      </c>
      <c r="K282" s="12"/>
    </row>
    <row r="283" spans="1:11" ht="15" customHeight="1" x14ac:dyDescent="0.25">
      <c r="A283" s="57" t="s">
        <v>1449</v>
      </c>
      <c r="B283" s="5" t="s">
        <v>872</v>
      </c>
      <c r="C283" s="39" t="s">
        <v>204</v>
      </c>
      <c r="D283" s="12" t="s">
        <v>205</v>
      </c>
      <c r="E283" s="12">
        <v>12351</v>
      </c>
      <c r="F283" s="12" t="s">
        <v>10</v>
      </c>
      <c r="G283" s="12" t="s">
        <v>10</v>
      </c>
      <c r="H283" s="12" t="s">
        <v>102</v>
      </c>
      <c r="I283" s="60">
        <v>44663</v>
      </c>
      <c r="J283" s="5" t="str">
        <f t="shared" si="4"/>
        <v>Rudower Straße 48 / 12351 / Berlin</v>
      </c>
      <c r="K283" s="12"/>
    </row>
    <row r="284" spans="1:11" ht="15" customHeight="1" x14ac:dyDescent="0.25">
      <c r="A284" s="57" t="s">
        <v>1450</v>
      </c>
      <c r="B284" s="5" t="s">
        <v>1028</v>
      </c>
      <c r="C284" s="39" t="s">
        <v>19</v>
      </c>
      <c r="D284" s="12" t="s">
        <v>1029</v>
      </c>
      <c r="E284" s="12">
        <v>92245</v>
      </c>
      <c r="F284" s="12" t="s">
        <v>1030</v>
      </c>
      <c r="G284" s="12" t="s">
        <v>9</v>
      </c>
      <c r="H284" s="12" t="s">
        <v>102</v>
      </c>
      <c r="I284" s="60">
        <v>44663</v>
      </c>
      <c r="J284" s="5" t="str">
        <f t="shared" si="4"/>
        <v>Am Butzenweg 6 / 92245 / Kümmersbruck</v>
      </c>
      <c r="K284" s="12"/>
    </row>
    <row r="285" spans="1:11" ht="15" customHeight="1" x14ac:dyDescent="0.25">
      <c r="A285" s="57" t="s">
        <v>1451</v>
      </c>
      <c r="B285" s="5" t="s">
        <v>873</v>
      </c>
      <c r="C285" s="39" t="s">
        <v>874</v>
      </c>
      <c r="D285" s="12" t="s">
        <v>875</v>
      </c>
      <c r="E285" s="12">
        <v>10967</v>
      </c>
      <c r="F285" s="12" t="s">
        <v>10</v>
      </c>
      <c r="G285" s="12" t="s">
        <v>10</v>
      </c>
      <c r="H285" s="12" t="s">
        <v>102</v>
      </c>
      <c r="I285" s="60">
        <v>44691</v>
      </c>
      <c r="J285" s="5" t="str">
        <f t="shared" si="4"/>
        <v>Dieffenbachstraße 1 / 10967 / Berlin</v>
      </c>
      <c r="K285" s="12"/>
    </row>
    <row r="286" spans="1:11" ht="15" customHeight="1" x14ac:dyDescent="0.25">
      <c r="A286" s="57" t="s">
        <v>1452</v>
      </c>
      <c r="B286" s="5" t="s">
        <v>876</v>
      </c>
      <c r="C286" s="39" t="s">
        <v>19</v>
      </c>
      <c r="D286" s="12" t="s">
        <v>877</v>
      </c>
      <c r="E286" s="12">
        <v>48143</v>
      </c>
      <c r="F286" s="12" t="s">
        <v>142</v>
      </c>
      <c r="G286" s="12" t="s">
        <v>15</v>
      </c>
      <c r="H286" s="12" t="s">
        <v>102</v>
      </c>
      <c r="I286" s="60">
        <v>44691</v>
      </c>
      <c r="J286" s="5" t="str">
        <f t="shared" si="4"/>
        <v>Prinzipalmarkt 11 / 48143 / Münster</v>
      </c>
      <c r="K286" s="12"/>
    </row>
    <row r="287" spans="1:11" ht="15" customHeight="1" x14ac:dyDescent="0.25">
      <c r="A287" s="57" t="s">
        <v>1453</v>
      </c>
      <c r="B287" s="5" t="s">
        <v>878</v>
      </c>
      <c r="C287" s="39" t="s">
        <v>19</v>
      </c>
      <c r="D287" s="12" t="s">
        <v>879</v>
      </c>
      <c r="E287" s="12">
        <v>25524</v>
      </c>
      <c r="F287" s="12" t="s">
        <v>520</v>
      </c>
      <c r="G287" s="12" t="s">
        <v>17</v>
      </c>
      <c r="H287" s="12" t="s">
        <v>102</v>
      </c>
      <c r="I287" s="60">
        <v>44691</v>
      </c>
      <c r="J287" s="5" t="str">
        <f t="shared" si="4"/>
        <v>Hanseatenplatz 5 / 25524 / Itzehoe</v>
      </c>
      <c r="K287" s="12"/>
    </row>
    <row r="288" spans="1:11" ht="15" customHeight="1" x14ac:dyDescent="0.25">
      <c r="A288" s="57" t="s">
        <v>1454</v>
      </c>
      <c r="B288" s="5" t="s">
        <v>1031</v>
      </c>
      <c r="C288" s="39" t="s">
        <v>613</v>
      </c>
      <c r="D288" s="12" t="s">
        <v>1612</v>
      </c>
      <c r="E288" s="12">
        <v>44791</v>
      </c>
      <c r="F288" s="12" t="s">
        <v>615</v>
      </c>
      <c r="G288" s="12" t="s">
        <v>15</v>
      </c>
      <c r="H288" s="12" t="s">
        <v>102</v>
      </c>
      <c r="I288" s="60">
        <v>44691</v>
      </c>
      <c r="J288" s="5" t="str">
        <f t="shared" si="4"/>
        <v>Bergstrasse 26 / 44791 / Bochum</v>
      </c>
      <c r="K288" s="12"/>
    </row>
    <row r="289" spans="1:11" ht="15" customHeight="1" x14ac:dyDescent="0.25">
      <c r="A289" s="57" t="s">
        <v>1455</v>
      </c>
      <c r="B289" s="5" t="s">
        <v>1613</v>
      </c>
      <c r="C289" s="39" t="s">
        <v>19</v>
      </c>
      <c r="D289" s="12" t="s">
        <v>1032</v>
      </c>
      <c r="E289" s="12" t="s">
        <v>1033</v>
      </c>
      <c r="F289" s="12" t="s">
        <v>404</v>
      </c>
      <c r="G289" s="12" t="s">
        <v>162</v>
      </c>
      <c r="H289" s="12" t="s">
        <v>162</v>
      </c>
      <c r="I289" s="60">
        <v>44691</v>
      </c>
      <c r="J289" s="5" t="str">
        <f t="shared" si="4"/>
        <v>Goethestrasse 24 / CH-8001 / Zürich</v>
      </c>
      <c r="K289" s="12"/>
    </row>
    <row r="290" spans="1:11" ht="15" customHeight="1" x14ac:dyDescent="0.25">
      <c r="A290" s="57" t="s">
        <v>1456</v>
      </c>
      <c r="B290" s="5" t="s">
        <v>880</v>
      </c>
      <c r="C290" s="39" t="s">
        <v>881</v>
      </c>
      <c r="D290" s="12" t="s">
        <v>882</v>
      </c>
      <c r="E290" s="12">
        <v>75179</v>
      </c>
      <c r="F290" s="12" t="s">
        <v>883</v>
      </c>
      <c r="G290" s="12" t="s">
        <v>8</v>
      </c>
      <c r="H290" s="12" t="s">
        <v>102</v>
      </c>
      <c r="I290" s="60">
        <v>44691</v>
      </c>
      <c r="J290" s="5" t="str">
        <f t="shared" si="4"/>
        <v>Wilferdinger Str. 67 / 75179 / Pforzheim</v>
      </c>
      <c r="K290" s="12"/>
    </row>
    <row r="291" spans="1:11" ht="15" customHeight="1" x14ac:dyDescent="0.25">
      <c r="A291" s="57" t="s">
        <v>1457</v>
      </c>
      <c r="B291" s="5" t="s">
        <v>1614</v>
      </c>
      <c r="C291" s="39" t="s">
        <v>19</v>
      </c>
      <c r="D291" s="12" t="s">
        <v>1615</v>
      </c>
      <c r="E291" s="12">
        <v>64756</v>
      </c>
      <c r="F291" s="12" t="s">
        <v>1616</v>
      </c>
      <c r="G291" s="12" t="s">
        <v>12</v>
      </c>
      <c r="H291" s="12" t="s">
        <v>102</v>
      </c>
      <c r="I291" s="60">
        <v>44705</v>
      </c>
      <c r="J291" s="5" t="str">
        <f t="shared" si="4"/>
        <v>Ihrigstraße 14 / 64756 / Mossautal</v>
      </c>
      <c r="K291" s="12"/>
    </row>
    <row r="292" spans="1:11" ht="15" customHeight="1" x14ac:dyDescent="0.25">
      <c r="A292" s="57" t="s">
        <v>1458</v>
      </c>
      <c r="B292" s="5" t="s">
        <v>884</v>
      </c>
      <c r="C292" s="39" t="s">
        <v>19</v>
      </c>
      <c r="D292" s="12" t="s">
        <v>885</v>
      </c>
      <c r="E292" s="12">
        <v>17489</v>
      </c>
      <c r="F292" s="12" t="s">
        <v>886</v>
      </c>
      <c r="G292" s="12" t="s">
        <v>13</v>
      </c>
      <c r="H292" s="12" t="s">
        <v>102</v>
      </c>
      <c r="I292" s="60">
        <v>44705</v>
      </c>
      <c r="J292" s="5" t="str">
        <f t="shared" si="4"/>
        <v>Burgstraße 2 / 17489 / Greifswald</v>
      </c>
      <c r="K292" s="12"/>
    </row>
    <row r="293" spans="1:11" ht="15" customHeight="1" x14ac:dyDescent="0.25">
      <c r="A293" s="57" t="s">
        <v>1459</v>
      </c>
      <c r="B293" s="5" t="s">
        <v>887</v>
      </c>
      <c r="C293" s="39" t="s">
        <v>888</v>
      </c>
      <c r="D293" s="12" t="s">
        <v>889</v>
      </c>
      <c r="E293" s="12">
        <v>94469</v>
      </c>
      <c r="F293" s="12" t="s">
        <v>563</v>
      </c>
      <c r="G293" s="12" t="s">
        <v>9</v>
      </c>
      <c r="H293" s="12" t="s">
        <v>102</v>
      </c>
      <c r="I293" s="60">
        <v>44735</v>
      </c>
      <c r="J293" s="5" t="str">
        <f t="shared" si="4"/>
        <v>Perlasberger Straße 41 / 94469 / Deggendorf</v>
      </c>
      <c r="K293" s="12"/>
    </row>
    <row r="294" spans="1:11" ht="15" customHeight="1" x14ac:dyDescent="0.25">
      <c r="A294" s="57" t="s">
        <v>1460</v>
      </c>
      <c r="B294" s="5" t="s">
        <v>890</v>
      </c>
      <c r="C294" s="39" t="s">
        <v>19</v>
      </c>
      <c r="D294" s="12" t="s">
        <v>891</v>
      </c>
      <c r="E294" s="12">
        <v>53844</v>
      </c>
      <c r="F294" s="12" t="s">
        <v>515</v>
      </c>
      <c r="G294" s="12" t="s">
        <v>15</v>
      </c>
      <c r="H294" s="12" t="s">
        <v>102</v>
      </c>
      <c r="I294" s="60">
        <v>44735</v>
      </c>
      <c r="J294" s="5" t="str">
        <f t="shared" si="4"/>
        <v>Wilhelm-Busch-Straße 9 / 53844 / Troisdorf</v>
      </c>
      <c r="K294" s="12"/>
    </row>
    <row r="295" spans="1:11" ht="15" customHeight="1" x14ac:dyDescent="0.25">
      <c r="A295" s="57" t="s">
        <v>1461</v>
      </c>
      <c r="B295" s="5" t="s">
        <v>1034</v>
      </c>
      <c r="C295" s="39" t="s">
        <v>19</v>
      </c>
      <c r="D295" s="12" t="s">
        <v>892</v>
      </c>
      <c r="E295" s="12">
        <v>69115</v>
      </c>
      <c r="F295" s="12" t="s">
        <v>186</v>
      </c>
      <c r="G295" s="12" t="s">
        <v>8</v>
      </c>
      <c r="H295" s="12" t="s">
        <v>102</v>
      </c>
      <c r="I295" s="60">
        <v>44735</v>
      </c>
      <c r="J295" s="5" t="str">
        <f t="shared" si="4"/>
        <v>Sofienstraße 11 / 69115 / Heidelberg</v>
      </c>
      <c r="K295" s="12"/>
    </row>
    <row r="296" spans="1:11" ht="15" customHeight="1" x14ac:dyDescent="0.25">
      <c r="A296" s="57" t="s">
        <v>1462</v>
      </c>
      <c r="B296" s="5" t="s">
        <v>893</v>
      </c>
      <c r="C296" s="39" t="s">
        <v>894</v>
      </c>
      <c r="D296" s="12" t="s">
        <v>895</v>
      </c>
      <c r="E296" s="12">
        <v>4552</v>
      </c>
      <c r="F296" s="12" t="s">
        <v>514</v>
      </c>
      <c r="G296" s="12" t="s">
        <v>16</v>
      </c>
      <c r="H296" s="12" t="s">
        <v>102</v>
      </c>
      <c r="I296" s="60">
        <v>44735</v>
      </c>
      <c r="J296" s="5" t="str">
        <f t="shared" si="4"/>
        <v>Rudolf-Virchow-Straße 2 / 4552 / Borna</v>
      </c>
      <c r="K296" s="12"/>
    </row>
    <row r="297" spans="1:11" ht="15" customHeight="1" x14ac:dyDescent="0.25">
      <c r="A297" s="57" t="s">
        <v>1463</v>
      </c>
      <c r="B297" s="5" t="s">
        <v>896</v>
      </c>
      <c r="C297" s="39" t="s">
        <v>897</v>
      </c>
      <c r="D297" s="12" t="s">
        <v>600</v>
      </c>
      <c r="E297" s="12" t="s">
        <v>1035</v>
      </c>
      <c r="F297" s="12" t="s">
        <v>601</v>
      </c>
      <c r="G297" s="12" t="s">
        <v>162</v>
      </c>
      <c r="H297" s="12" t="s">
        <v>162</v>
      </c>
      <c r="I297" s="60">
        <v>44735</v>
      </c>
      <c r="J297" s="5" t="str">
        <f t="shared" si="4"/>
        <v>Im Ergel 1 / CH-5404 / Baden</v>
      </c>
      <c r="K297" s="12"/>
    </row>
    <row r="298" spans="1:11" ht="15" customHeight="1" x14ac:dyDescent="0.25">
      <c r="A298" s="57" t="s">
        <v>1464</v>
      </c>
      <c r="B298" s="5" t="s">
        <v>1036</v>
      </c>
      <c r="C298" s="39" t="s">
        <v>1617</v>
      </c>
      <c r="D298" s="12" t="s">
        <v>898</v>
      </c>
      <c r="E298" s="12">
        <v>41464</v>
      </c>
      <c r="F298" s="12" t="s">
        <v>899</v>
      </c>
      <c r="G298" s="12" t="s">
        <v>15</v>
      </c>
      <c r="H298" s="12" t="s">
        <v>102</v>
      </c>
      <c r="I298" s="60">
        <v>44735</v>
      </c>
      <c r="J298" s="5" t="str">
        <f t="shared" si="4"/>
        <v>Preußenstraße 84 / 41464 / Neuss</v>
      </c>
      <c r="K298" s="12"/>
    </row>
    <row r="299" spans="1:11" ht="15" customHeight="1" x14ac:dyDescent="0.25">
      <c r="A299" s="57" t="s">
        <v>1465</v>
      </c>
      <c r="B299" s="5" t="s">
        <v>900</v>
      </c>
      <c r="C299" s="39" t="s">
        <v>901</v>
      </c>
      <c r="D299" s="12" t="s">
        <v>902</v>
      </c>
      <c r="E299" s="12">
        <v>10117</v>
      </c>
      <c r="F299" s="12" t="s">
        <v>10</v>
      </c>
      <c r="G299" s="12" t="s">
        <v>10</v>
      </c>
      <c r="H299" s="12" t="s">
        <v>102</v>
      </c>
      <c r="I299" s="60">
        <v>44735</v>
      </c>
      <c r="J299" s="5" t="str">
        <f t="shared" si="4"/>
        <v>Charitéplatz 1 / 10117 / Berlin</v>
      </c>
      <c r="K299" s="12"/>
    </row>
    <row r="300" spans="1:11" ht="15" customHeight="1" x14ac:dyDescent="0.25">
      <c r="A300" s="57" t="s">
        <v>1466</v>
      </c>
      <c r="B300" s="5" t="s">
        <v>903</v>
      </c>
      <c r="C300" s="39" t="s">
        <v>357</v>
      </c>
      <c r="D300" s="12" t="s">
        <v>626</v>
      </c>
      <c r="E300" s="12">
        <v>93055</v>
      </c>
      <c r="F300" s="12" t="s">
        <v>143</v>
      </c>
      <c r="G300" s="12" t="s">
        <v>9</v>
      </c>
      <c r="H300" s="12" t="s">
        <v>102</v>
      </c>
      <c r="I300" s="60">
        <v>44735</v>
      </c>
      <c r="J300" s="5" t="str">
        <f t="shared" si="4"/>
        <v>Adolf-Schmetzer-Straße 11-13 / 93055 / Regensburg</v>
      </c>
      <c r="K300" s="12"/>
    </row>
    <row r="301" spans="1:11" ht="15" customHeight="1" x14ac:dyDescent="0.25">
      <c r="A301" s="57" t="s">
        <v>1467</v>
      </c>
      <c r="B301" s="5" t="s">
        <v>904</v>
      </c>
      <c r="C301" s="39" t="s">
        <v>1591</v>
      </c>
      <c r="D301" s="12" t="s">
        <v>199</v>
      </c>
      <c r="E301" s="12">
        <v>50354</v>
      </c>
      <c r="F301" s="12" t="s">
        <v>200</v>
      </c>
      <c r="G301" s="12" t="s">
        <v>15</v>
      </c>
      <c r="H301" s="12" t="s">
        <v>102</v>
      </c>
      <c r="I301" s="60">
        <v>44781</v>
      </c>
      <c r="J301" s="5" t="str">
        <f t="shared" si="4"/>
        <v>Hürth Park B111 / 50354 / Hürth</v>
      </c>
      <c r="K301" s="12"/>
    </row>
    <row r="302" spans="1:11" ht="15" customHeight="1" x14ac:dyDescent="0.25">
      <c r="A302" s="57" t="s">
        <v>1468</v>
      </c>
      <c r="B302" s="5" t="s">
        <v>905</v>
      </c>
      <c r="C302" s="39" t="s">
        <v>19</v>
      </c>
      <c r="D302" s="12" t="s">
        <v>906</v>
      </c>
      <c r="E302" s="12">
        <v>40210</v>
      </c>
      <c r="F302" s="12" t="s">
        <v>125</v>
      </c>
      <c r="G302" s="12" t="s">
        <v>15</v>
      </c>
      <c r="H302" s="12" t="s">
        <v>102</v>
      </c>
      <c r="I302" s="60">
        <v>44781</v>
      </c>
      <c r="J302" s="5" t="str">
        <f t="shared" si="4"/>
        <v>Kreuzstraße 60 / 40210 / Düsseldorf</v>
      </c>
      <c r="K302" s="12"/>
    </row>
    <row r="303" spans="1:11" ht="15" customHeight="1" x14ac:dyDescent="0.25">
      <c r="A303" s="57" t="s">
        <v>1469</v>
      </c>
      <c r="B303" s="5" t="s">
        <v>907</v>
      </c>
      <c r="C303" s="39" t="s">
        <v>19</v>
      </c>
      <c r="D303" s="12" t="s">
        <v>908</v>
      </c>
      <c r="E303" s="12">
        <v>46485</v>
      </c>
      <c r="F303" s="12" t="s">
        <v>909</v>
      </c>
      <c r="G303" s="12" t="s">
        <v>15</v>
      </c>
      <c r="H303" s="12" t="s">
        <v>102</v>
      </c>
      <c r="I303" s="60">
        <v>44781</v>
      </c>
      <c r="J303" s="5" t="str">
        <f t="shared" si="4"/>
        <v>Schermbecker Landstraße 88 / 46485 / Wesel</v>
      </c>
      <c r="K303" s="12"/>
    </row>
    <row r="304" spans="1:11" ht="15" customHeight="1" x14ac:dyDescent="0.25">
      <c r="A304" s="57" t="s">
        <v>1470</v>
      </c>
      <c r="B304" s="5" t="s">
        <v>910</v>
      </c>
      <c r="C304" s="39" t="s">
        <v>367</v>
      </c>
      <c r="D304" s="12" t="s">
        <v>911</v>
      </c>
      <c r="E304" s="12">
        <v>70199</v>
      </c>
      <c r="F304" s="12" t="s">
        <v>611</v>
      </c>
      <c r="G304" s="12" t="s">
        <v>8</v>
      </c>
      <c r="H304" s="12" t="s">
        <v>102</v>
      </c>
      <c r="I304" s="60">
        <v>44781</v>
      </c>
      <c r="J304" s="5" t="str">
        <f t="shared" si="4"/>
        <v>Böheimstraße 37 / 70199 / Stuttgart</v>
      </c>
      <c r="K304" s="12"/>
    </row>
    <row r="305" spans="1:11" ht="15" customHeight="1" x14ac:dyDescent="0.25">
      <c r="A305" s="57" t="s">
        <v>1471</v>
      </c>
      <c r="B305" s="5" t="s">
        <v>1037</v>
      </c>
      <c r="C305" s="39" t="s">
        <v>19</v>
      </c>
      <c r="D305" s="12" t="s">
        <v>912</v>
      </c>
      <c r="E305" s="12">
        <v>51379</v>
      </c>
      <c r="F305" s="12" t="s">
        <v>913</v>
      </c>
      <c r="G305" s="12" t="s">
        <v>15</v>
      </c>
      <c r="H305" s="12" t="s">
        <v>102</v>
      </c>
      <c r="I305" s="60">
        <v>44781</v>
      </c>
      <c r="J305" s="5" t="str">
        <f t="shared" si="4"/>
        <v>Werkstättenstraße 20 / 51379 / Leverkusen</v>
      </c>
      <c r="K305" s="12"/>
    </row>
    <row r="306" spans="1:11" ht="15" customHeight="1" x14ac:dyDescent="0.25">
      <c r="A306" s="57" t="s">
        <v>1472</v>
      </c>
      <c r="B306" s="5" t="s">
        <v>914</v>
      </c>
      <c r="C306" s="39" t="s">
        <v>19</v>
      </c>
      <c r="D306" s="12" t="s">
        <v>915</v>
      </c>
      <c r="E306" s="12">
        <v>81241</v>
      </c>
      <c r="F306" s="12" t="s">
        <v>111</v>
      </c>
      <c r="G306" s="12" t="s">
        <v>9</v>
      </c>
      <c r="H306" s="12" t="s">
        <v>102</v>
      </c>
      <c r="I306" s="60">
        <v>44815</v>
      </c>
      <c r="J306" s="5" t="str">
        <f t="shared" si="4"/>
        <v>Steinerweg 5 / 81241 / München</v>
      </c>
      <c r="K306" s="12"/>
    </row>
    <row r="307" spans="1:11" ht="15" customHeight="1" x14ac:dyDescent="0.25">
      <c r="A307" s="57" t="s">
        <v>1473</v>
      </c>
      <c r="B307" s="5" t="s">
        <v>916</v>
      </c>
      <c r="C307" s="39" t="s">
        <v>917</v>
      </c>
      <c r="D307" s="12" t="s">
        <v>918</v>
      </c>
      <c r="E307" s="12">
        <v>80638</v>
      </c>
      <c r="F307" s="12" t="s">
        <v>111</v>
      </c>
      <c r="G307" s="12" t="s">
        <v>9</v>
      </c>
      <c r="H307" s="12" t="s">
        <v>102</v>
      </c>
      <c r="I307" s="60">
        <v>44815</v>
      </c>
      <c r="J307" s="5" t="str">
        <f t="shared" si="4"/>
        <v>Menzinger Straße 44 / 80638 / München</v>
      </c>
      <c r="K307" s="12"/>
    </row>
    <row r="308" spans="1:11" ht="15" customHeight="1" x14ac:dyDescent="0.25">
      <c r="A308" s="57" t="s">
        <v>1474</v>
      </c>
      <c r="B308" s="5" t="s">
        <v>919</v>
      </c>
      <c r="C308" s="39" t="s">
        <v>1618</v>
      </c>
      <c r="D308" s="12" t="s">
        <v>920</v>
      </c>
      <c r="E308" s="12">
        <v>39108</v>
      </c>
      <c r="F308" s="12" t="s">
        <v>485</v>
      </c>
      <c r="G308" s="12" t="s">
        <v>486</v>
      </c>
      <c r="H308" s="12" t="s">
        <v>102</v>
      </c>
      <c r="I308" s="60">
        <v>44815</v>
      </c>
      <c r="J308" s="5" t="str">
        <f t="shared" si="4"/>
        <v>Gerhart-Hauptmann-Straße 35 / 39108 / Magdeburg</v>
      </c>
      <c r="K308" s="12"/>
    </row>
    <row r="309" spans="1:11" ht="15" customHeight="1" x14ac:dyDescent="0.25">
      <c r="A309" s="57" t="s">
        <v>1475</v>
      </c>
      <c r="B309" s="5" t="s">
        <v>921</v>
      </c>
      <c r="C309" s="39" t="s">
        <v>593</v>
      </c>
      <c r="D309" s="12" t="s">
        <v>194</v>
      </c>
      <c r="E309" s="12">
        <v>13589</v>
      </c>
      <c r="F309" s="12" t="s">
        <v>10</v>
      </c>
      <c r="G309" s="12" t="s">
        <v>10</v>
      </c>
      <c r="H309" s="12" t="s">
        <v>102</v>
      </c>
      <c r="I309" s="60">
        <v>44815</v>
      </c>
      <c r="J309" s="5" t="str">
        <f t="shared" si="4"/>
        <v>Stadtrandstraße 555 / 13589 / Berlin</v>
      </c>
      <c r="K309" s="12"/>
    </row>
    <row r="310" spans="1:11" ht="15" customHeight="1" x14ac:dyDescent="0.25">
      <c r="A310" s="57" t="s">
        <v>1476</v>
      </c>
      <c r="B310" s="5" t="s">
        <v>923</v>
      </c>
      <c r="C310" s="39" t="s">
        <v>19</v>
      </c>
      <c r="D310" s="12" t="s">
        <v>924</v>
      </c>
      <c r="E310" s="12">
        <v>35390</v>
      </c>
      <c r="F310" s="12" t="s">
        <v>398</v>
      </c>
      <c r="G310" s="12" t="s">
        <v>12</v>
      </c>
      <c r="H310" s="12" t="s">
        <v>102</v>
      </c>
      <c r="I310" s="60">
        <v>44858</v>
      </c>
      <c r="J310" s="5" t="str">
        <f t="shared" si="4"/>
        <v>Alicenstraße 4 / 35390 / Gießen</v>
      </c>
      <c r="K310" s="12"/>
    </row>
    <row r="311" spans="1:11" ht="15" customHeight="1" x14ac:dyDescent="0.25">
      <c r="A311" s="57" t="s">
        <v>1477</v>
      </c>
      <c r="B311" s="5" t="s">
        <v>925</v>
      </c>
      <c r="C311" s="39" t="s">
        <v>489</v>
      </c>
      <c r="D311" s="12" t="s">
        <v>490</v>
      </c>
      <c r="E311" s="12">
        <v>54290</v>
      </c>
      <c r="F311" s="12" t="s">
        <v>491</v>
      </c>
      <c r="G311" s="12" t="s">
        <v>182</v>
      </c>
      <c r="H311" s="12" t="s">
        <v>102</v>
      </c>
      <c r="I311" s="60">
        <v>44858</v>
      </c>
      <c r="J311" s="5" t="str">
        <f t="shared" si="4"/>
        <v>Feldstraße 16 / 54290 / Trier</v>
      </c>
      <c r="K311" s="12"/>
    </row>
    <row r="312" spans="1:11" ht="15" customHeight="1" x14ac:dyDescent="0.25">
      <c r="A312" s="57" t="s">
        <v>1478</v>
      </c>
      <c r="B312" s="5" t="s">
        <v>1038</v>
      </c>
      <c r="C312" s="39" t="s">
        <v>242</v>
      </c>
      <c r="D312" s="12" t="s">
        <v>243</v>
      </c>
      <c r="E312" s="12">
        <v>69120</v>
      </c>
      <c r="F312" s="12" t="s">
        <v>186</v>
      </c>
      <c r="G312" s="12" t="s">
        <v>8</v>
      </c>
      <c r="H312" s="12" t="s">
        <v>102</v>
      </c>
      <c r="I312" s="60">
        <v>44887</v>
      </c>
      <c r="J312" s="5" t="str">
        <f t="shared" si="4"/>
        <v>Im Neuenheimer Feld 440 / 69120 / Heidelberg</v>
      </c>
      <c r="K312" s="12"/>
    </row>
    <row r="313" spans="1:11" ht="15" customHeight="1" x14ac:dyDescent="0.25">
      <c r="A313" s="57" t="s">
        <v>1479</v>
      </c>
      <c r="B313" s="5" t="s">
        <v>1039</v>
      </c>
      <c r="C313" s="39" t="s">
        <v>516</v>
      </c>
      <c r="D313" s="12" t="s">
        <v>206</v>
      </c>
      <c r="E313" s="12">
        <v>39576</v>
      </c>
      <c r="F313" s="12" t="s">
        <v>207</v>
      </c>
      <c r="G313" s="12" t="s">
        <v>486</v>
      </c>
      <c r="H313" s="12" t="s">
        <v>102</v>
      </c>
      <c r="I313" s="60">
        <v>44887</v>
      </c>
      <c r="J313" s="5" t="str">
        <f t="shared" si="4"/>
        <v>Kampenstraße 51 / 39576 / Siegen</v>
      </c>
      <c r="K313" s="12"/>
    </row>
    <row r="314" spans="1:11" ht="15" customHeight="1" x14ac:dyDescent="0.25">
      <c r="A314" s="57" t="s">
        <v>1480</v>
      </c>
      <c r="B314" s="5" t="s">
        <v>1040</v>
      </c>
      <c r="C314" s="39" t="s">
        <v>1041</v>
      </c>
      <c r="D314" s="12" t="s">
        <v>1042</v>
      </c>
      <c r="E314" s="12">
        <v>39576</v>
      </c>
      <c r="F314" s="12" t="s">
        <v>1043</v>
      </c>
      <c r="G314" s="12" t="s">
        <v>486</v>
      </c>
      <c r="H314" s="12" t="s">
        <v>102</v>
      </c>
      <c r="I314" s="60">
        <v>44887</v>
      </c>
      <c r="J314" s="5" t="str">
        <f t="shared" si="4"/>
        <v>Wendstraße 31 / 39576 / Stendal</v>
      </c>
      <c r="K314" s="12"/>
    </row>
    <row r="315" spans="1:11" ht="15" customHeight="1" x14ac:dyDescent="0.25">
      <c r="A315" s="57" t="s">
        <v>1481</v>
      </c>
      <c r="B315" s="5" t="s">
        <v>1044</v>
      </c>
      <c r="C315" s="39" t="s">
        <v>957</v>
      </c>
      <c r="D315" s="12" t="s">
        <v>252</v>
      </c>
      <c r="E315" s="12">
        <v>14480</v>
      </c>
      <c r="F315" s="12" t="s">
        <v>253</v>
      </c>
      <c r="G315" s="12" t="s">
        <v>254</v>
      </c>
      <c r="H315" s="12" t="s">
        <v>102</v>
      </c>
      <c r="I315" s="60">
        <v>44902</v>
      </c>
      <c r="J315" s="5" t="str">
        <f t="shared" si="4"/>
        <v>Sterncenter 10 / 14480 / Potsdam</v>
      </c>
      <c r="K315" s="12"/>
    </row>
    <row r="316" spans="1:11" ht="15" customHeight="1" x14ac:dyDescent="0.25">
      <c r="A316" s="57" t="s">
        <v>1482</v>
      </c>
      <c r="B316" s="5" t="s">
        <v>1045</v>
      </c>
      <c r="C316" s="39" t="s">
        <v>957</v>
      </c>
      <c r="D316" s="12" t="s">
        <v>252</v>
      </c>
      <c r="E316" s="12">
        <v>14480</v>
      </c>
      <c r="F316" s="12" t="s">
        <v>253</v>
      </c>
      <c r="G316" s="12" t="s">
        <v>254</v>
      </c>
      <c r="H316" s="12" t="s">
        <v>102</v>
      </c>
      <c r="I316" s="60">
        <v>44902</v>
      </c>
      <c r="J316" s="5" t="str">
        <f t="shared" si="4"/>
        <v>Sterncenter 10 / 14480 / Potsdam</v>
      </c>
      <c r="K316" s="12"/>
    </row>
    <row r="317" spans="1:11" ht="15" customHeight="1" x14ac:dyDescent="0.25">
      <c r="A317" s="57" t="s">
        <v>1483</v>
      </c>
      <c r="B317" s="5" t="s">
        <v>1046</v>
      </c>
      <c r="C317" s="39" t="s">
        <v>19</v>
      </c>
      <c r="D317" s="12" t="s">
        <v>1047</v>
      </c>
      <c r="E317" s="12">
        <v>52525</v>
      </c>
      <c r="F317" s="12" t="s">
        <v>1048</v>
      </c>
      <c r="G317" s="12" t="s">
        <v>15</v>
      </c>
      <c r="H317" s="12" t="s">
        <v>102</v>
      </c>
      <c r="I317" s="60">
        <v>44929</v>
      </c>
      <c r="J317" s="5" t="str">
        <f t="shared" si="4"/>
        <v>Boos-Fremery-Straße 28, / 52525 / Heinsberg</v>
      </c>
      <c r="K317" s="12"/>
    </row>
    <row r="318" spans="1:11" ht="15" customHeight="1" x14ac:dyDescent="0.25">
      <c r="A318" s="57" t="s">
        <v>1484</v>
      </c>
      <c r="B318" s="5" t="s">
        <v>1049</v>
      </c>
      <c r="C318" s="39" t="s">
        <v>19</v>
      </c>
      <c r="D318" s="12"/>
      <c r="E318" s="12"/>
      <c r="F318" s="12"/>
      <c r="G318" s="12" t="s">
        <v>15</v>
      </c>
      <c r="H318" s="12" t="s">
        <v>102</v>
      </c>
      <c r="I318" s="60">
        <v>44929</v>
      </c>
      <c r="J318" s="5" t="str">
        <f t="shared" si="4"/>
        <v xml:space="preserve"> /  / </v>
      </c>
      <c r="K318" s="12"/>
    </row>
    <row r="319" spans="1:11" ht="15" customHeight="1" x14ac:dyDescent="0.25">
      <c r="A319" s="57" t="s">
        <v>1485</v>
      </c>
      <c r="B319" s="5" t="s">
        <v>1050</v>
      </c>
      <c r="C319" s="39" t="s">
        <v>19</v>
      </c>
      <c r="D319" s="12" t="s">
        <v>382</v>
      </c>
      <c r="E319" s="12">
        <v>76137</v>
      </c>
      <c r="F319" s="12" t="s">
        <v>135</v>
      </c>
      <c r="G319" s="12" t="s">
        <v>8</v>
      </c>
      <c r="H319" s="12" t="s">
        <v>102</v>
      </c>
      <c r="I319" s="60">
        <v>44929</v>
      </c>
      <c r="J319" s="5" t="str">
        <f t="shared" si="4"/>
        <v>Bahnhofplatz 8 / 76137 / Karlsruhe</v>
      </c>
      <c r="K319" s="12"/>
    </row>
    <row r="320" spans="1:11" ht="15" customHeight="1" x14ac:dyDescent="0.25">
      <c r="A320" s="57" t="s">
        <v>1486</v>
      </c>
      <c r="B320" s="5" t="s">
        <v>1051</v>
      </c>
      <c r="C320" s="39" t="s">
        <v>19</v>
      </c>
      <c r="D320" s="12" t="s">
        <v>1052</v>
      </c>
      <c r="E320" s="12">
        <v>95326</v>
      </c>
      <c r="F320" s="12" t="s">
        <v>1053</v>
      </c>
      <c r="G320" s="12" t="s">
        <v>9</v>
      </c>
      <c r="H320" s="12" t="s">
        <v>102</v>
      </c>
      <c r="I320" s="60">
        <v>44964</v>
      </c>
      <c r="J320" s="5" t="str">
        <f t="shared" si="4"/>
        <v>Albert-Schweitzer-Str. 10 / 95326 / Kulmbach</v>
      </c>
      <c r="K320" s="12"/>
    </row>
    <row r="321" spans="1:11" ht="15" customHeight="1" x14ac:dyDescent="0.25">
      <c r="A321" s="57" t="s">
        <v>1487</v>
      </c>
      <c r="B321" s="5" t="s">
        <v>1054</v>
      </c>
      <c r="C321" s="39" t="s">
        <v>19</v>
      </c>
      <c r="D321" s="12" t="s">
        <v>1055</v>
      </c>
      <c r="E321" s="12">
        <v>96047</v>
      </c>
      <c r="F321" s="12" t="s">
        <v>392</v>
      </c>
      <c r="G321" s="12" t="s">
        <v>9</v>
      </c>
      <c r="H321" s="12" t="s">
        <v>102</v>
      </c>
      <c r="I321" s="60">
        <v>44964</v>
      </c>
      <c r="J321" s="5" t="str">
        <f t="shared" si="4"/>
        <v>Heinrichsdamm 4a / 96047 / Bamberg</v>
      </c>
      <c r="K321" s="12"/>
    </row>
    <row r="322" spans="1:11" ht="15" customHeight="1" x14ac:dyDescent="0.25">
      <c r="A322" s="57" t="s">
        <v>1488</v>
      </c>
      <c r="B322" s="5" t="s">
        <v>1056</v>
      </c>
      <c r="C322" s="39" t="s">
        <v>19</v>
      </c>
      <c r="D322" s="12" t="s">
        <v>1057</v>
      </c>
      <c r="E322" s="12">
        <v>2625</v>
      </c>
      <c r="F322" s="12" t="s">
        <v>1058</v>
      </c>
      <c r="G322" s="12" t="s">
        <v>16</v>
      </c>
      <c r="H322" s="12" t="s">
        <v>102</v>
      </c>
      <c r="I322" s="60">
        <v>44980</v>
      </c>
      <c r="J322" s="5" t="str">
        <f t="shared" si="4"/>
        <v>Schäfferstraße 37 / 2625 / Bautzen</v>
      </c>
      <c r="K322" s="12"/>
    </row>
    <row r="323" spans="1:11" ht="15" customHeight="1" x14ac:dyDescent="0.25">
      <c r="A323" s="57" t="s">
        <v>1489</v>
      </c>
      <c r="B323" s="5" t="s">
        <v>1059</v>
      </c>
      <c r="C323" s="39" t="s">
        <v>19</v>
      </c>
      <c r="D323" s="12" t="s">
        <v>1060</v>
      </c>
      <c r="E323" s="12">
        <v>14195</v>
      </c>
      <c r="F323" s="12" t="s">
        <v>10</v>
      </c>
      <c r="G323" s="12" t="s">
        <v>10</v>
      </c>
      <c r="H323" s="12" t="s">
        <v>102</v>
      </c>
      <c r="I323" s="60">
        <v>44980</v>
      </c>
      <c r="J323" s="5" t="str">
        <f t="shared" si="4"/>
        <v>Ladenbergstraße 20a / 14195 / Berlin</v>
      </c>
      <c r="K323" s="12"/>
    </row>
    <row r="324" spans="1:11" ht="15" customHeight="1" x14ac:dyDescent="0.25">
      <c r="A324" s="57" t="s">
        <v>1490</v>
      </c>
      <c r="B324" s="5" t="s">
        <v>1061</v>
      </c>
      <c r="C324" s="39" t="s">
        <v>19</v>
      </c>
      <c r="D324" s="12" t="s">
        <v>374</v>
      </c>
      <c r="E324" s="12">
        <v>30165</v>
      </c>
      <c r="F324" s="12" t="s">
        <v>116</v>
      </c>
      <c r="G324" s="12" t="s">
        <v>14</v>
      </c>
      <c r="H324" s="12" t="s">
        <v>102</v>
      </c>
      <c r="I324" s="60">
        <v>44980</v>
      </c>
      <c r="J324" s="5" t="str">
        <f t="shared" si="4"/>
        <v>Bohnhorststraße 2 / 30165 / Hannover</v>
      </c>
      <c r="K324" s="12"/>
    </row>
    <row r="325" spans="1:11" ht="15" customHeight="1" x14ac:dyDescent="0.25">
      <c r="A325" s="57" t="s">
        <v>1491</v>
      </c>
      <c r="B325" s="5" t="s">
        <v>1062</v>
      </c>
      <c r="C325" s="39" t="s">
        <v>1063</v>
      </c>
      <c r="D325" s="12" t="s">
        <v>1064</v>
      </c>
      <c r="E325" s="12">
        <v>65929</v>
      </c>
      <c r="F325" s="12" t="s">
        <v>225</v>
      </c>
      <c r="G325" s="12" t="s">
        <v>12</v>
      </c>
      <c r="H325" s="12" t="s">
        <v>102</v>
      </c>
      <c r="I325" s="60">
        <v>44994</v>
      </c>
      <c r="J325" s="5" t="str">
        <f t="shared" si="4"/>
        <v>Gotenstraße 6-8 / 65929 / Frankfurt am Main</v>
      </c>
      <c r="K325" s="12"/>
    </row>
    <row r="326" spans="1:11" ht="15" customHeight="1" x14ac:dyDescent="0.25">
      <c r="A326" s="57" t="s">
        <v>1492</v>
      </c>
      <c r="B326" s="5" t="s">
        <v>1619</v>
      </c>
      <c r="C326" s="39" t="s">
        <v>19</v>
      </c>
      <c r="D326" s="39" t="s">
        <v>1588</v>
      </c>
      <c r="E326" s="39">
        <v>14050</v>
      </c>
      <c r="F326" s="39" t="s">
        <v>10</v>
      </c>
      <c r="G326" s="12" t="s">
        <v>10</v>
      </c>
      <c r="H326" s="12" t="s">
        <v>102</v>
      </c>
      <c r="I326" s="60">
        <v>44994</v>
      </c>
      <c r="J326" s="5" t="str">
        <f t="shared" si="4"/>
        <v>Spandauer Damm 130 / 14050 / Berlin</v>
      </c>
      <c r="K326" s="12"/>
    </row>
    <row r="327" spans="1:11" ht="15" customHeight="1" x14ac:dyDescent="0.25">
      <c r="A327" s="57" t="s">
        <v>1493</v>
      </c>
      <c r="B327" s="5" t="s">
        <v>1065</v>
      </c>
      <c r="C327" s="39" t="s">
        <v>19</v>
      </c>
      <c r="D327" s="12" t="s">
        <v>1066</v>
      </c>
      <c r="E327" s="12">
        <v>72393</v>
      </c>
      <c r="F327" s="12" t="s">
        <v>1067</v>
      </c>
      <c r="G327" s="12" t="s">
        <v>8</v>
      </c>
      <c r="H327" s="12" t="s">
        <v>102</v>
      </c>
      <c r="I327" s="60">
        <v>44994</v>
      </c>
      <c r="J327" s="5" t="str">
        <f t="shared" si="4"/>
        <v>Rathausplatz 8 / 72393 / Burladingen</v>
      </c>
      <c r="K327" s="12"/>
    </row>
    <row r="328" spans="1:11" ht="15" customHeight="1" x14ac:dyDescent="0.25">
      <c r="A328" s="57" t="s">
        <v>1494</v>
      </c>
      <c r="B328" s="5" t="s">
        <v>1068</v>
      </c>
      <c r="C328" s="39" t="s">
        <v>1069</v>
      </c>
      <c r="D328" s="12" t="s">
        <v>381</v>
      </c>
      <c r="E328" s="12">
        <v>45136</v>
      </c>
      <c r="F328" s="12" t="s">
        <v>141</v>
      </c>
      <c r="G328" s="12" t="s">
        <v>15</v>
      </c>
      <c r="H328" s="12" t="s">
        <v>102</v>
      </c>
      <c r="I328" s="60">
        <v>44994</v>
      </c>
      <c r="J328" s="5" t="str">
        <f t="shared" si="4"/>
        <v>Henricistraße 92 / 45136 / Essen</v>
      </c>
      <c r="K328" s="12"/>
    </row>
    <row r="329" spans="1:11" ht="15" customHeight="1" x14ac:dyDescent="0.25">
      <c r="A329" s="57" t="s">
        <v>1495</v>
      </c>
      <c r="B329" s="5" t="s">
        <v>1070</v>
      </c>
      <c r="C329" s="39" t="s">
        <v>19</v>
      </c>
      <c r="D329" s="12" t="s">
        <v>1071</v>
      </c>
      <c r="E329" s="12">
        <v>76137</v>
      </c>
      <c r="F329" s="12" t="s">
        <v>135</v>
      </c>
      <c r="G329" s="12" t="s">
        <v>8</v>
      </c>
      <c r="H329" s="12" t="s">
        <v>102</v>
      </c>
      <c r="I329" s="60">
        <v>44994</v>
      </c>
      <c r="J329" s="5" t="str">
        <f t="shared" si="4"/>
        <v>Südendstraße 47 / 76137 / Karlsruhe</v>
      </c>
      <c r="K329" s="12"/>
    </row>
    <row r="330" spans="1:11" ht="15" customHeight="1" x14ac:dyDescent="0.25">
      <c r="A330" s="57" t="s">
        <v>1496</v>
      </c>
      <c r="B330" s="5" t="s">
        <v>1072</v>
      </c>
      <c r="C330" s="39" t="s">
        <v>19</v>
      </c>
      <c r="D330" s="12" t="s">
        <v>1073</v>
      </c>
      <c r="E330" s="12">
        <v>52062</v>
      </c>
      <c r="F330" s="12" t="s">
        <v>139</v>
      </c>
      <c r="G330" s="12" t="s">
        <v>15</v>
      </c>
      <c r="H330" s="12" t="s">
        <v>102</v>
      </c>
      <c r="I330" s="60">
        <v>44994</v>
      </c>
      <c r="J330" s="5" t="str">
        <f t="shared" si="4"/>
        <v>Alexanderstraße 11-15 / 52062 / Aachen</v>
      </c>
      <c r="K330" s="12"/>
    </row>
    <row r="331" spans="1:11" ht="15" customHeight="1" x14ac:dyDescent="0.25">
      <c r="A331" s="57" t="s">
        <v>1497</v>
      </c>
      <c r="B331" s="5" t="s">
        <v>1074</v>
      </c>
      <c r="C331" s="39" t="s">
        <v>19</v>
      </c>
      <c r="D331" s="12" t="s">
        <v>1075</v>
      </c>
      <c r="E331" s="12">
        <v>44649</v>
      </c>
      <c r="F331" s="12" t="s">
        <v>271</v>
      </c>
      <c r="G331" s="12" t="s">
        <v>15</v>
      </c>
      <c r="H331" s="12" t="s">
        <v>102</v>
      </c>
      <c r="I331" s="60">
        <v>44999</v>
      </c>
      <c r="J331" s="5" t="str">
        <f t="shared" si="4"/>
        <v>Hospitalstraße 19 / 44649 / Herne</v>
      </c>
      <c r="K331" s="12"/>
    </row>
    <row r="332" spans="1:11" ht="15" customHeight="1" x14ac:dyDescent="0.25">
      <c r="A332" s="57" t="s">
        <v>1498</v>
      </c>
      <c r="B332" s="5" t="s">
        <v>1076</v>
      </c>
      <c r="C332" s="39" t="s">
        <v>1620</v>
      </c>
      <c r="D332" s="12" t="s">
        <v>1077</v>
      </c>
      <c r="E332" s="12">
        <v>74889</v>
      </c>
      <c r="F332" s="12" t="s">
        <v>1078</v>
      </c>
      <c r="G332" s="12" t="s">
        <v>8</v>
      </c>
      <c r="H332" s="12" t="s">
        <v>102</v>
      </c>
      <c r="I332" s="60">
        <v>44999</v>
      </c>
      <c r="J332" s="5" t="str">
        <f t="shared" si="4"/>
        <v>Alte Waibstadter Straße 2 / 74889 / Sinsheim</v>
      </c>
      <c r="K332" s="12"/>
    </row>
    <row r="333" spans="1:11" ht="15" customHeight="1" x14ac:dyDescent="0.25">
      <c r="A333" s="57" t="s">
        <v>1499</v>
      </c>
      <c r="B333" s="5" t="s">
        <v>1079</v>
      </c>
      <c r="C333" s="39" t="s">
        <v>754</v>
      </c>
      <c r="D333" s="12" t="s">
        <v>1080</v>
      </c>
      <c r="E333" s="12">
        <v>48431</v>
      </c>
      <c r="F333" s="12" t="s">
        <v>755</v>
      </c>
      <c r="G333" s="12" t="s">
        <v>15</v>
      </c>
      <c r="H333" s="12" t="s">
        <v>102</v>
      </c>
      <c r="I333" s="60">
        <v>45033</v>
      </c>
      <c r="J333" s="5" t="str">
        <f t="shared" ref="J333:J380" si="5">CONCATENATE(D333," / ",E333," / ",F333)</f>
        <v>Frankenburgstraße 31 / 48431 / Rheine</v>
      </c>
      <c r="K333" s="12"/>
    </row>
    <row r="334" spans="1:11" ht="15" customHeight="1" x14ac:dyDescent="0.25">
      <c r="A334" s="57" t="s">
        <v>1500</v>
      </c>
      <c r="B334" s="5" t="s">
        <v>1081</v>
      </c>
      <c r="C334" s="39" t="s">
        <v>19</v>
      </c>
      <c r="D334" s="12" t="s">
        <v>1082</v>
      </c>
      <c r="E334" s="12" t="s">
        <v>1083</v>
      </c>
      <c r="F334" s="12" t="s">
        <v>1084</v>
      </c>
      <c r="G334" s="12" t="s">
        <v>162</v>
      </c>
      <c r="H334" s="12" t="s">
        <v>162</v>
      </c>
      <c r="I334" s="60">
        <v>45033</v>
      </c>
      <c r="J334" s="5" t="str">
        <f t="shared" si="5"/>
        <v>Pfaffenholzstrasse 4 / CH-8501 / Frauenfeld</v>
      </c>
      <c r="K334" s="12"/>
    </row>
    <row r="335" spans="1:11" ht="15" customHeight="1" x14ac:dyDescent="0.25">
      <c r="A335" s="57" t="s">
        <v>1501</v>
      </c>
      <c r="B335" s="5" t="s">
        <v>1621</v>
      </c>
      <c r="C335" s="39" t="s">
        <v>19</v>
      </c>
      <c r="D335" s="12" t="s">
        <v>1622</v>
      </c>
      <c r="E335" s="12">
        <v>24119</v>
      </c>
      <c r="F335" s="12" t="s">
        <v>140</v>
      </c>
      <c r="G335" s="12" t="s">
        <v>17</v>
      </c>
      <c r="H335" s="12" t="s">
        <v>102</v>
      </c>
      <c r="I335" s="60">
        <v>45033</v>
      </c>
      <c r="J335" s="5" t="str">
        <f t="shared" si="5"/>
        <v>Eichkoppelweg 87 / 24119 / Kronshagen</v>
      </c>
      <c r="K335" s="12"/>
    </row>
    <row r="336" spans="1:11" ht="15" customHeight="1" x14ac:dyDescent="0.25">
      <c r="A336" s="57" t="s">
        <v>1502</v>
      </c>
      <c r="B336" s="5" t="s">
        <v>1085</v>
      </c>
      <c r="C336" s="39" t="s">
        <v>19</v>
      </c>
      <c r="D336" s="12" t="s">
        <v>380</v>
      </c>
      <c r="E336" s="12">
        <v>44145</v>
      </c>
      <c r="F336" s="12" t="s">
        <v>132</v>
      </c>
      <c r="G336" s="12" t="s">
        <v>15</v>
      </c>
      <c r="H336" s="12" t="s">
        <v>102</v>
      </c>
      <c r="I336" s="60">
        <v>45033</v>
      </c>
      <c r="J336" s="5" t="str">
        <f t="shared" si="5"/>
        <v>Borsigplatz 5a / 44145 / Dortmund</v>
      </c>
      <c r="K336" s="12"/>
    </row>
    <row r="337" spans="1:11" ht="15" customHeight="1" x14ac:dyDescent="0.25">
      <c r="A337" s="57" t="s">
        <v>1503</v>
      </c>
      <c r="B337" s="5" t="s">
        <v>1086</v>
      </c>
      <c r="C337" s="39" t="s">
        <v>685</v>
      </c>
      <c r="D337" s="12" t="s">
        <v>686</v>
      </c>
      <c r="E337" s="12">
        <v>56564</v>
      </c>
      <c r="F337" s="12" t="s">
        <v>687</v>
      </c>
      <c r="G337" s="12" t="s">
        <v>182</v>
      </c>
      <c r="H337" s="12" t="s">
        <v>102</v>
      </c>
      <c r="I337" s="60">
        <v>45033</v>
      </c>
      <c r="J337" s="5" t="str">
        <f t="shared" si="5"/>
        <v>Friedrich-Ebert-Straße 59 / 56564 / Neuwied</v>
      </c>
      <c r="K337" s="12"/>
    </row>
    <row r="338" spans="1:11" ht="15" customHeight="1" x14ac:dyDescent="0.25">
      <c r="A338" s="57" t="s">
        <v>1504</v>
      </c>
      <c r="B338" s="5" t="s">
        <v>1087</v>
      </c>
      <c r="C338" s="39" t="s">
        <v>19</v>
      </c>
      <c r="D338" s="12" t="s">
        <v>1088</v>
      </c>
      <c r="E338" s="12">
        <v>65428</v>
      </c>
      <c r="F338" s="12" t="s">
        <v>1089</v>
      </c>
      <c r="G338" s="12" t="s">
        <v>12</v>
      </c>
      <c r="H338" s="12" t="s">
        <v>102</v>
      </c>
      <c r="I338" s="60">
        <v>45033</v>
      </c>
      <c r="J338" s="5" t="str">
        <f t="shared" si="5"/>
        <v>August-Bebel-Straße 59 / 65428 / Rüsselsheim</v>
      </c>
      <c r="K338" s="12"/>
    </row>
    <row r="339" spans="1:11" ht="15" customHeight="1" x14ac:dyDescent="0.25">
      <c r="A339" s="57" t="s">
        <v>1505</v>
      </c>
      <c r="B339" s="5" t="s">
        <v>1090</v>
      </c>
      <c r="C339" s="39" t="s">
        <v>19</v>
      </c>
      <c r="D339" s="12" t="s">
        <v>277</v>
      </c>
      <c r="E339" s="12">
        <v>22926</v>
      </c>
      <c r="F339" s="12" t="s">
        <v>278</v>
      </c>
      <c r="G339" s="12" t="s">
        <v>17</v>
      </c>
      <c r="H339" s="12" t="s">
        <v>102</v>
      </c>
      <c r="I339" s="60">
        <v>45055</v>
      </c>
      <c r="J339" s="5" t="str">
        <f t="shared" si="5"/>
        <v>Große Straße 14 / 22926 / Ahrensburg</v>
      </c>
      <c r="K339" s="12"/>
    </row>
    <row r="340" spans="1:11" ht="15" customHeight="1" x14ac:dyDescent="0.25">
      <c r="A340" s="57" t="s">
        <v>1506</v>
      </c>
      <c r="B340" s="5" t="s">
        <v>1091</v>
      </c>
      <c r="C340" s="39" t="s">
        <v>1092</v>
      </c>
      <c r="D340" s="12" t="s">
        <v>384</v>
      </c>
      <c r="E340" s="12">
        <v>96450</v>
      </c>
      <c r="F340" s="12" t="s">
        <v>400</v>
      </c>
      <c r="G340" s="12" t="s">
        <v>9</v>
      </c>
      <c r="H340" s="12" t="s">
        <v>102</v>
      </c>
      <c r="I340" s="60">
        <v>45055</v>
      </c>
      <c r="J340" s="5" t="str">
        <f t="shared" si="5"/>
        <v>Ketschendorfer Straße 33 / 96450 / Coburg</v>
      </c>
      <c r="K340" s="12"/>
    </row>
    <row r="341" spans="1:11" ht="15" customHeight="1" x14ac:dyDescent="0.25">
      <c r="A341" s="57" t="s">
        <v>1507</v>
      </c>
      <c r="B341" s="5" t="s">
        <v>1093</v>
      </c>
      <c r="C341" s="39" t="s">
        <v>19</v>
      </c>
      <c r="D341" s="12" t="s">
        <v>1094</v>
      </c>
      <c r="E341" s="12">
        <v>33617</v>
      </c>
      <c r="F341" s="12" t="s">
        <v>394</v>
      </c>
      <c r="G341" s="12" t="s">
        <v>15</v>
      </c>
      <c r="H341" s="12" t="s">
        <v>102</v>
      </c>
      <c r="I341" s="60">
        <v>45055</v>
      </c>
      <c r="J341" s="5" t="str">
        <f t="shared" si="5"/>
        <v>Burgsteig 13 / 33617 / Bielefeld</v>
      </c>
      <c r="K341" s="12"/>
    </row>
    <row r="342" spans="1:11" ht="15" customHeight="1" x14ac:dyDescent="0.25">
      <c r="A342" s="57" t="s">
        <v>1508</v>
      </c>
      <c r="B342" s="5" t="s">
        <v>1095</v>
      </c>
      <c r="C342" s="39" t="s">
        <v>19</v>
      </c>
      <c r="D342" s="12" t="s">
        <v>1096</v>
      </c>
      <c r="E342" s="12">
        <v>4683</v>
      </c>
      <c r="F342" s="12" t="s">
        <v>1097</v>
      </c>
      <c r="G342" s="12" t="s">
        <v>16</v>
      </c>
      <c r="H342" s="12" t="s">
        <v>102</v>
      </c>
      <c r="I342" s="60">
        <v>45084</v>
      </c>
      <c r="J342" s="5" t="str">
        <f t="shared" si="5"/>
        <v>Lange Straße 33 / 4683 / Naunhof</v>
      </c>
      <c r="K342" s="12"/>
    </row>
    <row r="343" spans="1:11" ht="15" customHeight="1" x14ac:dyDescent="0.25">
      <c r="A343" s="57" t="s">
        <v>1509</v>
      </c>
      <c r="B343" s="5" t="s">
        <v>1098</v>
      </c>
      <c r="C343" s="39" t="s">
        <v>19</v>
      </c>
      <c r="D343" s="12" t="s">
        <v>1099</v>
      </c>
      <c r="E343" s="12">
        <v>85435</v>
      </c>
      <c r="F343" s="12" t="s">
        <v>1100</v>
      </c>
      <c r="G343" s="12" t="s">
        <v>9</v>
      </c>
      <c r="H343" s="12" t="s">
        <v>102</v>
      </c>
      <c r="I343" s="60">
        <v>45084</v>
      </c>
      <c r="J343" s="5" t="str">
        <f t="shared" si="5"/>
        <v>Bajuwarenstraße 5 / 85435 / Erding</v>
      </c>
      <c r="K343" s="12"/>
    </row>
    <row r="344" spans="1:11" ht="15" customHeight="1" x14ac:dyDescent="0.25">
      <c r="A344" s="57" t="s">
        <v>1510</v>
      </c>
      <c r="B344" s="5" t="s">
        <v>1101</v>
      </c>
      <c r="C344" s="39" t="s">
        <v>19</v>
      </c>
      <c r="D344" s="12" t="s">
        <v>1102</v>
      </c>
      <c r="E344" s="12">
        <v>35390</v>
      </c>
      <c r="F344" s="12" t="s">
        <v>398</v>
      </c>
      <c r="G344" s="12" t="s">
        <v>12</v>
      </c>
      <c r="H344" s="12" t="s">
        <v>102</v>
      </c>
      <c r="I344" s="60">
        <v>45084</v>
      </c>
      <c r="J344" s="5" t="str">
        <f t="shared" si="5"/>
        <v>Löberstraße 17a / 35390 / Gießen</v>
      </c>
      <c r="K344" s="12"/>
    </row>
    <row r="345" spans="1:11" ht="15" customHeight="1" x14ac:dyDescent="0.25">
      <c r="A345" s="57" t="s">
        <v>1511</v>
      </c>
      <c r="B345" s="5" t="s">
        <v>1103</v>
      </c>
      <c r="C345" s="39" t="s">
        <v>126</v>
      </c>
      <c r="D345" s="12" t="s">
        <v>222</v>
      </c>
      <c r="E345" s="12">
        <v>7747</v>
      </c>
      <c r="F345" s="12" t="s">
        <v>127</v>
      </c>
      <c r="G345" s="12" t="s">
        <v>18</v>
      </c>
      <c r="H345" s="12" t="s">
        <v>102</v>
      </c>
      <c r="I345" s="60">
        <v>45084</v>
      </c>
      <c r="J345" s="5" t="str">
        <f t="shared" si="5"/>
        <v>Am Klinikum 1 / 7747 / Jena</v>
      </c>
      <c r="K345" s="12"/>
    </row>
    <row r="346" spans="1:11" ht="15" customHeight="1" x14ac:dyDescent="0.25">
      <c r="A346" s="57" t="s">
        <v>1512</v>
      </c>
      <c r="B346" s="5" t="s">
        <v>1104</v>
      </c>
      <c r="C346" s="39" t="s">
        <v>126</v>
      </c>
      <c r="D346" s="12" t="s">
        <v>222</v>
      </c>
      <c r="E346" s="12">
        <v>7747</v>
      </c>
      <c r="F346" s="12" t="s">
        <v>127</v>
      </c>
      <c r="G346" s="12" t="s">
        <v>18</v>
      </c>
      <c r="H346" s="12" t="s">
        <v>102</v>
      </c>
      <c r="I346" s="60">
        <v>45084</v>
      </c>
      <c r="J346" s="5" t="str">
        <f t="shared" si="5"/>
        <v>Am Klinikum 1 / 7747 / Jena</v>
      </c>
      <c r="K346" s="12"/>
    </row>
    <row r="347" spans="1:11" ht="15" customHeight="1" x14ac:dyDescent="0.25">
      <c r="A347" s="57" t="s">
        <v>1513</v>
      </c>
      <c r="B347" s="5" t="s">
        <v>1105</v>
      </c>
      <c r="C347" s="39" t="s">
        <v>19</v>
      </c>
      <c r="D347" s="12" t="s">
        <v>1106</v>
      </c>
      <c r="E347" s="12">
        <v>53797</v>
      </c>
      <c r="F347" s="12" t="s">
        <v>1107</v>
      </c>
      <c r="G347" s="12" t="s">
        <v>15</v>
      </c>
      <c r="H347" s="12" t="s">
        <v>102</v>
      </c>
      <c r="I347" s="60">
        <v>45084</v>
      </c>
      <c r="J347" s="5" t="str">
        <f t="shared" si="5"/>
        <v>Am Bungert 2a / 53797 / Lohmar</v>
      </c>
      <c r="K347" s="12"/>
    </row>
    <row r="348" spans="1:11" ht="15" customHeight="1" x14ac:dyDescent="0.25">
      <c r="A348" s="57" t="s">
        <v>1514</v>
      </c>
      <c r="B348" s="5" t="s">
        <v>1623</v>
      </c>
      <c r="C348" s="39" t="s">
        <v>1108</v>
      </c>
      <c r="D348" s="12" t="s">
        <v>1624</v>
      </c>
      <c r="E348" s="12">
        <v>63065</v>
      </c>
      <c r="F348" s="12" t="s">
        <v>955</v>
      </c>
      <c r="G348" s="12" t="s">
        <v>12</v>
      </c>
      <c r="H348" s="12" t="s">
        <v>102</v>
      </c>
      <c r="I348" s="60">
        <v>45111</v>
      </c>
      <c r="J348" s="5" t="str">
        <f t="shared" si="5"/>
        <v>Kaiserstraße 32-34 / 63065 / Offenbach am Main</v>
      </c>
      <c r="K348" s="12"/>
    </row>
    <row r="349" spans="1:11" ht="15" customHeight="1" x14ac:dyDescent="0.25">
      <c r="A349" s="57" t="s">
        <v>1515</v>
      </c>
      <c r="B349" s="5" t="s">
        <v>1109</v>
      </c>
      <c r="C349" s="39" t="s">
        <v>19</v>
      </c>
      <c r="D349" s="12" t="s">
        <v>1110</v>
      </c>
      <c r="E349" s="12">
        <v>73430</v>
      </c>
      <c r="F349" s="12" t="s">
        <v>1111</v>
      </c>
      <c r="G349" s="12" t="s">
        <v>8</v>
      </c>
      <c r="H349" s="12" t="s">
        <v>102</v>
      </c>
      <c r="I349" s="60">
        <v>45111</v>
      </c>
      <c r="J349" s="5" t="str">
        <f t="shared" si="5"/>
        <v>Im Kälblesrain 1 / 73430 / Aalen</v>
      </c>
      <c r="K349" s="12"/>
    </row>
    <row r="350" spans="1:11" ht="15" customHeight="1" x14ac:dyDescent="0.25">
      <c r="A350" s="57" t="s">
        <v>1516</v>
      </c>
      <c r="B350" s="5" t="s">
        <v>1112</v>
      </c>
      <c r="C350" s="39" t="s">
        <v>19</v>
      </c>
      <c r="D350" s="12" t="s">
        <v>1110</v>
      </c>
      <c r="E350" s="12">
        <v>73430</v>
      </c>
      <c r="F350" s="12" t="s">
        <v>1111</v>
      </c>
      <c r="G350" s="12" t="s">
        <v>8</v>
      </c>
      <c r="H350" s="12" t="s">
        <v>102</v>
      </c>
      <c r="I350" s="60">
        <v>45111</v>
      </c>
      <c r="J350" s="5" t="str">
        <f t="shared" si="5"/>
        <v>Im Kälblesrain 1 / 73430 / Aalen</v>
      </c>
      <c r="K350" s="12"/>
    </row>
    <row r="351" spans="1:11" ht="15" customHeight="1" x14ac:dyDescent="0.25">
      <c r="A351" s="57" t="s">
        <v>1517</v>
      </c>
      <c r="B351" s="5" t="s">
        <v>1113</v>
      </c>
      <c r="C351" s="39" t="s">
        <v>1114</v>
      </c>
      <c r="D351" s="12" t="s">
        <v>1115</v>
      </c>
      <c r="E351" s="12">
        <v>67550</v>
      </c>
      <c r="F351" s="12" t="s">
        <v>1116</v>
      </c>
      <c r="G351" s="12" t="s">
        <v>182</v>
      </c>
      <c r="H351" s="12" t="s">
        <v>102</v>
      </c>
      <c r="I351" s="60">
        <v>45111</v>
      </c>
      <c r="J351" s="5" t="str">
        <f t="shared" si="5"/>
        <v>Gabriel-von-Seidl-Straße 81 / 67550 / Worms</v>
      </c>
      <c r="K351" s="12"/>
    </row>
    <row r="352" spans="1:11" ht="15" customHeight="1" x14ac:dyDescent="0.25">
      <c r="A352" s="57" t="s">
        <v>1518</v>
      </c>
      <c r="B352" s="5" t="s">
        <v>1625</v>
      </c>
      <c r="C352" s="39" t="s">
        <v>1626</v>
      </c>
      <c r="D352" s="12" t="s">
        <v>1627</v>
      </c>
      <c r="E352" s="12">
        <v>51375</v>
      </c>
      <c r="F352" s="12" t="s">
        <v>913</v>
      </c>
      <c r="G352" s="12" t="s">
        <v>15</v>
      </c>
      <c r="H352" s="12" t="s">
        <v>102</v>
      </c>
      <c r="I352" s="60">
        <v>45154</v>
      </c>
      <c r="J352" s="5" t="str">
        <f t="shared" si="5"/>
        <v>Am Gesundheitspark 11 / 51375 / Leverkusen</v>
      </c>
      <c r="K352" s="12"/>
    </row>
    <row r="353" spans="1:11" ht="15" customHeight="1" x14ac:dyDescent="0.25">
      <c r="A353" s="57" t="s">
        <v>1519</v>
      </c>
      <c r="B353" s="5" t="s">
        <v>1117</v>
      </c>
      <c r="C353" s="39" t="s">
        <v>261</v>
      </c>
      <c r="D353" s="12" t="s">
        <v>262</v>
      </c>
      <c r="E353" s="12">
        <v>61231</v>
      </c>
      <c r="F353" s="12" t="s">
        <v>263</v>
      </c>
      <c r="G353" s="12" t="s">
        <v>12</v>
      </c>
      <c r="H353" s="12" t="s">
        <v>102</v>
      </c>
      <c r="I353" s="60">
        <v>45154</v>
      </c>
      <c r="J353" s="5" t="str">
        <f t="shared" si="5"/>
        <v>Chaumontplatz 1 / 61231 / Bad Nauheim</v>
      </c>
      <c r="K353" s="12"/>
    </row>
    <row r="354" spans="1:11" ht="15" customHeight="1" x14ac:dyDescent="0.25">
      <c r="A354" s="57" t="s">
        <v>1520</v>
      </c>
      <c r="B354" s="5" t="s">
        <v>1628</v>
      </c>
      <c r="C354" s="39" t="s">
        <v>1629</v>
      </c>
      <c r="D354" s="12" t="s">
        <v>1630</v>
      </c>
      <c r="E354" s="12">
        <v>47805</v>
      </c>
      <c r="F354" s="12" t="s">
        <v>1631</v>
      </c>
      <c r="G354" s="12" t="s">
        <v>15</v>
      </c>
      <c r="H354" s="12" t="s">
        <v>102</v>
      </c>
      <c r="I354" s="60">
        <v>45195</v>
      </c>
      <c r="J354" s="5" t="str">
        <f t="shared" si="5"/>
        <v>Lutherplatz 40 / 47805 / Krefeld</v>
      </c>
      <c r="K354" s="12"/>
    </row>
    <row r="355" spans="1:11" ht="15" customHeight="1" x14ac:dyDescent="0.25">
      <c r="A355" s="57" t="s">
        <v>1521</v>
      </c>
      <c r="B355" s="5" t="s">
        <v>1632</v>
      </c>
      <c r="C355" s="39" t="s">
        <v>19</v>
      </c>
      <c r="D355" s="12" t="s">
        <v>1633</v>
      </c>
      <c r="E355" s="12">
        <v>56073</v>
      </c>
      <c r="F355" s="12" t="s">
        <v>1634</v>
      </c>
      <c r="G355" s="12" t="s">
        <v>182</v>
      </c>
      <c r="H355" s="12" t="s">
        <v>102</v>
      </c>
      <c r="I355" s="60">
        <v>45273</v>
      </c>
      <c r="J355" s="5" t="str">
        <f t="shared" si="5"/>
        <v>Koblenzer Straße 115-155 / 56073 / Koblenz</v>
      </c>
      <c r="K355" s="12"/>
    </row>
    <row r="356" spans="1:11" ht="15" customHeight="1" x14ac:dyDescent="0.25">
      <c r="A356" s="57" t="s">
        <v>1522</v>
      </c>
      <c r="B356" s="5" t="s">
        <v>1635</v>
      </c>
      <c r="C356" s="39" t="s">
        <v>19</v>
      </c>
      <c r="D356" s="12" t="s">
        <v>1636</v>
      </c>
      <c r="E356" s="12">
        <v>40235</v>
      </c>
      <c r="F356" s="12" t="s">
        <v>125</v>
      </c>
      <c r="G356" s="12" t="s">
        <v>15</v>
      </c>
      <c r="H356" s="12" t="s">
        <v>102</v>
      </c>
      <c r="I356" s="60">
        <v>45195</v>
      </c>
      <c r="J356" s="5" t="str">
        <f t="shared" si="5"/>
        <v>Luise-Rainer-Straße 6-10 / 40235 / Düsseldorf</v>
      </c>
      <c r="K356" s="12"/>
    </row>
    <row r="357" spans="1:11" ht="15" customHeight="1" x14ac:dyDescent="0.25">
      <c r="A357" s="57" t="s">
        <v>1523</v>
      </c>
      <c r="B357" s="5" t="s">
        <v>1637</v>
      </c>
      <c r="C357" s="39" t="s">
        <v>19</v>
      </c>
      <c r="D357" s="12" t="s">
        <v>1638</v>
      </c>
      <c r="E357" s="12">
        <v>60437</v>
      </c>
      <c r="F357" s="12" t="s">
        <v>225</v>
      </c>
      <c r="G357" s="12" t="s">
        <v>12</v>
      </c>
      <c r="H357" s="12" t="s">
        <v>102</v>
      </c>
      <c r="I357" s="60">
        <v>45195</v>
      </c>
      <c r="J357" s="5" t="str">
        <f t="shared" si="5"/>
        <v>Bernerstraße 76 / 60437 / Frankfurt am Main</v>
      </c>
      <c r="K357" s="12"/>
    </row>
    <row r="358" spans="1:11" ht="15" customHeight="1" x14ac:dyDescent="0.25">
      <c r="A358" s="57" t="s">
        <v>1524</v>
      </c>
      <c r="B358" s="5" t="s">
        <v>1639</v>
      </c>
      <c r="C358" s="39" t="s">
        <v>1640</v>
      </c>
      <c r="D358" s="12" t="s">
        <v>1042</v>
      </c>
      <c r="E358" s="12">
        <v>39576</v>
      </c>
      <c r="F358" s="12" t="s">
        <v>1043</v>
      </c>
      <c r="G358" s="12" t="s">
        <v>486</v>
      </c>
      <c r="H358" s="12" t="s">
        <v>102</v>
      </c>
      <c r="I358" s="60">
        <v>45227</v>
      </c>
      <c r="J358" s="5" t="str">
        <f t="shared" si="5"/>
        <v>Wendstraße 31 / 39576 / Stendal</v>
      </c>
      <c r="K358" s="12"/>
    </row>
    <row r="359" spans="1:11" ht="15" customHeight="1" x14ac:dyDescent="0.25">
      <c r="A359" s="57" t="s">
        <v>1525</v>
      </c>
      <c r="B359" s="5" t="s">
        <v>1641</v>
      </c>
      <c r="C359" s="39" t="s">
        <v>131</v>
      </c>
      <c r="D359" s="12" t="s">
        <v>1549</v>
      </c>
      <c r="E359" s="12">
        <v>44137</v>
      </c>
      <c r="F359" s="12" t="s">
        <v>132</v>
      </c>
      <c r="G359" s="12" t="s">
        <v>15</v>
      </c>
      <c r="H359" s="12" t="s">
        <v>102</v>
      </c>
      <c r="I359" s="60">
        <v>45227</v>
      </c>
      <c r="J359" s="5" t="str">
        <f t="shared" si="5"/>
        <v>Beurhausstraße 40 / 44137 / Dortmund</v>
      </c>
      <c r="K359" s="12"/>
    </row>
    <row r="360" spans="1:11" ht="15" customHeight="1" x14ac:dyDescent="0.25">
      <c r="A360" s="57" t="s">
        <v>1526</v>
      </c>
      <c r="B360" s="5" t="s">
        <v>1642</v>
      </c>
      <c r="C360" s="39" t="s">
        <v>19</v>
      </c>
      <c r="D360" s="12" t="s">
        <v>1643</v>
      </c>
      <c r="E360" s="12">
        <v>45770</v>
      </c>
      <c r="F360" s="12" t="s">
        <v>1644</v>
      </c>
      <c r="G360" s="12" t="s">
        <v>15</v>
      </c>
      <c r="H360" s="12" t="s">
        <v>102</v>
      </c>
      <c r="I360" s="60">
        <v>45227</v>
      </c>
      <c r="J360" s="5" t="str">
        <f t="shared" si="5"/>
        <v>Lipper Weg 11 / 45770 / Marl</v>
      </c>
      <c r="K360" s="12"/>
    </row>
    <row r="361" spans="1:11" ht="15" customHeight="1" x14ac:dyDescent="0.25">
      <c r="A361" s="57" t="s">
        <v>1527</v>
      </c>
      <c r="B361" s="5" t="s">
        <v>1645</v>
      </c>
      <c r="C361" s="39" t="s">
        <v>1646</v>
      </c>
      <c r="D361" s="12" t="s">
        <v>1647</v>
      </c>
      <c r="E361" s="12">
        <v>83278</v>
      </c>
      <c r="F361" s="12" t="s">
        <v>1648</v>
      </c>
      <c r="G361" s="12" t="s">
        <v>9</v>
      </c>
      <c r="H361" s="12" t="s">
        <v>102</v>
      </c>
      <c r="I361" s="60">
        <v>45227</v>
      </c>
      <c r="J361" s="5" t="str">
        <f t="shared" si="5"/>
        <v>Cuno-Niggl-Straße 3 / 83278 / Traunstein</v>
      </c>
      <c r="K361" s="12"/>
    </row>
    <row r="362" spans="1:11" ht="15" customHeight="1" x14ac:dyDescent="0.25">
      <c r="A362" s="57" t="s">
        <v>1528</v>
      </c>
      <c r="B362" s="5" t="s">
        <v>1649</v>
      </c>
      <c r="C362" s="39" t="s">
        <v>19</v>
      </c>
      <c r="D362" s="12" t="s">
        <v>1650</v>
      </c>
      <c r="E362" s="12">
        <v>83435</v>
      </c>
      <c r="F362" s="12" t="s">
        <v>1651</v>
      </c>
      <c r="G362" s="12" t="s">
        <v>9</v>
      </c>
      <c r="H362" s="12" t="s">
        <v>102</v>
      </c>
      <c r="I362" s="60">
        <v>45244</v>
      </c>
      <c r="J362" s="5" t="str">
        <f t="shared" si="5"/>
        <v>Alte Saline 5 / 83435 / Bad Reichenhall</v>
      </c>
      <c r="K362" s="12"/>
    </row>
    <row r="363" spans="1:11" ht="15" customHeight="1" x14ac:dyDescent="0.25">
      <c r="A363" s="57" t="s">
        <v>1529</v>
      </c>
      <c r="B363" s="5" t="s">
        <v>1652</v>
      </c>
      <c r="C363" s="39" t="s">
        <v>19</v>
      </c>
      <c r="D363" s="12" t="s">
        <v>202</v>
      </c>
      <c r="E363" s="12">
        <v>45127</v>
      </c>
      <c r="F363" s="12" t="s">
        <v>141</v>
      </c>
      <c r="G363" s="12" t="s">
        <v>15</v>
      </c>
      <c r="H363" s="12" t="s">
        <v>102</v>
      </c>
      <c r="I363" s="60">
        <v>45273</v>
      </c>
      <c r="J363" s="5" t="str">
        <f t="shared" si="5"/>
        <v>Willy-Brandt-Platz 4 / 45127 / Essen</v>
      </c>
      <c r="K363" s="12"/>
    </row>
    <row r="364" spans="1:11" ht="15" customHeight="1" x14ac:dyDescent="0.25">
      <c r="A364" s="57" t="s">
        <v>1530</v>
      </c>
      <c r="B364" s="5" t="s">
        <v>1653</v>
      </c>
      <c r="C364" s="39" t="s">
        <v>19</v>
      </c>
      <c r="D364" s="12" t="s">
        <v>830</v>
      </c>
      <c r="E364" s="12">
        <v>44263</v>
      </c>
      <c r="F364" s="12" t="s">
        <v>132</v>
      </c>
      <c r="G364" s="12" t="s">
        <v>15</v>
      </c>
      <c r="H364" s="12" t="s">
        <v>102</v>
      </c>
      <c r="I364" s="60">
        <v>45299</v>
      </c>
      <c r="J364" s="5" t="str">
        <f t="shared" si="5"/>
        <v>Virchowstraße 10 / 44263 / Dortmund</v>
      </c>
      <c r="K364" s="12"/>
    </row>
    <row r="365" spans="1:11" ht="15" customHeight="1" x14ac:dyDescent="0.25">
      <c r="A365" s="57" t="s">
        <v>1531</v>
      </c>
      <c r="B365" s="5" t="s">
        <v>1654</v>
      </c>
      <c r="C365" s="39" t="s">
        <v>1655</v>
      </c>
      <c r="D365" s="12" t="s">
        <v>1656</v>
      </c>
      <c r="E365" s="12" t="s">
        <v>477</v>
      </c>
      <c r="F365" s="12" t="s">
        <v>478</v>
      </c>
      <c r="G365" s="12" t="s">
        <v>162</v>
      </c>
      <c r="H365" s="12" t="s">
        <v>162</v>
      </c>
      <c r="I365" s="60">
        <v>45329</v>
      </c>
      <c r="J365" s="5" t="str">
        <f t="shared" si="5"/>
        <v>Spitalstrasse / CH-6000 / Luzern 16</v>
      </c>
      <c r="K365" s="12"/>
    </row>
    <row r="366" spans="1:11" ht="15" customHeight="1" x14ac:dyDescent="0.25">
      <c r="A366" s="57" t="s">
        <v>1532</v>
      </c>
      <c r="B366" s="5" t="s">
        <v>1657</v>
      </c>
      <c r="C366" s="39" t="s">
        <v>261</v>
      </c>
      <c r="D366" s="12" t="s">
        <v>262</v>
      </c>
      <c r="E366" s="12">
        <v>61231</v>
      </c>
      <c r="F366" s="12" t="s">
        <v>263</v>
      </c>
      <c r="G366" s="12" t="s">
        <v>12</v>
      </c>
      <c r="H366" s="12" t="s">
        <v>102</v>
      </c>
      <c r="I366" s="60">
        <v>45329</v>
      </c>
      <c r="J366" s="5" t="str">
        <f t="shared" si="5"/>
        <v>Chaumontplatz 1 / 61231 / Bad Nauheim</v>
      </c>
      <c r="K366" s="12"/>
    </row>
    <row r="367" spans="1:11" ht="15" customHeight="1" x14ac:dyDescent="0.25">
      <c r="A367" s="57" t="s">
        <v>1533</v>
      </c>
      <c r="B367" s="5" t="s">
        <v>1658</v>
      </c>
      <c r="C367" s="39" t="s">
        <v>1659</v>
      </c>
      <c r="D367" s="12" t="s">
        <v>1660</v>
      </c>
      <c r="E367" s="12">
        <v>63450</v>
      </c>
      <c r="F367" s="12" t="s">
        <v>272</v>
      </c>
      <c r="G367" s="12" t="s">
        <v>12</v>
      </c>
      <c r="H367" s="12" t="s">
        <v>102</v>
      </c>
      <c r="I367" s="60">
        <v>45329</v>
      </c>
      <c r="J367" s="5" t="str">
        <f t="shared" si="5"/>
        <v>Leimenstraße 20 / 63450 / Hanau</v>
      </c>
      <c r="K367" s="12"/>
    </row>
    <row r="368" spans="1:11" ht="15" customHeight="1" x14ac:dyDescent="0.25">
      <c r="A368" s="57" t="s">
        <v>1534</v>
      </c>
      <c r="B368" s="5" t="s">
        <v>1661</v>
      </c>
      <c r="C368" s="39" t="s">
        <v>1662</v>
      </c>
      <c r="D368" s="12" t="s">
        <v>1663</v>
      </c>
      <c r="E368" s="12">
        <v>73557</v>
      </c>
      <c r="F368" s="12" t="s">
        <v>1664</v>
      </c>
      <c r="G368" s="12" t="s">
        <v>8</v>
      </c>
      <c r="H368" s="12" t="s">
        <v>102</v>
      </c>
      <c r="I368" s="60">
        <v>45343</v>
      </c>
      <c r="J368" s="5" t="str">
        <f t="shared" si="5"/>
        <v>Wetzgauer Straße 85 / 73557 / Mutlangen</v>
      </c>
      <c r="K368" s="12"/>
    </row>
    <row r="369" spans="1:11" ht="15" customHeight="1" x14ac:dyDescent="0.25">
      <c r="A369" s="57" t="s">
        <v>1535</v>
      </c>
      <c r="B369" s="5" t="s">
        <v>1665</v>
      </c>
      <c r="C369" s="39" t="s">
        <v>356</v>
      </c>
      <c r="D369" s="12" t="s">
        <v>625</v>
      </c>
      <c r="E369" s="12">
        <v>65199</v>
      </c>
      <c r="F369" s="12" t="s">
        <v>107</v>
      </c>
      <c r="G369" s="12" t="s">
        <v>12</v>
      </c>
      <c r="H369" s="12" t="s">
        <v>102</v>
      </c>
      <c r="I369" s="60">
        <v>45356</v>
      </c>
      <c r="J369" s="5" t="str">
        <f t="shared" si="5"/>
        <v>Ludwig-Erhard-Straße 100 / 65199 / Wiesbaden</v>
      </c>
      <c r="K369" s="12"/>
    </row>
    <row r="370" spans="1:11" ht="15" customHeight="1" x14ac:dyDescent="0.25">
      <c r="A370" s="57" t="s">
        <v>1536</v>
      </c>
      <c r="B370" s="5" t="s">
        <v>1666</v>
      </c>
      <c r="C370" s="39" t="s">
        <v>1667</v>
      </c>
      <c r="D370" s="12" t="s">
        <v>922</v>
      </c>
      <c r="E370" s="12">
        <v>81675</v>
      </c>
      <c r="F370" s="12" t="s">
        <v>111</v>
      </c>
      <c r="G370" s="12" t="s">
        <v>9</v>
      </c>
      <c r="H370" s="12" t="s">
        <v>102</v>
      </c>
      <c r="I370" s="60">
        <v>45356</v>
      </c>
      <c r="J370" s="5" t="str">
        <f t="shared" si="5"/>
        <v>Ismaninger Straße 22 / 81675 / München</v>
      </c>
      <c r="K370" s="12"/>
    </row>
    <row r="371" spans="1:11" ht="15" customHeight="1" x14ac:dyDescent="0.25">
      <c r="A371" s="57" t="s">
        <v>1537</v>
      </c>
      <c r="B371" s="5" t="s">
        <v>1668</v>
      </c>
      <c r="C371" s="39" t="s">
        <v>216</v>
      </c>
      <c r="D371" s="12" t="s">
        <v>217</v>
      </c>
      <c r="E371" s="12">
        <v>76133</v>
      </c>
      <c r="F371" s="12" t="s">
        <v>135</v>
      </c>
      <c r="G371" s="12" t="s">
        <v>8</v>
      </c>
      <c r="H371" s="12" t="s">
        <v>102</v>
      </c>
      <c r="I371" s="60">
        <v>45356</v>
      </c>
      <c r="J371" s="5" t="str">
        <f t="shared" si="5"/>
        <v>Moltkestraße 90 / 76133 / Karlsruhe</v>
      </c>
      <c r="K371" s="12"/>
    </row>
    <row r="372" spans="1:11" ht="15" customHeight="1" x14ac:dyDescent="0.25">
      <c r="A372" s="57" t="s">
        <v>1538</v>
      </c>
      <c r="B372" s="5" t="s">
        <v>1669</v>
      </c>
      <c r="C372" s="39" t="s">
        <v>1670</v>
      </c>
      <c r="D372" s="12" t="s">
        <v>1671</v>
      </c>
      <c r="E372" s="12">
        <v>63571</v>
      </c>
      <c r="F372" s="12" t="s">
        <v>1672</v>
      </c>
      <c r="G372" s="12" t="s">
        <v>12</v>
      </c>
      <c r="H372" s="12" t="s">
        <v>102</v>
      </c>
      <c r="I372" s="60">
        <v>45356</v>
      </c>
      <c r="J372" s="5" t="str">
        <f t="shared" si="5"/>
        <v>Herzbachweg 14 / 63571 / Gelnhausen</v>
      </c>
      <c r="K372" s="12"/>
    </row>
    <row r="373" spans="1:11" ht="15" customHeight="1" x14ac:dyDescent="0.25">
      <c r="A373" s="57" t="s">
        <v>1539</v>
      </c>
      <c r="B373" s="5" t="s">
        <v>1673</v>
      </c>
      <c r="C373" s="39" t="s">
        <v>589</v>
      </c>
      <c r="D373" s="12" t="s">
        <v>555</v>
      </c>
      <c r="E373" s="12">
        <v>53127</v>
      </c>
      <c r="F373" s="12" t="s">
        <v>512</v>
      </c>
      <c r="G373" s="12" t="s">
        <v>15</v>
      </c>
      <c r="H373" s="12" t="s">
        <v>102</v>
      </c>
      <c r="I373" s="60">
        <v>45370</v>
      </c>
      <c r="J373" s="5" t="str">
        <f t="shared" si="5"/>
        <v>Venusberg-Campus 1 / 53127 / Bonn</v>
      </c>
      <c r="K373" s="12"/>
    </row>
    <row r="374" spans="1:11" ht="15" customHeight="1" x14ac:dyDescent="0.25">
      <c r="A374" s="57" t="s">
        <v>1540</v>
      </c>
      <c r="B374" s="5" t="s">
        <v>1674</v>
      </c>
      <c r="C374" s="39" t="s">
        <v>19</v>
      </c>
      <c r="D374" s="12" t="s">
        <v>1675</v>
      </c>
      <c r="E374" s="12">
        <v>79098</v>
      </c>
      <c r="F374" s="12" t="s">
        <v>110</v>
      </c>
      <c r="G374" s="12" t="s">
        <v>8</v>
      </c>
      <c r="H374" s="12" t="s">
        <v>102</v>
      </c>
      <c r="I374" s="60">
        <v>45370</v>
      </c>
      <c r="J374" s="5" t="str">
        <f t="shared" si="5"/>
        <v>Münsterplatz 4 / 79098 / Freiburg im Breisgau</v>
      </c>
      <c r="K374" s="12"/>
    </row>
    <row r="375" spans="1:11" ht="15" customHeight="1" x14ac:dyDescent="0.25">
      <c r="A375" s="57" t="s">
        <v>1541</v>
      </c>
      <c r="B375" s="5" t="s">
        <v>1676</v>
      </c>
      <c r="C375" s="39" t="s">
        <v>1677</v>
      </c>
      <c r="D375" s="12" t="s">
        <v>1678</v>
      </c>
      <c r="E375" s="12">
        <v>79110</v>
      </c>
      <c r="F375" s="12" t="s">
        <v>110</v>
      </c>
      <c r="G375" s="12" t="s">
        <v>8</v>
      </c>
      <c r="H375" s="12" t="s">
        <v>102</v>
      </c>
      <c r="I375" s="60">
        <v>45370</v>
      </c>
      <c r="J375" s="5" t="str">
        <f t="shared" si="5"/>
        <v>Wirthstraße 11 / 79110 / Freiburg im Breisgau</v>
      </c>
      <c r="K375" s="12"/>
    </row>
    <row r="376" spans="1:11" ht="15" customHeight="1" x14ac:dyDescent="0.25">
      <c r="A376" s="57" t="s">
        <v>1542</v>
      </c>
      <c r="B376" s="5" t="s">
        <v>1679</v>
      </c>
      <c r="C376" s="39" t="s">
        <v>1626</v>
      </c>
      <c r="D376" s="12" t="s">
        <v>1627</v>
      </c>
      <c r="E376" s="12">
        <v>51375</v>
      </c>
      <c r="F376" s="12" t="s">
        <v>913</v>
      </c>
      <c r="G376" s="12" t="s">
        <v>15</v>
      </c>
      <c r="H376" s="12" t="s">
        <v>102</v>
      </c>
      <c r="I376" s="60">
        <v>45370</v>
      </c>
      <c r="J376" s="5" t="str">
        <f t="shared" si="5"/>
        <v>Am Gesundheitspark 11 / 51375 / Leverkusen</v>
      </c>
      <c r="K376" s="12"/>
    </row>
    <row r="377" spans="1:11" ht="15" customHeight="1" x14ac:dyDescent="0.25">
      <c r="A377" s="57" t="s">
        <v>1543</v>
      </c>
      <c r="B377" s="5" t="s">
        <v>1680</v>
      </c>
      <c r="C377" s="39" t="s">
        <v>19</v>
      </c>
      <c r="D377" s="12" t="s">
        <v>1681</v>
      </c>
      <c r="E377" s="12">
        <v>93059</v>
      </c>
      <c r="F377" s="12" t="s">
        <v>143</v>
      </c>
      <c r="G377" s="12" t="s">
        <v>9</v>
      </c>
      <c r="H377" s="12" t="s">
        <v>102</v>
      </c>
      <c r="I377" s="60">
        <v>45398</v>
      </c>
      <c r="J377" s="5" t="str">
        <f t="shared" si="5"/>
        <v>im Gewerbepark C15 / 93059 / Regensburg</v>
      </c>
      <c r="K377" s="12"/>
    </row>
    <row r="378" spans="1:11" ht="15" customHeight="1" x14ac:dyDescent="0.25">
      <c r="A378" s="57" t="s">
        <v>1544</v>
      </c>
      <c r="B378" s="5" t="s">
        <v>1682</v>
      </c>
      <c r="C378" s="39" t="s">
        <v>589</v>
      </c>
      <c r="D378" s="12" t="s">
        <v>1683</v>
      </c>
      <c r="E378" s="12">
        <v>53127</v>
      </c>
      <c r="F378" s="12" t="s">
        <v>512</v>
      </c>
      <c r="G378" s="12" t="s">
        <v>15</v>
      </c>
      <c r="H378" s="12" t="s">
        <v>102</v>
      </c>
      <c r="I378" s="60">
        <v>45443</v>
      </c>
      <c r="J378" s="5" t="str">
        <f t="shared" si="5"/>
        <v>Venusberg Campus 1 / 53127 / Bonn</v>
      </c>
      <c r="K378" s="12"/>
    </row>
    <row r="379" spans="1:11" ht="15" customHeight="1" x14ac:dyDescent="0.25">
      <c r="A379" s="57" t="s">
        <v>1545</v>
      </c>
      <c r="B379" s="5" t="s">
        <v>1684</v>
      </c>
      <c r="C379" s="39" t="s">
        <v>1685</v>
      </c>
      <c r="D379" s="12" t="s">
        <v>1686</v>
      </c>
      <c r="E379" s="12">
        <v>14770</v>
      </c>
      <c r="F379" s="12" t="s">
        <v>1687</v>
      </c>
      <c r="G379" s="12" t="s">
        <v>254</v>
      </c>
      <c r="H379" s="12" t="s">
        <v>102</v>
      </c>
      <c r="I379" s="60">
        <v>45454</v>
      </c>
      <c r="J379" s="5" t="str">
        <f t="shared" si="5"/>
        <v>Hochstraße 29 Haus 6 / 14770 / Brandenburg an der Havel</v>
      </c>
      <c r="K379" s="12"/>
    </row>
    <row r="380" spans="1:11" ht="15" customHeight="1" x14ac:dyDescent="0.25">
      <c r="A380" s="57" t="s">
        <v>1546</v>
      </c>
      <c r="B380" s="5" t="s">
        <v>1688</v>
      </c>
      <c r="C380" s="39" t="s">
        <v>1689</v>
      </c>
      <c r="D380" s="12" t="s">
        <v>1690</v>
      </c>
      <c r="E380" s="12" t="s">
        <v>1691</v>
      </c>
      <c r="F380" s="12" t="s">
        <v>1692</v>
      </c>
      <c r="G380" s="12" t="s">
        <v>180</v>
      </c>
      <c r="H380" s="12" t="s">
        <v>180</v>
      </c>
      <c r="I380" s="60">
        <v>45454</v>
      </c>
      <c r="J380" s="5" t="str">
        <f t="shared" si="5"/>
        <v>Feschnigstraße 11 / A-9020 / Klagenfurt am Wörthersee</v>
      </c>
      <c r="K380" s="12"/>
    </row>
    <row r="381" spans="1:11" ht="15" customHeight="1" x14ac:dyDescent="0.25">
      <c r="A381" s="58" t="s">
        <v>6</v>
      </c>
      <c r="B381" s="39" t="s">
        <v>19</v>
      </c>
      <c r="C381" s="39" t="s">
        <v>19</v>
      </c>
      <c r="D381" s="39" t="s">
        <v>19</v>
      </c>
      <c r="E381" s="39" t="s">
        <v>19</v>
      </c>
      <c r="F381" s="39" t="s">
        <v>19</v>
      </c>
      <c r="G381" s="39" t="s">
        <v>19</v>
      </c>
      <c r="H381" s="39" t="s">
        <v>19</v>
      </c>
      <c r="I381" s="51" t="s">
        <v>19</v>
      </c>
      <c r="J381" s="5" t="str">
        <f t="shared" ref="J381" si="6">CONCATENATE(D381," / ",E381," / ",F381)</f>
        <v>----- / ----- / -----</v>
      </c>
      <c r="K381" s="39" t="s">
        <v>19</v>
      </c>
    </row>
  </sheetData>
  <autoFilter ref="A11:K381" xr:uid="{00000000-0009-0000-0000-000002000000}"/>
  <mergeCells count="1">
    <mergeCell ref="A2:B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T72"/>
  <sheetViews>
    <sheetView showGridLines="0" tabSelected="1" zoomScaleNormal="100" zoomScaleSheetLayoutView="90" workbookViewId="0">
      <selection activeCell="F5" sqref="F5:G5"/>
    </sheetView>
  </sheetViews>
  <sheetFormatPr defaultColWidth="9.140625" defaultRowHeight="12.75" x14ac:dyDescent="0.2"/>
  <cols>
    <col min="1" max="1" width="2.42578125" style="1" customWidth="1"/>
    <col min="2" max="2" width="3.28515625" style="1" customWidth="1"/>
    <col min="3" max="3" width="17.42578125" style="1" customWidth="1"/>
    <col min="4" max="4" width="12.7109375" style="1" customWidth="1"/>
    <col min="5" max="5" width="18" style="1" customWidth="1"/>
    <col min="6" max="6" width="16.140625" style="1" customWidth="1"/>
    <col min="7" max="7" width="9.85546875" style="1" customWidth="1"/>
    <col min="8" max="8" width="5.5703125" style="1" customWidth="1"/>
    <col min="9" max="9" width="10.42578125" style="1" customWidth="1"/>
    <col min="10" max="10" width="8.85546875" style="1" customWidth="1"/>
    <col min="11" max="11" width="6.28515625" style="1" customWidth="1"/>
    <col min="12" max="12" width="3.85546875" style="1" customWidth="1"/>
    <col min="13" max="13" width="3.28515625" style="1" customWidth="1"/>
    <col min="14" max="14" width="6" style="1" customWidth="1"/>
    <col min="15" max="15" width="6.85546875" style="1" customWidth="1"/>
    <col min="16" max="16" width="8" style="1" customWidth="1"/>
    <col min="17" max="17" width="8.28515625" style="1" customWidth="1"/>
    <col min="18" max="19" width="73" style="1" customWidth="1"/>
    <col min="20" max="20" width="0" style="1" hidden="1" customWidth="1"/>
    <col min="21" max="16384" width="9.140625" style="1"/>
  </cols>
  <sheetData>
    <row r="1" spans="1:20" ht="9.75" customHeight="1" x14ac:dyDescent="0.2"/>
    <row r="2" spans="1:20" ht="12.75" customHeight="1" x14ac:dyDescent="0.2">
      <c r="A2" s="69" t="s">
        <v>1156</v>
      </c>
    </row>
    <row r="3" spans="1:20" ht="16.5" customHeight="1" x14ac:dyDescent="0.25">
      <c r="A3" s="25" t="s">
        <v>284</v>
      </c>
    </row>
    <row r="4" spans="1:20" ht="12.95" customHeight="1" x14ac:dyDescent="0.25">
      <c r="A4" s="215"/>
      <c r="B4" s="215"/>
      <c r="C4" s="215"/>
      <c r="D4" s="215"/>
      <c r="E4" s="215"/>
      <c r="F4" s="215"/>
      <c r="G4" s="215"/>
      <c r="H4" s="215"/>
      <c r="I4" s="215"/>
      <c r="J4" s="215"/>
    </row>
    <row r="5" spans="1:20" s="26" customFormat="1" ht="15" customHeight="1" x14ac:dyDescent="0.25">
      <c r="B5" s="77" t="s">
        <v>98</v>
      </c>
      <c r="C5" s="49"/>
      <c r="D5" s="129"/>
      <c r="E5" s="113" t="s">
        <v>1158</v>
      </c>
      <c r="F5" s="147"/>
      <c r="G5" s="148"/>
      <c r="I5" s="136" t="s">
        <v>153</v>
      </c>
      <c r="J5" s="227"/>
      <c r="K5" s="228"/>
      <c r="L5" s="79"/>
      <c r="M5" s="79"/>
      <c r="N5" s="79"/>
      <c r="T5" s="26" t="b">
        <f>IF(Kennzahlenbogen_Sprechstunde!D5&lt;&gt;"",TRUE,FALSE)</f>
        <v>0</v>
      </c>
    </row>
    <row r="6" spans="1:20" ht="8.1" customHeight="1" x14ac:dyDescent="0.2">
      <c r="C6" s="26"/>
    </row>
    <row r="7" spans="1:20" ht="15" customHeight="1" x14ac:dyDescent="0.2">
      <c r="B7" s="106" t="s">
        <v>1157</v>
      </c>
      <c r="C7" s="26"/>
      <c r="D7" s="137"/>
      <c r="E7" s="113" t="s">
        <v>1159</v>
      </c>
      <c r="F7" s="147"/>
      <c r="G7" s="148"/>
    </row>
    <row r="8" spans="1:20" ht="8.1" customHeight="1" x14ac:dyDescent="0.2">
      <c r="C8" s="26"/>
    </row>
    <row r="9" spans="1:20" s="26" customFormat="1" ht="26.25" customHeight="1" x14ac:dyDescent="0.25">
      <c r="B9" s="77" t="s">
        <v>1160</v>
      </c>
      <c r="D9" s="224" t="str">
        <f>IF(D5="","",Datenquelle!B9)</f>
        <v/>
      </c>
      <c r="E9" s="225"/>
      <c r="F9" s="225"/>
      <c r="G9" s="225"/>
      <c r="H9" s="225"/>
      <c r="I9" s="225"/>
      <c r="J9" s="225"/>
      <c r="K9" s="226"/>
      <c r="T9" s="85"/>
    </row>
    <row r="10" spans="1:20" s="26" customFormat="1" ht="8.1" customHeight="1" x14ac:dyDescent="0.25"/>
    <row r="11" spans="1:20" s="26" customFormat="1" ht="15" customHeight="1" x14ac:dyDescent="0.25">
      <c r="B11" s="26" t="s">
        <v>154</v>
      </c>
      <c r="D11" s="221" t="str">
        <f>IF(D5="","",Datenquelle!C9)</f>
        <v/>
      </c>
      <c r="E11" s="222"/>
      <c r="F11" s="222"/>
      <c r="G11" s="222"/>
      <c r="H11" s="222"/>
      <c r="I11" s="222"/>
      <c r="J11" s="222"/>
      <c r="K11" s="223"/>
    </row>
    <row r="12" spans="1:20" s="26" customFormat="1" ht="5.25" customHeight="1" x14ac:dyDescent="0.25"/>
    <row r="13" spans="1:20" s="26" customFormat="1" ht="15" customHeight="1" x14ac:dyDescent="0.25">
      <c r="B13" s="77" t="s">
        <v>1161</v>
      </c>
      <c r="D13" s="221" t="str">
        <f>IF(D5="","",Datenquelle!J9)</f>
        <v/>
      </c>
      <c r="E13" s="222"/>
      <c r="F13" s="222"/>
      <c r="G13" s="222"/>
      <c r="H13" s="222"/>
      <c r="I13" s="222"/>
      <c r="J13" s="222"/>
      <c r="K13" s="223"/>
    </row>
    <row r="14" spans="1:20" ht="8.1" customHeight="1" x14ac:dyDescent="0.2">
      <c r="C14" s="26"/>
    </row>
    <row r="15" spans="1:20" ht="15" customHeight="1" x14ac:dyDescent="0.2">
      <c r="B15" s="106" t="s">
        <v>1162</v>
      </c>
      <c r="C15" s="26"/>
      <c r="D15" s="220" t="str">
        <f>IF(D5="","",Datenquelle!G9)</f>
        <v/>
      </c>
      <c r="E15" s="220"/>
      <c r="I15" s="80" t="s">
        <v>286</v>
      </c>
      <c r="J15" s="229" t="str">
        <f>IF(D5="","",Datenquelle!I9)</f>
        <v/>
      </c>
      <c r="K15" s="230"/>
    </row>
    <row r="16" spans="1:20" ht="15" customHeight="1" x14ac:dyDescent="0.2">
      <c r="C16" s="26"/>
    </row>
    <row r="17" spans="1:19" ht="15" customHeight="1" x14ac:dyDescent="0.25">
      <c r="A17" s="2" t="s">
        <v>442</v>
      </c>
    </row>
    <row r="18" spans="1:19" ht="54" customHeight="1" x14ac:dyDescent="0.25">
      <c r="A18" s="2"/>
      <c r="D18" s="145" t="s">
        <v>443</v>
      </c>
      <c r="E18" s="146"/>
      <c r="H18" s="145" t="s">
        <v>444</v>
      </c>
      <c r="I18" s="145"/>
      <c r="J18" s="145"/>
    </row>
    <row r="19" spans="1:19" ht="15" customHeight="1" x14ac:dyDescent="0.25">
      <c r="A19" s="2"/>
      <c r="D19" s="147"/>
      <c r="E19" s="148"/>
      <c r="I19" s="123"/>
    </row>
    <row r="20" spans="1:19" ht="6.95" customHeight="1" x14ac:dyDescent="0.25">
      <c r="A20" s="2"/>
    </row>
    <row r="21" spans="1:19" ht="15" customHeight="1" x14ac:dyDescent="0.25">
      <c r="A21" s="2"/>
      <c r="D21" s="147"/>
      <c r="E21" s="148"/>
      <c r="I21" s="123"/>
    </row>
    <row r="22" spans="1:19" ht="6.95" customHeight="1" x14ac:dyDescent="0.25">
      <c r="A22" s="2"/>
    </row>
    <row r="23" spans="1:19" ht="15" customHeight="1" x14ac:dyDescent="0.25">
      <c r="A23" s="2"/>
      <c r="D23" s="147"/>
      <c r="E23" s="148"/>
      <c r="I23" s="123"/>
    </row>
    <row r="24" spans="1:19" ht="6.95" customHeight="1" x14ac:dyDescent="0.25">
      <c r="A24" s="2"/>
    </row>
    <row r="25" spans="1:19" ht="15" customHeight="1" x14ac:dyDescent="0.25">
      <c r="A25" s="2"/>
      <c r="D25" s="147"/>
      <c r="E25" s="148"/>
      <c r="I25" s="123"/>
    </row>
    <row r="26" spans="1:19" ht="6.95" customHeight="1" x14ac:dyDescent="0.25">
      <c r="A26" s="2"/>
    </row>
    <row r="27" spans="1:19" ht="15" customHeight="1" x14ac:dyDescent="0.25">
      <c r="A27" s="2"/>
      <c r="D27" s="147"/>
      <c r="E27" s="148"/>
      <c r="I27" s="123"/>
    </row>
    <row r="28" spans="1:19" ht="15" customHeight="1" x14ac:dyDescent="0.25">
      <c r="A28" s="2"/>
      <c r="D28" s="149" t="s">
        <v>445</v>
      </c>
      <c r="E28" s="149"/>
      <c r="H28" s="150" t="s">
        <v>445</v>
      </c>
      <c r="I28" s="150"/>
      <c r="J28" s="150"/>
    </row>
    <row r="29" spans="1:19" ht="8.1" customHeight="1" x14ac:dyDescent="0.2"/>
    <row r="30" spans="1:19" ht="27.75" customHeight="1" thickBot="1" x14ac:dyDescent="0.25">
      <c r="A30" s="160" t="s">
        <v>436</v>
      </c>
      <c r="B30" s="161"/>
      <c r="C30" s="161"/>
      <c r="D30" s="161"/>
      <c r="E30" s="161"/>
      <c r="F30" s="161"/>
      <c r="G30" s="161"/>
      <c r="H30" s="161"/>
      <c r="I30" s="161"/>
      <c r="J30" s="161"/>
      <c r="K30" s="161"/>
      <c r="L30" s="161"/>
      <c r="M30" s="161"/>
      <c r="N30" s="161"/>
    </row>
    <row r="31" spans="1:19" ht="12" customHeight="1" thickBot="1" x14ac:dyDescent="0.25">
      <c r="A31" s="162" t="s">
        <v>26</v>
      </c>
      <c r="B31" s="163"/>
      <c r="C31" s="152" t="s">
        <v>27</v>
      </c>
      <c r="D31" s="152" t="s">
        <v>28</v>
      </c>
      <c r="E31" s="152"/>
      <c r="F31" s="152" t="s">
        <v>29</v>
      </c>
      <c r="G31" s="152"/>
      <c r="H31" s="151" t="s">
        <v>30</v>
      </c>
      <c r="I31" s="151"/>
      <c r="J31" s="152"/>
      <c r="K31" s="231" t="s">
        <v>34</v>
      </c>
      <c r="L31" s="172" t="s">
        <v>32</v>
      </c>
      <c r="M31" s="173"/>
      <c r="N31" s="231" t="s">
        <v>31</v>
      </c>
      <c r="O31" s="152" t="s">
        <v>33</v>
      </c>
      <c r="P31" s="233"/>
      <c r="Q31" s="216" t="s">
        <v>35</v>
      </c>
      <c r="R31" s="244" t="s">
        <v>36</v>
      </c>
      <c r="S31" s="244"/>
    </row>
    <row r="32" spans="1:19" ht="22.9" customHeight="1" thickBot="1" x14ac:dyDescent="0.25">
      <c r="A32" s="164"/>
      <c r="B32" s="165"/>
      <c r="C32" s="153"/>
      <c r="D32" s="153"/>
      <c r="E32" s="153"/>
      <c r="F32" s="153"/>
      <c r="G32" s="153"/>
      <c r="H32" s="153"/>
      <c r="I32" s="153"/>
      <c r="J32" s="153"/>
      <c r="K32" s="232"/>
      <c r="L32" s="174"/>
      <c r="M32" s="175"/>
      <c r="N32" s="232"/>
      <c r="O32" s="153"/>
      <c r="P32" s="234"/>
      <c r="Q32" s="217"/>
      <c r="R32" s="22" t="s">
        <v>81</v>
      </c>
      <c r="S32" s="22" t="s">
        <v>82</v>
      </c>
    </row>
    <row r="33" spans="1:19" ht="30" customHeight="1" thickBot="1" x14ac:dyDescent="0.25">
      <c r="A33" s="166">
        <v>1</v>
      </c>
      <c r="B33" s="167"/>
      <c r="C33" s="211" t="s">
        <v>287</v>
      </c>
      <c r="D33" s="195" t="s">
        <v>448</v>
      </c>
      <c r="E33" s="196"/>
      <c r="F33" s="186" t="s">
        <v>447</v>
      </c>
      <c r="G33" s="235"/>
      <c r="H33" s="218" t="s">
        <v>446</v>
      </c>
      <c r="I33" s="219"/>
      <c r="J33" s="188"/>
      <c r="K33" s="157"/>
      <c r="L33" s="201" t="s">
        <v>86</v>
      </c>
      <c r="M33" s="202"/>
      <c r="N33" s="157"/>
      <c r="O33" s="6" t="s">
        <v>29</v>
      </c>
      <c r="P33" s="21"/>
      <c r="Q33" s="154" t="str">
        <f>IF(AND(P35="",P33=0,P34=0),Berechnung1E!$H$5,IF(P35="",Berechnung1E!$D$5,IF(P35=Berechnung1E!D25,Berechnung1E!$F$5,IF(OR(P35&lt; Berechnung1S!E25,P35&gt; Berechnung1E!F25),Berechnung1E!$G$5,IF(OR(ROUND(P35,4)&lt;Berechnung1E!J25,ROUND(P35,4)&gt;Berechnung1E!K25),Berechnung1E!$D$5,IF(OR(ROUND(P35,4)&lt;Berechnung1E!G25,ROUND(P35,4)&gt;Berechnung1E!H25),Berechnung1E!$E$5,Berechnung1E!$C$5))))))</f>
        <v>Unvollständig</v>
      </c>
      <c r="R33" s="246"/>
      <c r="S33" s="249"/>
    </row>
    <row r="34" spans="1:19" ht="30" customHeight="1" thickBot="1" x14ac:dyDescent="0.25">
      <c r="A34" s="168"/>
      <c r="B34" s="169"/>
      <c r="C34" s="212"/>
      <c r="D34" s="197"/>
      <c r="E34" s="198"/>
      <c r="F34" s="189"/>
      <c r="G34" s="236"/>
      <c r="H34" s="189"/>
      <c r="I34" s="190"/>
      <c r="J34" s="191"/>
      <c r="K34" s="158"/>
      <c r="L34" s="203"/>
      <c r="M34" s="204"/>
      <c r="N34" s="158"/>
      <c r="O34" s="6" t="s">
        <v>38</v>
      </c>
      <c r="P34" s="21"/>
      <c r="Q34" s="155"/>
      <c r="R34" s="247"/>
      <c r="S34" s="247"/>
    </row>
    <row r="35" spans="1:19" ht="30" customHeight="1" thickBot="1" x14ac:dyDescent="0.25">
      <c r="A35" s="170"/>
      <c r="B35" s="171"/>
      <c r="C35" s="213"/>
      <c r="D35" s="199"/>
      <c r="E35" s="200"/>
      <c r="F35" s="192"/>
      <c r="G35" s="237"/>
      <c r="H35" s="192"/>
      <c r="I35" s="193"/>
      <c r="J35" s="194"/>
      <c r="K35" s="159"/>
      <c r="L35" s="205"/>
      <c r="M35" s="206"/>
      <c r="N35" s="159"/>
      <c r="O35" s="6" t="s">
        <v>39</v>
      </c>
      <c r="P35" s="23" t="str">
        <f>IF(P33="","n.d.",IF(P34="","n.d.",IF(P34=0,"",P33/P34)))</f>
        <v>n.d.</v>
      </c>
      <c r="Q35" s="156"/>
      <c r="R35" s="248"/>
      <c r="S35" s="248"/>
    </row>
    <row r="36" spans="1:19" ht="30" customHeight="1" thickBot="1" x14ac:dyDescent="0.25">
      <c r="A36" s="166">
        <v>2</v>
      </c>
      <c r="B36" s="167"/>
      <c r="C36" s="208" t="s">
        <v>288</v>
      </c>
      <c r="D36" s="274" t="s">
        <v>293</v>
      </c>
      <c r="E36" s="275"/>
      <c r="F36" s="274" t="s">
        <v>283</v>
      </c>
      <c r="G36" s="275"/>
      <c r="H36" s="259" t="s">
        <v>19</v>
      </c>
      <c r="I36" s="260"/>
      <c r="J36" s="261"/>
      <c r="K36" s="36"/>
      <c r="L36" s="268" t="s">
        <v>93</v>
      </c>
      <c r="M36" s="269"/>
      <c r="N36" s="35"/>
      <c r="O36" s="251" t="s">
        <v>37</v>
      </c>
      <c r="P36" s="252"/>
      <c r="Q36" s="154" t="str">
        <f>IF(P36="",Berechnung1E!$F$5,IF(OR(P36&lt; Berechnung1E!E28,P36&gt;Berechnung1E!F28),Berechnung1E!$G$5,IF(OR(ROUND(P36,4)&lt;Berechnung1E!J28,ROUND(P36,4)&gt;Berechnung1E!K28),Berechnung1E!$D$5,IF(OR(ROUND(P36,4)&lt;Berechnung1E!G28,ROUND(P36,4)&gt;Berechnung1E!H28),Berechnung1E!$E$5,Berechnung1E!$C$5))))</f>
        <v>Unvollständig</v>
      </c>
      <c r="R36" s="249"/>
      <c r="S36" s="246"/>
    </row>
    <row r="37" spans="1:19" ht="30" customHeight="1" thickBot="1" x14ac:dyDescent="0.25">
      <c r="A37" s="168"/>
      <c r="B37" s="169"/>
      <c r="C37" s="209"/>
      <c r="D37" s="276"/>
      <c r="E37" s="277"/>
      <c r="F37" s="276"/>
      <c r="G37" s="277"/>
      <c r="H37" s="262"/>
      <c r="I37" s="263"/>
      <c r="J37" s="264"/>
      <c r="K37" s="36"/>
      <c r="L37" s="270"/>
      <c r="M37" s="271"/>
      <c r="N37" s="35"/>
      <c r="O37" s="251"/>
      <c r="P37" s="253"/>
      <c r="Q37" s="155"/>
      <c r="R37" s="247"/>
      <c r="S37" s="247"/>
    </row>
    <row r="38" spans="1:19" ht="30" customHeight="1" thickBot="1" x14ac:dyDescent="0.25">
      <c r="A38" s="170"/>
      <c r="B38" s="171"/>
      <c r="C38" s="210"/>
      <c r="D38" s="278"/>
      <c r="E38" s="279"/>
      <c r="F38" s="278"/>
      <c r="G38" s="279"/>
      <c r="H38" s="265"/>
      <c r="I38" s="266"/>
      <c r="J38" s="267"/>
      <c r="K38" s="36"/>
      <c r="L38" s="272"/>
      <c r="M38" s="273"/>
      <c r="N38" s="35"/>
      <c r="O38" s="251"/>
      <c r="P38" s="254"/>
      <c r="Q38" s="156"/>
      <c r="R38" s="248"/>
      <c r="S38" s="248"/>
    </row>
    <row r="39" spans="1:19" ht="30" customHeight="1" thickBot="1" x14ac:dyDescent="0.25">
      <c r="A39" s="166">
        <v>3</v>
      </c>
      <c r="B39" s="167"/>
      <c r="C39" s="211" t="s">
        <v>296</v>
      </c>
      <c r="D39" s="195" t="s">
        <v>91</v>
      </c>
      <c r="E39" s="196"/>
      <c r="F39" s="186" t="s">
        <v>449</v>
      </c>
      <c r="G39" s="235"/>
      <c r="H39" s="218" t="s">
        <v>450</v>
      </c>
      <c r="I39" s="219"/>
      <c r="J39" s="188"/>
      <c r="K39" s="157"/>
      <c r="L39" s="201" t="s">
        <v>88</v>
      </c>
      <c r="M39" s="202"/>
      <c r="N39" s="157"/>
      <c r="O39" s="6" t="s">
        <v>29</v>
      </c>
      <c r="P39" s="21"/>
      <c r="Q39" s="154" t="str">
        <f>IF(P41=Berechnung1S!D31,Berechnung1S!$F$5,IF(OR(P41&lt; Berechnung1S!E31,P41&gt; Berechnung1S!F31),Berechnung1S!$G$5,IF(OR(ROUND(P41,4)&lt;Berechnung1S!J31,ROUND(P41,4)&gt;Berechnung1S!K31),Berechnung1S!$D$5,IF(OR(ROUND(P41,4)&lt;Berechnung1S!G31,ROUND(P41,4)&gt;Berechnung1S!H31),Berechnung1S!$E$5,Berechnung1S!$C$5))))</f>
        <v>Unvollständig</v>
      </c>
      <c r="R39" s="249"/>
      <c r="S39" s="249"/>
    </row>
    <row r="40" spans="1:19" ht="30" customHeight="1" thickBot="1" x14ac:dyDescent="0.25">
      <c r="A40" s="168"/>
      <c r="B40" s="169"/>
      <c r="C40" s="212"/>
      <c r="D40" s="197"/>
      <c r="E40" s="198"/>
      <c r="F40" s="189"/>
      <c r="G40" s="236"/>
      <c r="H40" s="189"/>
      <c r="I40" s="190"/>
      <c r="J40" s="191"/>
      <c r="K40" s="158"/>
      <c r="L40" s="203"/>
      <c r="M40" s="204"/>
      <c r="N40" s="158"/>
      <c r="O40" s="6" t="s">
        <v>38</v>
      </c>
      <c r="P40" s="21"/>
      <c r="Q40" s="155"/>
      <c r="R40" s="247"/>
      <c r="S40" s="247"/>
    </row>
    <row r="41" spans="1:19" ht="30" customHeight="1" thickBot="1" x14ac:dyDescent="0.25">
      <c r="A41" s="170"/>
      <c r="B41" s="171"/>
      <c r="C41" s="213"/>
      <c r="D41" s="199"/>
      <c r="E41" s="200"/>
      <c r="F41" s="192"/>
      <c r="G41" s="237"/>
      <c r="H41" s="192"/>
      <c r="I41" s="193"/>
      <c r="J41" s="194"/>
      <c r="K41" s="159"/>
      <c r="L41" s="205"/>
      <c r="M41" s="206"/>
      <c r="N41" s="159"/>
      <c r="O41" s="6" t="s">
        <v>39</v>
      </c>
      <c r="P41" s="23" t="str">
        <f>IF(P39="","n.d.",IF(P40="","n.d.",IF(P40=0,"",P39/P40)))</f>
        <v>n.d.</v>
      </c>
      <c r="Q41" s="156"/>
      <c r="R41" s="248"/>
      <c r="S41" s="248"/>
    </row>
    <row r="42" spans="1:19" ht="30" customHeight="1" thickBot="1" x14ac:dyDescent="0.25">
      <c r="A42" s="214" t="s">
        <v>462</v>
      </c>
      <c r="B42" s="167"/>
      <c r="C42" s="211" t="s">
        <v>289</v>
      </c>
      <c r="D42" s="195" t="s">
        <v>145</v>
      </c>
      <c r="E42" s="196"/>
      <c r="F42" s="186" t="s">
        <v>451</v>
      </c>
      <c r="G42" s="235"/>
      <c r="H42" s="218" t="s">
        <v>452</v>
      </c>
      <c r="I42" s="219"/>
      <c r="J42" s="188"/>
      <c r="K42" s="157"/>
      <c r="L42" s="201" t="s">
        <v>87</v>
      </c>
      <c r="M42" s="202"/>
      <c r="N42" s="157"/>
      <c r="O42" s="6" t="s">
        <v>29</v>
      </c>
      <c r="P42" s="21"/>
      <c r="Q42" s="154" t="str">
        <f>IF(P44=Berechnung1E!D34,Berechnung1E!$F$5,IF(OR(P44&lt; Berechnung1E!E34,P44&gt; Berechnung1E!F34),Berechnung1E!$G$5,IF(OR(ROUND(P44,4)&lt;Berechnung1E!J34,ROUND(P44,4)&gt;Berechnung1E!K34),Berechnung1E!$D$5,IF(OR(ROUND(P44,4)&lt;Berechnung1E!G34,ROUND(P44,4)&gt;Berechnung1E!H34),Berechnung1E!$E$5,Berechnung1E!$C$5))))</f>
        <v>Unvollständig</v>
      </c>
      <c r="R42" s="249"/>
      <c r="S42" s="249"/>
    </row>
    <row r="43" spans="1:19" ht="30" customHeight="1" thickBot="1" x14ac:dyDescent="0.25">
      <c r="A43" s="168"/>
      <c r="B43" s="169"/>
      <c r="C43" s="212"/>
      <c r="D43" s="197"/>
      <c r="E43" s="198"/>
      <c r="F43" s="189"/>
      <c r="G43" s="236"/>
      <c r="H43" s="189"/>
      <c r="I43" s="190"/>
      <c r="J43" s="191"/>
      <c r="K43" s="158"/>
      <c r="L43" s="203"/>
      <c r="M43" s="204"/>
      <c r="N43" s="158"/>
      <c r="O43" s="6" t="s">
        <v>38</v>
      </c>
      <c r="P43" s="21"/>
      <c r="Q43" s="155"/>
      <c r="R43" s="247"/>
      <c r="S43" s="247"/>
    </row>
    <row r="44" spans="1:19" ht="30" customHeight="1" thickBot="1" x14ac:dyDescent="0.25">
      <c r="A44" s="170"/>
      <c r="B44" s="171"/>
      <c r="C44" s="213"/>
      <c r="D44" s="199"/>
      <c r="E44" s="200"/>
      <c r="F44" s="192"/>
      <c r="G44" s="237"/>
      <c r="H44" s="192"/>
      <c r="I44" s="193"/>
      <c r="J44" s="194"/>
      <c r="K44" s="159"/>
      <c r="L44" s="205"/>
      <c r="M44" s="206"/>
      <c r="N44" s="159"/>
      <c r="O44" s="6" t="s">
        <v>39</v>
      </c>
      <c r="P44" s="24" t="str">
        <f>IF(P42="","n.d.",IF(P43="","n.d.",IF(P43=0,"",P42/P43)))</f>
        <v>n.d.</v>
      </c>
      <c r="Q44" s="156"/>
      <c r="R44" s="248"/>
      <c r="S44" s="248"/>
    </row>
    <row r="45" spans="1:19" ht="30" customHeight="1" thickBot="1" x14ac:dyDescent="0.25">
      <c r="A45" s="166">
        <v>5</v>
      </c>
      <c r="B45" s="167"/>
      <c r="C45" s="211" t="s">
        <v>639</v>
      </c>
      <c r="D45" s="195" t="s">
        <v>149</v>
      </c>
      <c r="E45" s="196"/>
      <c r="F45" s="186" t="s">
        <v>928</v>
      </c>
      <c r="G45" s="235"/>
      <c r="H45" s="186" t="s">
        <v>452</v>
      </c>
      <c r="I45" s="187"/>
      <c r="J45" s="188"/>
      <c r="K45" s="157"/>
      <c r="L45" s="201" t="s">
        <v>88</v>
      </c>
      <c r="M45" s="202"/>
      <c r="N45" s="157"/>
      <c r="O45" s="6" t="s">
        <v>29</v>
      </c>
      <c r="P45" s="21"/>
      <c r="Q45" s="154" t="str">
        <f>IF(P47=Berechnung1E!D37,Berechnung1E!$F$5,IF(OR(P47&lt; Berechnung1E!E37,P47&gt; Berechnung1E!F37),Berechnung1E!$G$5,IF(OR(ROUND(P47,4)&lt;Berechnung1E!J37,ROUND(P47,4)&gt;Berechnung1E!K37),Berechnung1E!$D$5,IF(OR(ROUND(P47,4)&lt;Berechnung1E!G37,ROUND(P47,4)&gt;Berechnung1E!H37),Berechnung1E!$E$5,Berechnung1E!$C$5))))</f>
        <v>Unvollständig</v>
      </c>
      <c r="R45" s="249"/>
      <c r="S45" s="249"/>
    </row>
    <row r="46" spans="1:19" ht="30" customHeight="1" thickBot="1" x14ac:dyDescent="0.25">
      <c r="A46" s="168"/>
      <c r="B46" s="169"/>
      <c r="C46" s="212"/>
      <c r="D46" s="197"/>
      <c r="E46" s="198"/>
      <c r="F46" s="189"/>
      <c r="G46" s="236"/>
      <c r="H46" s="189"/>
      <c r="I46" s="190"/>
      <c r="J46" s="191"/>
      <c r="K46" s="158"/>
      <c r="L46" s="203"/>
      <c r="M46" s="204"/>
      <c r="N46" s="158"/>
      <c r="O46" s="6" t="s">
        <v>38</v>
      </c>
      <c r="P46" s="34">
        <f>IF(P43="",0,P43)</f>
        <v>0</v>
      </c>
      <c r="Q46" s="155"/>
      <c r="R46" s="247"/>
      <c r="S46" s="247"/>
    </row>
    <row r="47" spans="1:19" ht="30" customHeight="1" thickBot="1" x14ac:dyDescent="0.25">
      <c r="A47" s="170"/>
      <c r="B47" s="171"/>
      <c r="C47" s="213"/>
      <c r="D47" s="199"/>
      <c r="E47" s="200"/>
      <c r="F47" s="192"/>
      <c r="G47" s="237"/>
      <c r="H47" s="192"/>
      <c r="I47" s="193"/>
      <c r="J47" s="194"/>
      <c r="K47" s="159"/>
      <c r="L47" s="205"/>
      <c r="M47" s="206"/>
      <c r="N47" s="159"/>
      <c r="O47" s="6" t="s">
        <v>39</v>
      </c>
      <c r="P47" s="23" t="str">
        <f>IF(P45="","n.d.",IF(P46="","n.d.",IF(P46=0,"",P45/P46)))</f>
        <v>n.d.</v>
      </c>
      <c r="Q47" s="156"/>
      <c r="R47" s="248"/>
      <c r="S47" s="248"/>
    </row>
    <row r="48" spans="1:19" ht="37.5" customHeight="1" thickBot="1" x14ac:dyDescent="0.25">
      <c r="A48" s="166">
        <v>6</v>
      </c>
      <c r="B48" s="167"/>
      <c r="C48" s="211" t="s">
        <v>290</v>
      </c>
      <c r="D48" s="195" t="s">
        <v>146</v>
      </c>
      <c r="E48" s="196"/>
      <c r="F48" s="186" t="s">
        <v>454</v>
      </c>
      <c r="G48" s="235"/>
      <c r="H48" s="186" t="s">
        <v>453</v>
      </c>
      <c r="I48" s="187"/>
      <c r="J48" s="188"/>
      <c r="K48" s="157"/>
      <c r="L48" s="201" t="s">
        <v>87</v>
      </c>
      <c r="M48" s="202"/>
      <c r="N48" s="157"/>
      <c r="O48" s="6" t="s">
        <v>29</v>
      </c>
      <c r="P48" s="21"/>
      <c r="Q48" s="154" t="str">
        <f>IF(P50=Berechnung1E!D40,Berechnung1E!$F$5,IF(OR(P50&lt; Berechnung1E!E40,P50&gt; Berechnung1E!F40),Berechnung1E!$G$5,IF(OR(ROUND(P50,4)&lt;Berechnung1E!J40,ROUND(P50,4)&gt;Berechnung1E!K40),Berechnung1E!$D$5,IF(OR(ROUND(P50,4)&lt;Berechnung1E!G40,ROUND(P50,4)&gt;Berechnung1E!H40),Berechnung1E!$E$5,Berechnung1E!$C$5))))</f>
        <v>Unvollständig</v>
      </c>
      <c r="R48" s="250"/>
      <c r="S48" s="249"/>
    </row>
    <row r="49" spans="1:19" ht="37.5" customHeight="1" thickBot="1" x14ac:dyDescent="0.25">
      <c r="A49" s="168"/>
      <c r="B49" s="169"/>
      <c r="C49" s="212"/>
      <c r="D49" s="197"/>
      <c r="E49" s="198"/>
      <c r="F49" s="189"/>
      <c r="G49" s="236"/>
      <c r="H49" s="189"/>
      <c r="I49" s="190"/>
      <c r="J49" s="191"/>
      <c r="K49" s="158"/>
      <c r="L49" s="203"/>
      <c r="M49" s="204"/>
      <c r="N49" s="158"/>
      <c r="O49" s="6" t="s">
        <v>38</v>
      </c>
      <c r="P49" s="21"/>
      <c r="Q49" s="155"/>
      <c r="R49" s="247"/>
      <c r="S49" s="247"/>
    </row>
    <row r="50" spans="1:19" ht="37.5" customHeight="1" thickBot="1" x14ac:dyDescent="0.25">
      <c r="A50" s="170"/>
      <c r="B50" s="171"/>
      <c r="C50" s="213"/>
      <c r="D50" s="199"/>
      <c r="E50" s="200"/>
      <c r="F50" s="192"/>
      <c r="G50" s="237"/>
      <c r="H50" s="192"/>
      <c r="I50" s="193"/>
      <c r="J50" s="194"/>
      <c r="K50" s="159"/>
      <c r="L50" s="205"/>
      <c r="M50" s="206"/>
      <c r="N50" s="159"/>
      <c r="O50" s="6" t="s">
        <v>39</v>
      </c>
      <c r="P50" s="23" t="str">
        <f>IF(P48="","n.d.",IF(P49="","n.d.",IF(P49=0,"",P48/P49)))</f>
        <v>n.d.</v>
      </c>
      <c r="Q50" s="156"/>
      <c r="R50" s="248"/>
      <c r="S50" s="248"/>
    </row>
    <row r="51" spans="1:19" ht="30" customHeight="1" thickBot="1" x14ac:dyDescent="0.25">
      <c r="A51" s="166">
        <v>7</v>
      </c>
      <c r="B51" s="167"/>
      <c r="C51" s="211" t="s">
        <v>929</v>
      </c>
      <c r="D51" s="195" t="s">
        <v>935</v>
      </c>
      <c r="E51" s="255"/>
      <c r="F51" s="186" t="s">
        <v>930</v>
      </c>
      <c r="G51" s="238"/>
      <c r="H51" s="186" t="s">
        <v>455</v>
      </c>
      <c r="I51" s="187"/>
      <c r="J51" s="241"/>
      <c r="K51" s="157"/>
      <c r="L51" s="201" t="s">
        <v>89</v>
      </c>
      <c r="M51" s="202"/>
      <c r="N51" s="245"/>
      <c r="O51" s="6" t="s">
        <v>29</v>
      </c>
      <c r="P51" s="21"/>
      <c r="Q51" s="154" t="str">
        <f>IF(P53=Berechnung1E!D43,Berechnung1E!$F$5,IF(OR(P53&lt; Berechnung1E!E43,P53&gt; Berechnung1E!F43),Berechnung1E!$G$5,IF(OR(ROUND(P53,4)&lt;Berechnung1E!J43,ROUND(P53,4)&gt;Berechnung1E!K43),Berechnung1E!$D$5,IF(OR(ROUND(P53,4)&lt;Berechnung1E!G43,ROUND(P53,4)&gt;Berechnung1E!H43),Berechnung1E!$E$5,Berechnung1E!$C$5))))</f>
        <v>Unvollständig</v>
      </c>
      <c r="R51" s="249"/>
      <c r="S51" s="249"/>
    </row>
    <row r="52" spans="1:19" ht="30" customHeight="1" thickBot="1" x14ac:dyDescent="0.25">
      <c r="A52" s="168"/>
      <c r="B52" s="169"/>
      <c r="C52" s="212"/>
      <c r="D52" s="197"/>
      <c r="E52" s="256"/>
      <c r="F52" s="189"/>
      <c r="G52" s="239"/>
      <c r="H52" s="189"/>
      <c r="I52" s="190"/>
      <c r="J52" s="242"/>
      <c r="K52" s="158"/>
      <c r="L52" s="203"/>
      <c r="M52" s="204"/>
      <c r="N52" s="158"/>
      <c r="O52" s="6" t="s">
        <v>38</v>
      </c>
      <c r="P52" s="21"/>
      <c r="Q52" s="155"/>
      <c r="R52" s="247"/>
      <c r="S52" s="247"/>
    </row>
    <row r="53" spans="1:19" ht="30" customHeight="1" thickBot="1" x14ac:dyDescent="0.25">
      <c r="A53" s="170"/>
      <c r="B53" s="171"/>
      <c r="C53" s="213"/>
      <c r="D53" s="199"/>
      <c r="E53" s="257"/>
      <c r="F53" s="192"/>
      <c r="G53" s="240"/>
      <c r="H53" s="192"/>
      <c r="I53" s="193"/>
      <c r="J53" s="243"/>
      <c r="K53" s="159"/>
      <c r="L53" s="205"/>
      <c r="M53" s="206"/>
      <c r="N53" s="159"/>
      <c r="O53" s="6" t="s">
        <v>39</v>
      </c>
      <c r="P53" s="23" t="str">
        <f>IF(P51="","n.d.",IF(P52="","n.d.",IF(P52=0,"",P51/P52)))</f>
        <v>n.d.</v>
      </c>
      <c r="Q53" s="156"/>
      <c r="R53" s="248"/>
      <c r="S53" s="248"/>
    </row>
    <row r="54" spans="1:19" ht="30" customHeight="1" thickBot="1" x14ac:dyDescent="0.25">
      <c r="A54" s="166">
        <v>8</v>
      </c>
      <c r="B54" s="167"/>
      <c r="C54" s="211" t="s">
        <v>291</v>
      </c>
      <c r="D54" s="195" t="s">
        <v>90</v>
      </c>
      <c r="E54" s="196"/>
      <c r="F54" s="186" t="s">
        <v>456</v>
      </c>
      <c r="G54" s="235"/>
      <c r="H54" s="186" t="s">
        <v>457</v>
      </c>
      <c r="I54" s="187"/>
      <c r="J54" s="188"/>
      <c r="K54" s="157"/>
      <c r="L54" s="201" t="s">
        <v>86</v>
      </c>
      <c r="M54" s="202"/>
      <c r="N54" s="157"/>
      <c r="O54" s="6" t="s">
        <v>29</v>
      </c>
      <c r="P54" s="21"/>
      <c r="Q54" s="154" t="str">
        <f>IF(P56=Berechnung1E!D46,Berechnung1E!$F$5,IF(OR(P56&lt; Berechnung1E!E46,P56&gt; Berechnung1E!F46),Berechnung1E!$G$5,IF(OR(ROUND(P56,4)&lt;Berechnung1E!J46,ROUND(P56,4)&gt;Berechnung1E!K46),Berechnung1E!$D$5,IF(OR(ROUND(P56,4)&lt;Berechnung1E!G46,ROUND(P56,4)&gt;Berechnung1E!H46),Berechnung1E!$E$5,Berechnung1E!$C$5))))</f>
        <v>Unvollständig</v>
      </c>
      <c r="R54" s="249"/>
      <c r="S54" s="249"/>
    </row>
    <row r="55" spans="1:19" ht="30" customHeight="1" thickBot="1" x14ac:dyDescent="0.25">
      <c r="A55" s="168"/>
      <c r="B55" s="169"/>
      <c r="C55" s="212"/>
      <c r="D55" s="197"/>
      <c r="E55" s="198"/>
      <c r="F55" s="189"/>
      <c r="G55" s="236"/>
      <c r="H55" s="189"/>
      <c r="I55" s="190"/>
      <c r="J55" s="191"/>
      <c r="K55" s="158"/>
      <c r="L55" s="203"/>
      <c r="M55" s="204"/>
      <c r="N55" s="158"/>
      <c r="O55" s="6" t="s">
        <v>38</v>
      </c>
      <c r="P55" s="34">
        <f>IF(P43="",0,P43)</f>
        <v>0</v>
      </c>
      <c r="Q55" s="155"/>
      <c r="R55" s="247"/>
      <c r="S55" s="247"/>
    </row>
    <row r="56" spans="1:19" ht="30" customHeight="1" thickBot="1" x14ac:dyDescent="0.25">
      <c r="A56" s="170"/>
      <c r="B56" s="171"/>
      <c r="C56" s="213"/>
      <c r="D56" s="199"/>
      <c r="E56" s="200"/>
      <c r="F56" s="192"/>
      <c r="G56" s="237"/>
      <c r="H56" s="192"/>
      <c r="I56" s="193"/>
      <c r="J56" s="194"/>
      <c r="K56" s="159"/>
      <c r="L56" s="205"/>
      <c r="M56" s="206"/>
      <c r="N56" s="159"/>
      <c r="O56" s="6" t="s">
        <v>39</v>
      </c>
      <c r="P56" s="23" t="str">
        <f>IF(P54="","n.d.",IF(P55="","n.d.",IF(P55=0,"",P54/P55)))</f>
        <v>n.d.</v>
      </c>
      <c r="Q56" s="156"/>
      <c r="R56" s="248"/>
      <c r="S56" s="248"/>
    </row>
    <row r="57" spans="1:19" ht="30" customHeight="1" thickBot="1" x14ac:dyDescent="0.25">
      <c r="A57" s="214" t="s">
        <v>463</v>
      </c>
      <c r="B57" s="167"/>
      <c r="C57" s="207" t="s">
        <v>292</v>
      </c>
      <c r="D57" s="195" t="s">
        <v>147</v>
      </c>
      <c r="E57" s="196"/>
      <c r="F57" s="186" t="s">
        <v>458</v>
      </c>
      <c r="G57" s="235"/>
      <c r="H57" s="186" t="s">
        <v>457</v>
      </c>
      <c r="I57" s="187"/>
      <c r="J57" s="188"/>
      <c r="K57" s="157"/>
      <c r="L57" s="258" t="s">
        <v>148</v>
      </c>
      <c r="M57" s="258"/>
      <c r="N57" s="157"/>
      <c r="O57" s="6" t="s">
        <v>29</v>
      </c>
      <c r="P57" s="21"/>
      <c r="Q57" s="154" t="str">
        <f>IF(P59=Berechnung1E!D49,Berechnung1E!$F$5,IF(OR(P59&lt; Berechnung1E!E49,P59&gt; Berechnung1E!F49),Berechnung1E!$G$5,IF(OR(ROUND(P59,4)&lt;Berechnung1E!J49,ROUND(P59,4)&gt;Berechnung1E!K49),Berechnung1E!$D$5,IF(OR(ROUND(P59,4)&lt;Berechnung1E!G49,ROUND(P59,4)&gt;Berechnung1E!H49),Berechnung1E!$E$5,Berechnung1E!$C$5))))</f>
        <v>Unvollständig</v>
      </c>
      <c r="R57" s="249"/>
      <c r="S57" s="249"/>
    </row>
    <row r="58" spans="1:19" ht="30" customHeight="1" thickBot="1" x14ac:dyDescent="0.25">
      <c r="A58" s="168"/>
      <c r="B58" s="169"/>
      <c r="C58" s="207"/>
      <c r="D58" s="197"/>
      <c r="E58" s="198"/>
      <c r="F58" s="189"/>
      <c r="G58" s="236"/>
      <c r="H58" s="189"/>
      <c r="I58" s="190"/>
      <c r="J58" s="191"/>
      <c r="K58" s="158"/>
      <c r="L58" s="258"/>
      <c r="M58" s="258"/>
      <c r="N58" s="158"/>
      <c r="O58" s="6" t="s">
        <v>38</v>
      </c>
      <c r="P58" s="34">
        <f>IF(P43="",0,P43)</f>
        <v>0</v>
      </c>
      <c r="Q58" s="155"/>
      <c r="R58" s="247"/>
      <c r="S58" s="247"/>
    </row>
    <row r="59" spans="1:19" ht="30" customHeight="1" thickBot="1" x14ac:dyDescent="0.25">
      <c r="A59" s="170"/>
      <c r="B59" s="171"/>
      <c r="C59" s="207"/>
      <c r="D59" s="199"/>
      <c r="E59" s="200"/>
      <c r="F59" s="192"/>
      <c r="G59" s="237"/>
      <c r="H59" s="192"/>
      <c r="I59" s="193"/>
      <c r="J59" s="194"/>
      <c r="K59" s="159"/>
      <c r="L59" s="258"/>
      <c r="M59" s="258"/>
      <c r="N59" s="159"/>
      <c r="O59" s="6" t="s">
        <v>39</v>
      </c>
      <c r="P59" s="23" t="str">
        <f>IF(P57="","n.d.",IF(P58="","n.d.",IF(P58=0,"",P57/P58)))</f>
        <v>n.d.</v>
      </c>
      <c r="Q59" s="156"/>
      <c r="R59" s="248"/>
      <c r="S59" s="248"/>
    </row>
    <row r="60" spans="1:19" ht="7.5" customHeight="1" x14ac:dyDescent="0.2"/>
    <row r="61" spans="1:19" ht="18" customHeight="1" thickBot="1" x14ac:dyDescent="0.3">
      <c r="A61" s="2" t="s">
        <v>20</v>
      </c>
      <c r="B61" s="106"/>
      <c r="C61" s="106"/>
      <c r="D61" s="106"/>
      <c r="E61" s="106"/>
      <c r="F61" s="106"/>
      <c r="G61" s="106"/>
    </row>
    <row r="62" spans="1:19" ht="18" customHeight="1" thickBot="1" x14ac:dyDescent="0.25">
      <c r="A62" s="106"/>
      <c r="B62" s="106"/>
      <c r="C62" s="177" t="s">
        <v>440</v>
      </c>
      <c r="D62" s="117" t="s">
        <v>21</v>
      </c>
      <c r="E62" s="118" t="str">
        <f>CONCATENATE(TEXT(Berechnung1E!C9,"0,00%")," (",Berechnung1E!C6,")")</f>
        <v>0,00% (0)</v>
      </c>
      <c r="F62" s="179" t="str">
        <f>CONCATENATE(TEXT(Berechnung1E!D10,"0,00%")," (",Berechnung1E!D7,")")</f>
        <v>0,00% (0)</v>
      </c>
      <c r="G62" s="183" t="s">
        <v>430</v>
      </c>
    </row>
    <row r="63" spans="1:19" ht="18" customHeight="1" thickBot="1" x14ac:dyDescent="0.25">
      <c r="A63" s="106"/>
      <c r="B63" s="106"/>
      <c r="C63" s="178"/>
      <c r="D63" s="119" t="s">
        <v>22</v>
      </c>
      <c r="E63" s="119" t="str">
        <f>CONCATENATE(TEXT(Berechnung1E!K9,"0,00%")," (",Berechnung1E!K6,")")</f>
        <v>0,00% (0)</v>
      </c>
      <c r="F63" s="179"/>
      <c r="G63" s="184"/>
    </row>
    <row r="64" spans="1:19" ht="18" customHeight="1" thickBot="1" x14ac:dyDescent="0.25">
      <c r="A64" s="106"/>
      <c r="B64" s="106"/>
      <c r="C64" s="180" t="s">
        <v>441</v>
      </c>
      <c r="D64" s="180"/>
      <c r="E64" s="180"/>
      <c r="F64" s="120" t="str">
        <f>CONCATENATE(TEXT(Berechnung1E!E10,"0,00%")," (",Berechnung1E!E7,")")</f>
        <v>0,00% (0)</v>
      </c>
      <c r="G64" s="122" t="str">
        <f>CONCATENATE(TEXT(Berechnung1E!E11,"0,00%")," (",Berechnung1E!E8,")")</f>
        <v>0,00% (0)</v>
      </c>
    </row>
    <row r="65" spans="1:17" ht="18" customHeight="1" thickBot="1" x14ac:dyDescent="0.25">
      <c r="A65" s="106"/>
      <c r="B65" s="106"/>
      <c r="C65" s="181" t="s">
        <v>23</v>
      </c>
      <c r="D65" s="121" t="s">
        <v>24</v>
      </c>
      <c r="E65" s="121" t="str">
        <f>CONCATENATE(TEXT(Berechnung1E!G9,"0,00%")," (",Berechnung1E!G6,")")</f>
        <v>0,00% (0)</v>
      </c>
      <c r="F65" s="179" t="str">
        <f>CONCATENATE(TEXT(Berechnung1E!G10,"0,00%")," (",Berechnung1E!G8,")")</f>
        <v>100,00% (9)</v>
      </c>
      <c r="G65" s="179"/>
    </row>
    <row r="66" spans="1:17" ht="18" customHeight="1" thickBot="1" x14ac:dyDescent="0.25">
      <c r="A66" s="106"/>
      <c r="B66" s="106"/>
      <c r="C66" s="182"/>
      <c r="D66" s="121" t="s">
        <v>25</v>
      </c>
      <c r="E66" s="121" t="str">
        <f>CONCATENATE(TEXT(Berechnung1E!F9,"0,00%")," (",Berechnung1E!F6,")")</f>
        <v>100,00% (9)</v>
      </c>
      <c r="F66" s="179"/>
      <c r="G66" s="179"/>
    </row>
    <row r="67" spans="1:17" ht="7.5" customHeight="1" x14ac:dyDescent="0.2"/>
    <row r="68" spans="1:17" ht="13.5" customHeight="1" x14ac:dyDescent="0.2">
      <c r="A68" s="7" t="s">
        <v>40</v>
      </c>
    </row>
    <row r="69" spans="1:17" ht="12.75" customHeight="1" x14ac:dyDescent="0.2">
      <c r="A69" s="185" t="s">
        <v>437</v>
      </c>
      <c r="B69" s="185"/>
      <c r="C69" s="185"/>
      <c r="D69" s="185"/>
      <c r="E69" s="185"/>
      <c r="F69" s="185"/>
      <c r="G69" s="185"/>
      <c r="H69" s="185"/>
      <c r="I69" s="185"/>
      <c r="J69" s="185"/>
      <c r="K69" s="185"/>
      <c r="L69" s="185"/>
      <c r="M69" s="185"/>
      <c r="N69" s="185"/>
      <c r="O69" s="185"/>
      <c r="P69" s="185"/>
      <c r="Q69" s="185"/>
    </row>
    <row r="70" spans="1:17" ht="123.75" customHeight="1" x14ac:dyDescent="0.2">
      <c r="A70" s="185" t="s">
        <v>1164</v>
      </c>
      <c r="B70" s="185"/>
      <c r="C70" s="185"/>
      <c r="D70" s="185"/>
      <c r="E70" s="185"/>
      <c r="F70" s="185"/>
      <c r="G70" s="185"/>
      <c r="H70" s="185"/>
      <c r="I70" s="185"/>
      <c r="J70" s="185"/>
      <c r="K70" s="185"/>
      <c r="L70" s="185"/>
      <c r="M70" s="185"/>
      <c r="N70" s="185"/>
      <c r="O70" s="185"/>
      <c r="P70" s="185"/>
      <c r="Q70" s="185"/>
    </row>
    <row r="71" spans="1:17" x14ac:dyDescent="0.2">
      <c r="A71" s="7" t="s">
        <v>438</v>
      </c>
    </row>
    <row r="72" spans="1:17" ht="24" customHeight="1" x14ac:dyDescent="0.2">
      <c r="A72" s="176" t="s">
        <v>439</v>
      </c>
      <c r="B72" s="176"/>
      <c r="C72" s="176"/>
      <c r="D72" s="176"/>
      <c r="E72" s="176"/>
      <c r="F72" s="176"/>
      <c r="G72" s="176"/>
      <c r="H72" s="176"/>
      <c r="I72" s="176"/>
      <c r="J72" s="176"/>
      <c r="K72" s="176"/>
      <c r="L72" s="176"/>
      <c r="M72" s="176"/>
      <c r="N72" s="176"/>
      <c r="O72" s="176"/>
      <c r="P72" s="176"/>
      <c r="Q72" s="176"/>
    </row>
  </sheetData>
  <sheetProtection algorithmName="SHA-512" hashValue="utvUs//Lonp1Y4MG2SModkZDJVgZeFG0AMHy+MvSvFZL9nyfd5ZY/AVHN0mgS0ohgjQ9/d/5CT/OAY+nrPJNSA==" saltValue="Z+VVU7xyAw06MQdUXipD2Q==" spinCount="100000" sheet="1" objects="1" scenarios="1" selectLockedCells="1"/>
  <mergeCells count="138">
    <mergeCell ref="F7:G7"/>
    <mergeCell ref="C33:C35"/>
    <mergeCell ref="C39:C41"/>
    <mergeCell ref="H42:J44"/>
    <mergeCell ref="L51:M53"/>
    <mergeCell ref="K54:K56"/>
    <mergeCell ref="H36:J38"/>
    <mergeCell ref="L36:M38"/>
    <mergeCell ref="A36:B38"/>
    <mergeCell ref="D36:E38"/>
    <mergeCell ref="A39:B41"/>
    <mergeCell ref="D33:E35"/>
    <mergeCell ref="F33:G35"/>
    <mergeCell ref="F36:G38"/>
    <mergeCell ref="K33:K35"/>
    <mergeCell ref="A42:B44"/>
    <mergeCell ref="A45:B47"/>
    <mergeCell ref="A48:B50"/>
    <mergeCell ref="A51:B53"/>
    <mergeCell ref="A54:B56"/>
    <mergeCell ref="C54:C56"/>
    <mergeCell ref="F39:G41"/>
    <mergeCell ref="H39:J41"/>
    <mergeCell ref="L54:M56"/>
    <mergeCell ref="S54:S56"/>
    <mergeCell ref="R54:R56"/>
    <mergeCell ref="Q39:Q41"/>
    <mergeCell ref="R57:R59"/>
    <mergeCell ref="R39:R41"/>
    <mergeCell ref="L39:M41"/>
    <mergeCell ref="D39:E41"/>
    <mergeCell ref="D51:E53"/>
    <mergeCell ref="D48:E50"/>
    <mergeCell ref="L57:M59"/>
    <mergeCell ref="Q57:Q59"/>
    <mergeCell ref="S57:S59"/>
    <mergeCell ref="K57:K59"/>
    <mergeCell ref="F57:G59"/>
    <mergeCell ref="N57:N59"/>
    <mergeCell ref="D54:E56"/>
    <mergeCell ref="H57:J59"/>
    <mergeCell ref="D57:E59"/>
    <mergeCell ref="D45:E47"/>
    <mergeCell ref="F42:G44"/>
    <mergeCell ref="F45:G47"/>
    <mergeCell ref="K39:K41"/>
    <mergeCell ref="K51:K53"/>
    <mergeCell ref="N54:N56"/>
    <mergeCell ref="R31:S31"/>
    <mergeCell ref="N51:N53"/>
    <mergeCell ref="R33:R35"/>
    <mergeCell ref="S33:S35"/>
    <mergeCell ref="S42:S44"/>
    <mergeCell ref="R42:R44"/>
    <mergeCell ref="S45:S47"/>
    <mergeCell ref="R48:R50"/>
    <mergeCell ref="S48:S50"/>
    <mergeCell ref="R51:R53"/>
    <mergeCell ref="S51:S53"/>
    <mergeCell ref="R45:R47"/>
    <mergeCell ref="Q51:Q53"/>
    <mergeCell ref="Q48:Q50"/>
    <mergeCell ref="S36:S38"/>
    <mergeCell ref="Q36:Q38"/>
    <mergeCell ref="R36:R38"/>
    <mergeCell ref="N39:N41"/>
    <mergeCell ref="O36:O38"/>
    <mergeCell ref="P36:P38"/>
    <mergeCell ref="S39:S41"/>
    <mergeCell ref="N48:N50"/>
    <mergeCell ref="F51:G53"/>
    <mergeCell ref="N42:N44"/>
    <mergeCell ref="K45:K47"/>
    <mergeCell ref="L45:M47"/>
    <mergeCell ref="F54:G56"/>
    <mergeCell ref="H54:J56"/>
    <mergeCell ref="N45:N47"/>
    <mergeCell ref="H51:J53"/>
    <mergeCell ref="K48:K50"/>
    <mergeCell ref="L48:M50"/>
    <mergeCell ref="H48:J50"/>
    <mergeCell ref="C51:C53"/>
    <mergeCell ref="C48:C50"/>
    <mergeCell ref="A57:B59"/>
    <mergeCell ref="C45:C47"/>
    <mergeCell ref="C42:C44"/>
    <mergeCell ref="A4:J4"/>
    <mergeCell ref="Q31:Q32"/>
    <mergeCell ref="H33:J35"/>
    <mergeCell ref="L33:M35"/>
    <mergeCell ref="D15:E15"/>
    <mergeCell ref="F5:G5"/>
    <mergeCell ref="D13:K13"/>
    <mergeCell ref="D9:K9"/>
    <mergeCell ref="D11:K11"/>
    <mergeCell ref="J5:K5"/>
    <mergeCell ref="J15:K15"/>
    <mergeCell ref="K31:K32"/>
    <mergeCell ref="N31:N32"/>
    <mergeCell ref="O31:P32"/>
    <mergeCell ref="C31:C32"/>
    <mergeCell ref="D31:E32"/>
    <mergeCell ref="F31:G32"/>
    <mergeCell ref="Q54:Q56"/>
    <mergeCell ref="F48:G50"/>
    <mergeCell ref="H31:J32"/>
    <mergeCell ref="Q33:Q35"/>
    <mergeCell ref="N33:N35"/>
    <mergeCell ref="A30:N30"/>
    <mergeCell ref="A31:B32"/>
    <mergeCell ref="A33:B35"/>
    <mergeCell ref="L31:M32"/>
    <mergeCell ref="A72:Q72"/>
    <mergeCell ref="C62:C63"/>
    <mergeCell ref="F62:F63"/>
    <mergeCell ref="C64:E64"/>
    <mergeCell ref="C65:C66"/>
    <mergeCell ref="F65:G66"/>
    <mergeCell ref="G62:G63"/>
    <mergeCell ref="A69:Q69"/>
    <mergeCell ref="A70:Q70"/>
    <mergeCell ref="Q45:Q47"/>
    <mergeCell ref="Q42:Q44"/>
    <mergeCell ref="H45:J47"/>
    <mergeCell ref="D42:E44"/>
    <mergeCell ref="K42:K44"/>
    <mergeCell ref="L42:M44"/>
    <mergeCell ref="C57:C59"/>
    <mergeCell ref="C36:C38"/>
    <mergeCell ref="D18:E18"/>
    <mergeCell ref="H18:J18"/>
    <mergeCell ref="D19:E19"/>
    <mergeCell ref="D21:E21"/>
    <mergeCell ref="D23:E23"/>
    <mergeCell ref="D25:E25"/>
    <mergeCell ref="D27:E27"/>
    <mergeCell ref="D28:E28"/>
    <mergeCell ref="H28:J28"/>
  </mergeCells>
  <conditionalFormatting sqref="A36:S38 A42:S59">
    <cfRule type="expression" dxfId="73" priority="14" stopIfTrue="1">
      <formula>ISNUMBER(FIND("Dysplasie-Sprechstunde",$D$5))</formula>
    </cfRule>
  </conditionalFormatting>
  <conditionalFormatting sqref="D5">
    <cfRule type="expression" dxfId="72" priority="23" stopIfTrue="1">
      <formula>LEN(TRIM(D5))=0</formula>
    </cfRule>
  </conditionalFormatting>
  <conditionalFormatting sqref="D7">
    <cfRule type="expression" dxfId="71" priority="2" stopIfTrue="1">
      <formula>LEN(TRIM(D7))=0</formula>
    </cfRule>
  </conditionalFormatting>
  <conditionalFormatting sqref="D19">
    <cfRule type="expression" dxfId="70" priority="12" stopIfTrue="1">
      <formula>LEN(TRIM(D19))=0</formula>
    </cfRule>
  </conditionalFormatting>
  <conditionalFormatting sqref="D21">
    <cfRule type="expression" dxfId="69" priority="11" stopIfTrue="1">
      <formula>LEN(TRIM(D21))=0</formula>
    </cfRule>
  </conditionalFormatting>
  <conditionalFormatting sqref="D23">
    <cfRule type="expression" dxfId="68" priority="10" stopIfTrue="1">
      <formula>LEN(TRIM(D23))=0</formula>
    </cfRule>
  </conditionalFormatting>
  <conditionalFormatting sqref="D25">
    <cfRule type="expression" dxfId="67" priority="9" stopIfTrue="1">
      <formula>LEN(TRIM(D25))=0</formula>
    </cfRule>
  </conditionalFormatting>
  <conditionalFormatting sqref="D27">
    <cfRule type="expression" dxfId="66" priority="8" stopIfTrue="1">
      <formula>LEN(TRIM(D27))=0</formula>
    </cfRule>
  </conditionalFormatting>
  <conditionalFormatting sqref="D9:K9">
    <cfRule type="expression" dxfId="65" priority="80">
      <formula>OR(AND($D$5="Dysplasie-Sprechstunde",ISNUMBER(SEARCH("DYS-E",#REF!))),AND($D$5="Dysplasie-Einheit",ISNUMBER(SEARCH("DYS-S",#REF!))))</formula>
    </cfRule>
  </conditionalFormatting>
  <conditionalFormatting sqref="D11:K11 D13:K13 D15:E15 J15">
    <cfRule type="expression" dxfId="64" priority="81">
      <formula>OR(AND($D$5="Dysplasie-Sprechstunde",ISNUMBER(SEARCH("DYS-E",#REF!))),AND($D$5="Dysplasie-Einheit",ISNUMBER(SEARCH("DYS-S",#REF!))))</formula>
    </cfRule>
  </conditionalFormatting>
  <conditionalFormatting sqref="F5">
    <cfRule type="expression" dxfId="63" priority="26" stopIfTrue="1">
      <formula>LEN(TRIM(F5))=0</formula>
    </cfRule>
  </conditionalFormatting>
  <conditionalFormatting sqref="F7">
    <cfRule type="expression" dxfId="62" priority="1" stopIfTrue="1">
      <formula>LEN(TRIM(F7))=0</formula>
    </cfRule>
  </conditionalFormatting>
  <conditionalFormatting sqref="I19">
    <cfRule type="expression" dxfId="61" priority="7" stopIfTrue="1">
      <formula>LEN(TRIM(I19))=0</formula>
    </cfRule>
  </conditionalFormatting>
  <conditionalFormatting sqref="I21">
    <cfRule type="expression" dxfId="60" priority="6" stopIfTrue="1">
      <formula>LEN(TRIM(I21))=0</formula>
    </cfRule>
  </conditionalFormatting>
  <conditionalFormatting sqref="I23">
    <cfRule type="expression" dxfId="59" priority="5" stopIfTrue="1">
      <formula>LEN(TRIM(I23))=0</formula>
    </cfRule>
  </conditionalFormatting>
  <conditionalFormatting sqref="I25">
    <cfRule type="expression" dxfId="58" priority="4" stopIfTrue="1">
      <formula>LEN(TRIM(I25))=0</formula>
    </cfRule>
  </conditionalFormatting>
  <conditionalFormatting sqref="I27">
    <cfRule type="expression" dxfId="57" priority="3" stopIfTrue="1">
      <formula>LEN(TRIM(I27))=0</formula>
    </cfRule>
  </conditionalFormatting>
  <conditionalFormatting sqref="J5">
    <cfRule type="expression" dxfId="56" priority="22" stopIfTrue="1">
      <formula>LEN(TRIM(J5))=0</formula>
    </cfRule>
  </conditionalFormatting>
  <conditionalFormatting sqref="O39:O41">
    <cfRule type="expression" dxfId="55" priority="13" stopIfTrue="1">
      <formula>ISNUMBER(FIND("Dysplasie-Sprechstunde",$D$5))</formula>
    </cfRule>
  </conditionalFormatting>
  <conditionalFormatting sqref="P33:P34">
    <cfRule type="expression" dxfId="54" priority="30" stopIfTrue="1">
      <formula>LEN(TRIM(P33))=0</formula>
    </cfRule>
  </conditionalFormatting>
  <conditionalFormatting sqref="P36">
    <cfRule type="expression" dxfId="53" priority="60" stopIfTrue="1">
      <formula>LEN(TRIM(P36))=0</formula>
    </cfRule>
  </conditionalFormatting>
  <conditionalFormatting sqref="P39:P40">
    <cfRule type="expression" dxfId="52" priority="28" stopIfTrue="1">
      <formula>LEN(TRIM(P39))=0</formula>
    </cfRule>
  </conditionalFormatting>
  <conditionalFormatting sqref="P42:P43">
    <cfRule type="expression" dxfId="51" priority="31" stopIfTrue="1">
      <formula>LEN(TRIM(P42))=0</formula>
    </cfRule>
  </conditionalFormatting>
  <conditionalFormatting sqref="P45">
    <cfRule type="expression" dxfId="50" priority="39" stopIfTrue="1">
      <formula>LEN(TRIM(P45))=0</formula>
    </cfRule>
  </conditionalFormatting>
  <conditionalFormatting sqref="P48:P49">
    <cfRule type="expression" dxfId="49" priority="32" stopIfTrue="1">
      <formula>LEN(TRIM(P48))=0</formula>
    </cfRule>
  </conditionalFormatting>
  <conditionalFormatting sqref="P51:P52">
    <cfRule type="expression" dxfId="48" priority="34" stopIfTrue="1">
      <formula>LEN(TRIM(P51))=0</formula>
    </cfRule>
  </conditionalFormatting>
  <conditionalFormatting sqref="P54">
    <cfRule type="expression" dxfId="47" priority="37" stopIfTrue="1">
      <formula>LEN(TRIM(P54))=0</formula>
    </cfRule>
  </conditionalFormatting>
  <conditionalFormatting sqref="P57">
    <cfRule type="expression" dxfId="46" priority="68" stopIfTrue="1">
      <formula>LEN(TRIM(P57))=0</formula>
    </cfRule>
  </conditionalFormatting>
  <conditionalFormatting sqref="Q33:Q59">
    <cfRule type="cellIs" dxfId="45" priority="61" stopIfTrue="1" operator="equal">
      <formula>"Ausnahme (Plausibilität unklar)"</formula>
    </cfRule>
    <cfRule type="cellIs" dxfId="44" priority="62" stopIfTrue="1" operator="equal">
      <formula>"I.O. (Plausibilität unklar)"</formula>
    </cfRule>
    <cfRule type="cellIs" dxfId="43" priority="63" stopIfTrue="1" operator="equal">
      <formula>"Sollvorgabe nicht erfüllt"</formula>
    </cfRule>
    <cfRule type="cellIs" dxfId="42" priority="78" stopIfTrue="1" operator="equal">
      <formula>"I.O."</formula>
    </cfRule>
    <cfRule type="expression" dxfId="41" priority="33" stopIfTrue="1">
      <formula>OR(Q33=$D$66,Q33=$D$65)</formula>
    </cfRule>
  </conditionalFormatting>
  <conditionalFormatting sqref="R33:R59">
    <cfRule type="notContainsBlanks" dxfId="40" priority="98" stopIfTrue="1">
      <formula>LEN(TRIM(R33))&gt;0</formula>
    </cfRule>
    <cfRule type="expression" dxfId="39" priority="99" stopIfTrue="1">
      <formula>OR($Q33=$D$66,$Q33="Sollvorgabe nicht erfüllt",$Q33="Ausnahme (Plausibilität unklar)")</formula>
    </cfRule>
  </conditionalFormatting>
  <dataValidations count="13">
    <dataValidation type="whole" showInputMessage="1" showErrorMessage="1" errorTitle="Eingabefehler" error="1.Zähler muss eine positive ganze Zahl sein._x000a_2.Zähler kann nicht größer als Nenner sein." sqref="P39 P57 P42 P48 P51 P45 P54 P33" xr:uid="{00000000-0002-0000-0300-000000000000}">
      <formula1>0</formula1>
      <formula2>IF(P34="",5000,P34)</formula2>
    </dataValidation>
    <dataValidation type="custom" showInputMessage="1" showErrorMessage="1" errorTitle="Eingabefehler" error="1.Nenner muss eine positive ganze Zahl sein. _x000a_2.Nenner kann nicht kleiner als Zähler sein." sqref="P52 P40 P43" xr:uid="{00000000-0002-0000-0300-000001000000}">
      <formula1>IF(ISNUMBER(P40),IF(P40&gt;=0,IF(AND(P40&gt;=P39,P40&lt;5001),P40,FALSE),FALSE),FALSE)</formula1>
    </dataValidation>
    <dataValidation type="textLength" allowBlank="1" showInputMessage="1" showErrorMessage="1" errorTitle="Zeichenlänge" error="Minimal 30 Zeichen und max. 500 Zeichen." promptTitle="Hinweis" prompt="Wenn die Datenqualität nicht &quot;I.O.&quot; ist, ist der Kennzahlenwert zu begründen." sqref="R33:R35" xr:uid="{00000000-0002-0000-0300-000002000000}">
      <formula1>30</formula1>
      <formula2>500</formula2>
    </dataValidation>
    <dataValidation type="textLength" allowBlank="1" showInputMessage="1" showErrorMessage="1" errorTitle="Zeichenlänge" error="Minimal 30 Zeichen und max. 500 Zeichen." sqref="R39:S59 S33:S38" xr:uid="{00000000-0002-0000-0300-000003000000}">
      <formula1>30</formula1>
      <formula2>500</formula2>
    </dataValidation>
    <dataValidation showInputMessage="1" showErrorMessage="1" errorTitle="Eingabefehler" sqref="P58 P55" xr:uid="{00000000-0002-0000-0300-000004000000}"/>
    <dataValidation showInputMessage="1" showErrorMessage="1" errorTitle="Eingabefehler" error="1.Nenner muss eine positive ganze Zahl sein. _x000a_2.Nenner kann nicht kleiner als Zähler sein." sqref="P46" xr:uid="{00000000-0002-0000-0300-000005000000}"/>
    <dataValidation type="textLength" allowBlank="1" showInputMessage="1" showErrorMessage="1" errorTitle="Eingabefehler" error="Nur Texteingabe bis 100 Zeichen möglich." sqref="F5 D19:E19 D21:E21 D23:E23 D25:E25 D27:E27" xr:uid="{00000000-0002-0000-0300-000006000000}">
      <formula1>0</formula1>
      <formula2>100</formula2>
    </dataValidation>
    <dataValidation type="list" allowBlank="1" showInputMessage="1" showErrorMessage="1" errorTitle="Hinweis" error="Auswahl treffen über Dropdown-Liste." sqref="D5" xr:uid="{00000000-0002-0000-0300-000007000000}">
      <formula1>IF($T$5=TRUE,#REF!,DysplasieEinheit)</formula1>
    </dataValidation>
    <dataValidation type="date" showErrorMessage="1" errorTitle="Eingabefehler" error="Format: tt.mm.jjjj_x000a__x000a_Zeitraum zwischen 01.10.2024 - 31.01.2026 angeben." sqref="J5:K5" xr:uid="{00000000-0002-0000-0300-000008000000}">
      <formula1>45566</formula1>
      <formula2>46053</formula2>
    </dataValidation>
    <dataValidation type="textLength" allowBlank="1" showErrorMessage="1" errorTitle="Zeichenlänge" error="Minimal 30 Zeichen und max. 500 Zeichen." sqref="R36:R38" xr:uid="{00000000-0002-0000-0300-000009000000}">
      <formula1>30</formula1>
      <formula2>500</formula2>
    </dataValidation>
    <dataValidation type="custom" showInputMessage="1" showErrorMessage="1" errorTitle="Eingabefehler" error="1.Nenner muss eine positive ganze Zahl sein. _x000a_2.Nenner kann nicht kleiner als Zähler sein._x000a_3.Nenner kann nicht kleiner als Nenner KN 4 sein." sqref="P49" xr:uid="{00000000-0002-0000-0300-00000A000000}">
      <formula1>IF(ISNUMBER(P49),IF(P49&gt;=P43,IF(AND(P49&gt;=P48,P49&lt;5001),P49,FALSE),FALSE),FALSE)</formula1>
    </dataValidation>
    <dataValidation type="whole" showInputMessage="1" showErrorMessage="1" errorTitle="Eingabefehler" error="1.Nenner muss eine positive ganze Zahl sein. _x000a_2.Nenner kann nicht kleiner als Zähler sein." sqref="P34" xr:uid="{00000000-0002-0000-0300-00000B000000}">
      <formula1>IF(P33="",0,P33)</formula1>
      <formula2>IF(ISNUMBER(P34),IF(P34&gt;=0,IF(AND(P34&gt;=P33,P34&lt;5001),P34,FALSE),FALSE),FALSE)</formula2>
    </dataValidation>
    <dataValidation type="whole" allowBlank="1" showInputMessage="1" showErrorMessage="1" errorTitle="Eingabefehler" error="Ganze Zahl zwischen 0 und 5000 eingeben." sqref="P36:P38 I21 I23 I25 I27 I19" xr:uid="{00000000-0002-0000-0300-00000C000000}">
      <formula1>0</formula1>
      <formula2>5000</formula2>
    </dataValidation>
  </dataValidations>
  <pageMargins left="0.43307086614173229" right="7.874015748031496E-2" top="0.59055118110236227" bottom="0.39370078740157483" header="0.11811023622047245" footer="0.11811023622047245"/>
  <pageSetup paperSize="9" scale="96" fitToHeight="0" orientation="landscape" r:id="rId1"/>
  <headerFooter>
    <oddFooter>&amp;L
&amp;"Arial,Standard"&amp;7&amp;F&amp;C&amp;"Arial,Standard"&amp;7
 © DKG  Alle Rechte vorbehalten&amp;R&amp;"Arial,Standard"&amp;7&amp;P</oddFooter>
  </headerFooter>
  <rowBreaks count="3" manualBreakCount="3">
    <brk id="35" max="16" man="1"/>
    <brk id="47" max="16" man="1"/>
    <brk id="56" max="1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8"/>
  <sheetViews>
    <sheetView showGridLines="0" zoomScaleNormal="100" workbookViewId="0">
      <selection activeCell="F5" sqref="F5:G5"/>
    </sheetView>
  </sheetViews>
  <sheetFormatPr defaultColWidth="9.140625" defaultRowHeight="12.75" x14ac:dyDescent="0.2"/>
  <cols>
    <col min="1" max="1" width="2.42578125" style="1" customWidth="1"/>
    <col min="2" max="2" width="3.28515625" style="1" customWidth="1"/>
    <col min="3" max="3" width="17.42578125" style="1" customWidth="1"/>
    <col min="4" max="4" width="12.7109375" style="1" customWidth="1"/>
    <col min="5" max="5" width="15.28515625" style="1" customWidth="1"/>
    <col min="6" max="6" width="16.140625" style="1" customWidth="1"/>
    <col min="7" max="7" width="9.85546875" style="1" customWidth="1"/>
    <col min="8" max="8" width="5.5703125" style="1" customWidth="1"/>
    <col min="9" max="9" width="10.42578125" style="1" customWidth="1"/>
    <col min="10" max="10" width="8.85546875" style="1" customWidth="1"/>
    <col min="11" max="11" width="6.28515625" style="1" customWidth="1"/>
    <col min="12" max="12" width="3.85546875" style="1" customWidth="1"/>
    <col min="13" max="13" width="3.28515625" style="1" customWidth="1"/>
    <col min="14" max="14" width="6" style="1" customWidth="1"/>
    <col min="15" max="15" width="6.85546875" style="1" customWidth="1"/>
    <col min="16" max="16" width="8" style="1" customWidth="1"/>
    <col min="17" max="17" width="8.28515625" style="1" customWidth="1"/>
    <col min="18" max="19" width="73" style="1" customWidth="1"/>
    <col min="20" max="20" width="0" style="1" hidden="1" customWidth="1"/>
    <col min="21" max="16384" width="9.140625" style="1"/>
  </cols>
  <sheetData>
    <row r="1" spans="1:20" ht="9.75" customHeight="1" x14ac:dyDescent="0.2"/>
    <row r="2" spans="1:20" ht="12.75" customHeight="1" x14ac:dyDescent="0.2">
      <c r="A2" s="69" t="str">
        <f>Kennzahlenbogen_Einheit!A2</f>
        <v>Anlage EB I1.1 (Auditjahr 2025 / Kennzahlenjahr 2024)</v>
      </c>
    </row>
    <row r="3" spans="1:20" ht="16.5" customHeight="1" x14ac:dyDescent="0.25">
      <c r="A3" s="25" t="s">
        <v>285</v>
      </c>
    </row>
    <row r="4" spans="1:20" ht="12.95" customHeight="1" x14ac:dyDescent="0.25">
      <c r="A4" s="215"/>
      <c r="B4" s="215"/>
      <c r="C4" s="215"/>
      <c r="D4" s="215"/>
      <c r="E4" s="215"/>
      <c r="F4" s="215"/>
      <c r="G4" s="215"/>
      <c r="H4" s="215"/>
      <c r="I4" s="215"/>
    </row>
    <row r="5" spans="1:20" s="26" customFormat="1" ht="15" customHeight="1" x14ac:dyDescent="0.2">
      <c r="B5" s="77" t="s">
        <v>98</v>
      </c>
      <c r="C5" s="49"/>
      <c r="D5" s="78"/>
      <c r="E5" s="80" t="s">
        <v>0</v>
      </c>
      <c r="F5" s="147"/>
      <c r="G5" s="148"/>
      <c r="I5" s="61" t="s">
        <v>153</v>
      </c>
      <c r="J5" s="227"/>
      <c r="K5" s="228"/>
      <c r="L5" s="79"/>
      <c r="M5" s="79"/>
      <c r="N5" s="79"/>
      <c r="T5" s="26" t="b">
        <f>IF(Kennzahlenbogen_Einheit!D5&lt;&gt;"",TRUE,FALSE)</f>
        <v>0</v>
      </c>
    </row>
    <row r="6" spans="1:20" ht="8.1" customHeight="1" x14ac:dyDescent="0.2">
      <c r="C6" s="26"/>
    </row>
    <row r="7" spans="1:20" s="26" customFormat="1" ht="26.25" customHeight="1" x14ac:dyDescent="0.25">
      <c r="B7" s="26" t="s">
        <v>150</v>
      </c>
      <c r="D7" s="224" t="str">
        <f>IF(D5="","",Datenquelle!B9)</f>
        <v/>
      </c>
      <c r="E7" s="225"/>
      <c r="F7" s="225"/>
      <c r="G7" s="225"/>
      <c r="H7" s="225"/>
      <c r="I7" s="225"/>
      <c r="J7" s="225"/>
      <c r="K7" s="226"/>
    </row>
    <row r="8" spans="1:20" s="26" customFormat="1" ht="8.1" customHeight="1" x14ac:dyDescent="0.25">
      <c r="D8" s="82"/>
      <c r="E8" s="82"/>
      <c r="F8" s="82"/>
      <c r="G8" s="82"/>
      <c r="H8" s="82"/>
      <c r="I8" s="82"/>
      <c r="J8" s="82"/>
      <c r="K8" s="82"/>
    </row>
    <row r="9" spans="1:20" s="26" customFormat="1" ht="15" customHeight="1" x14ac:dyDescent="0.25">
      <c r="B9" s="26" t="s">
        <v>154</v>
      </c>
      <c r="D9" s="221" t="str">
        <f>IF(D5="","",Datenquelle!C9)</f>
        <v/>
      </c>
      <c r="E9" s="222"/>
      <c r="F9" s="222"/>
      <c r="G9" s="222"/>
      <c r="H9" s="222"/>
      <c r="I9" s="222"/>
      <c r="J9" s="222"/>
      <c r="K9" s="223"/>
    </row>
    <row r="10" spans="1:20" s="26" customFormat="1" ht="5.25" customHeight="1" x14ac:dyDescent="0.25">
      <c r="D10" s="82"/>
      <c r="E10" s="82"/>
      <c r="F10" s="82"/>
      <c r="G10" s="82"/>
      <c r="H10" s="82"/>
      <c r="I10" s="82"/>
      <c r="J10" s="82"/>
      <c r="K10" s="82"/>
    </row>
    <row r="11" spans="1:20" s="26" customFormat="1" ht="15" customHeight="1" x14ac:dyDescent="0.25">
      <c r="B11" s="26" t="s">
        <v>152</v>
      </c>
      <c r="D11" s="221" t="str">
        <f>IF(D5="","",Datenquelle!J9)</f>
        <v/>
      </c>
      <c r="E11" s="222"/>
      <c r="F11" s="222"/>
      <c r="G11" s="222"/>
      <c r="H11" s="222"/>
      <c r="I11" s="222"/>
      <c r="J11" s="222"/>
      <c r="K11" s="223"/>
    </row>
    <row r="12" spans="1:20" ht="8.1" customHeight="1" x14ac:dyDescent="0.2">
      <c r="C12" s="26"/>
    </row>
    <row r="13" spans="1:20" ht="15" customHeight="1" x14ac:dyDescent="0.2">
      <c r="B13" s="1" t="s">
        <v>3</v>
      </c>
      <c r="C13" s="26"/>
      <c r="D13" s="220" t="str">
        <f>IF(D5="","",Datenquelle!G9)</f>
        <v/>
      </c>
      <c r="E13" s="220"/>
      <c r="I13" s="80" t="s">
        <v>286</v>
      </c>
      <c r="J13" s="229" t="str">
        <f>IF(D5="","",Datenquelle!I9)</f>
        <v/>
      </c>
      <c r="K13" s="230"/>
    </row>
    <row r="14" spans="1:20" ht="15" customHeight="1" x14ac:dyDescent="0.2">
      <c r="C14" s="26"/>
    </row>
    <row r="15" spans="1:20" ht="15" customHeight="1" x14ac:dyDescent="0.25">
      <c r="C15" s="26"/>
      <c r="D15" s="25" t="s">
        <v>931</v>
      </c>
      <c r="I15" s="106"/>
      <c r="N15" s="106"/>
    </row>
    <row r="16" spans="1:20" ht="6" customHeight="1" x14ac:dyDescent="0.2">
      <c r="C16" s="26"/>
      <c r="D16" s="107"/>
      <c r="G16" s="108"/>
      <c r="H16" s="113"/>
      <c r="I16" s="106"/>
      <c r="J16" s="108"/>
      <c r="K16" s="114"/>
      <c r="N16" s="106"/>
    </row>
    <row r="17" spans="1:19" ht="15" customHeight="1" x14ac:dyDescent="0.2">
      <c r="C17" s="108"/>
      <c r="D17" s="115"/>
      <c r="E17" s="106" t="s">
        <v>428</v>
      </c>
      <c r="G17" s="108"/>
      <c r="H17" s="113"/>
      <c r="I17" s="106"/>
      <c r="J17" s="108"/>
      <c r="M17" s="106"/>
    </row>
    <row r="18" spans="1:19" ht="6" customHeight="1" x14ac:dyDescent="0.2">
      <c r="C18" s="26"/>
      <c r="D18" s="107"/>
      <c r="G18" s="108"/>
      <c r="H18" s="113"/>
      <c r="I18" s="106"/>
      <c r="J18" s="108"/>
      <c r="K18" s="114"/>
      <c r="N18" s="106"/>
    </row>
    <row r="19" spans="1:19" ht="15" customHeight="1" x14ac:dyDescent="0.2">
      <c r="C19" s="108"/>
      <c r="D19" s="116"/>
      <c r="E19" s="106" t="s">
        <v>429</v>
      </c>
      <c r="G19" s="108"/>
      <c r="H19" s="106"/>
      <c r="I19" s="108"/>
      <c r="L19" s="106"/>
    </row>
    <row r="20" spans="1:19" ht="15" customHeight="1" x14ac:dyDescent="0.2">
      <c r="C20" s="26"/>
    </row>
    <row r="21" spans="1:19" ht="15" customHeight="1" x14ac:dyDescent="0.25">
      <c r="A21" s="2" t="s">
        <v>442</v>
      </c>
    </row>
    <row r="22" spans="1:19" ht="58.5" customHeight="1" x14ac:dyDescent="0.25">
      <c r="A22" s="2"/>
      <c r="D22" s="280" t="s">
        <v>460</v>
      </c>
      <c r="E22" s="281"/>
      <c r="H22" s="280" t="s">
        <v>444</v>
      </c>
      <c r="I22" s="280"/>
      <c r="J22" s="280"/>
    </row>
    <row r="23" spans="1:19" ht="15" customHeight="1" x14ac:dyDescent="0.25">
      <c r="A23" s="2"/>
      <c r="D23" s="147"/>
      <c r="E23" s="148"/>
      <c r="H23" s="124"/>
      <c r="I23" s="128"/>
    </row>
    <row r="24" spans="1:19" ht="15" customHeight="1" x14ac:dyDescent="0.25">
      <c r="A24" s="2"/>
      <c r="D24" s="282" t="s">
        <v>445</v>
      </c>
      <c r="E24" s="282"/>
      <c r="H24" s="150" t="s">
        <v>445</v>
      </c>
      <c r="I24" s="150"/>
      <c r="J24" s="150"/>
    </row>
    <row r="25" spans="1:19" ht="9.9499999999999993" customHeight="1" x14ac:dyDescent="0.2"/>
    <row r="26" spans="1:19" ht="48.75" customHeight="1" thickBot="1" x14ac:dyDescent="0.25">
      <c r="A26" s="160" t="s">
        <v>459</v>
      </c>
      <c r="B26" s="160"/>
      <c r="C26" s="160"/>
      <c r="D26" s="160"/>
      <c r="E26" s="160"/>
      <c r="F26" s="160"/>
      <c r="G26" s="160"/>
      <c r="H26" s="160"/>
      <c r="I26" s="160"/>
      <c r="J26" s="160"/>
      <c r="K26" s="160"/>
      <c r="L26" s="160"/>
      <c r="M26" s="160"/>
      <c r="N26" s="160"/>
      <c r="O26" s="160"/>
      <c r="P26" s="160"/>
    </row>
    <row r="27" spans="1:19" ht="12" customHeight="1" thickBot="1" x14ac:dyDescent="0.25">
      <c r="A27" s="162" t="s">
        <v>26</v>
      </c>
      <c r="B27" s="163"/>
      <c r="C27" s="152" t="s">
        <v>27</v>
      </c>
      <c r="D27" s="152" t="s">
        <v>28</v>
      </c>
      <c r="E27" s="152"/>
      <c r="F27" s="152" t="s">
        <v>29</v>
      </c>
      <c r="G27" s="152"/>
      <c r="H27" s="362" t="s">
        <v>30</v>
      </c>
      <c r="I27" s="363"/>
      <c r="J27" s="364"/>
      <c r="K27" s="231" t="s">
        <v>34</v>
      </c>
      <c r="L27" s="172" t="s">
        <v>32</v>
      </c>
      <c r="M27" s="173"/>
      <c r="N27" s="231" t="s">
        <v>31</v>
      </c>
      <c r="O27" s="152" t="s">
        <v>33</v>
      </c>
      <c r="P27" s="233"/>
      <c r="Q27" s="216" t="s">
        <v>35</v>
      </c>
      <c r="R27" s="244" t="s">
        <v>36</v>
      </c>
      <c r="S27" s="244"/>
    </row>
    <row r="28" spans="1:19" ht="23.1" customHeight="1" thickBot="1" x14ac:dyDescent="0.25">
      <c r="A28" s="164"/>
      <c r="B28" s="165"/>
      <c r="C28" s="153"/>
      <c r="D28" s="153"/>
      <c r="E28" s="153"/>
      <c r="F28" s="153"/>
      <c r="G28" s="153"/>
      <c r="H28" s="365"/>
      <c r="I28" s="366"/>
      <c r="J28" s="367"/>
      <c r="K28" s="232"/>
      <c r="L28" s="174"/>
      <c r="M28" s="175"/>
      <c r="N28" s="232"/>
      <c r="O28" s="153"/>
      <c r="P28" s="234"/>
      <c r="Q28" s="217"/>
      <c r="R28" s="22" t="s">
        <v>81</v>
      </c>
      <c r="S28" s="22" t="s">
        <v>82</v>
      </c>
    </row>
    <row r="29" spans="1:19" ht="30.75" customHeight="1" thickBot="1" x14ac:dyDescent="0.25">
      <c r="A29" s="166">
        <v>1</v>
      </c>
      <c r="B29" s="167"/>
      <c r="C29" s="211" t="s">
        <v>287</v>
      </c>
      <c r="D29" s="195" t="s">
        <v>448</v>
      </c>
      <c r="E29" s="196"/>
      <c r="F29" s="186" t="s">
        <v>932</v>
      </c>
      <c r="G29" s="235"/>
      <c r="H29" s="218" t="s">
        <v>464</v>
      </c>
      <c r="I29" s="219"/>
      <c r="J29" s="302"/>
      <c r="K29" s="157"/>
      <c r="L29" s="201" t="s">
        <v>86</v>
      </c>
      <c r="M29" s="202"/>
      <c r="N29" s="157"/>
      <c r="O29" s="6" t="s">
        <v>29</v>
      </c>
      <c r="P29" s="21"/>
      <c r="Q29" s="154" t="str">
        <f>IF(AND(P31="",P29=0,P30=0),Berechnung1S!$H$5,IF(P31="",Berechnung1S!$D$5,IF(P31=Berechnung1S!D25,Berechnung1S!$F$5,IF(OR(P31&lt; Berechnung1S!E25,P31&gt; Berechnung1S!F25),Berechnung1S!$G$5,IF(OR(ROUND(P31,4)&lt;Berechnung1S!J25,ROUND(P31,4)&gt;Berechnung1S!K25),Berechnung1S!$D$5,IF(OR(ROUND(P31,4)&lt;Berechnung1S!G25,ROUND(P31,4)&gt;Berechnung1S!H25),Berechnung1S!$E$5,Berechnung1S!$C$5))))))</f>
        <v>Unvollständig</v>
      </c>
      <c r="R29" s="246"/>
      <c r="S29" s="249"/>
    </row>
    <row r="30" spans="1:19" ht="30.75" customHeight="1" thickBot="1" x14ac:dyDescent="0.25">
      <c r="A30" s="168"/>
      <c r="B30" s="169"/>
      <c r="C30" s="212"/>
      <c r="D30" s="197"/>
      <c r="E30" s="198"/>
      <c r="F30" s="189"/>
      <c r="G30" s="236"/>
      <c r="H30" s="303"/>
      <c r="I30" s="304"/>
      <c r="J30" s="305"/>
      <c r="K30" s="158"/>
      <c r="L30" s="203"/>
      <c r="M30" s="204"/>
      <c r="N30" s="158"/>
      <c r="O30" s="6" t="s">
        <v>38</v>
      </c>
      <c r="P30" s="21"/>
      <c r="Q30" s="155"/>
      <c r="R30" s="247"/>
      <c r="S30" s="247"/>
    </row>
    <row r="31" spans="1:19" ht="30.75" customHeight="1" thickBot="1" x14ac:dyDescent="0.25">
      <c r="A31" s="170"/>
      <c r="B31" s="171"/>
      <c r="C31" s="213"/>
      <c r="D31" s="199"/>
      <c r="E31" s="200"/>
      <c r="F31" s="192"/>
      <c r="G31" s="237"/>
      <c r="H31" s="306"/>
      <c r="I31" s="307"/>
      <c r="J31" s="308"/>
      <c r="K31" s="159"/>
      <c r="L31" s="205"/>
      <c r="M31" s="206"/>
      <c r="N31" s="159"/>
      <c r="O31" s="6" t="s">
        <v>39</v>
      </c>
      <c r="P31" s="23" t="str">
        <f>IF(P29="","n.d.",IF(P30="","n.d.",IF(P30=0,"",P29/P30)))</f>
        <v>n.d.</v>
      </c>
      <c r="Q31" s="156"/>
      <c r="R31" s="248"/>
      <c r="S31" s="248"/>
    </row>
    <row r="32" spans="1:19" ht="30" customHeight="1" thickBot="1" x14ac:dyDescent="0.25">
      <c r="A32" s="166">
        <v>2</v>
      </c>
      <c r="B32" s="167"/>
      <c r="C32" s="208" t="s">
        <v>1165</v>
      </c>
      <c r="D32" s="274" t="s">
        <v>295</v>
      </c>
      <c r="E32" s="275"/>
      <c r="F32" s="274" t="s">
        <v>282</v>
      </c>
      <c r="G32" s="275"/>
      <c r="H32" s="293" t="s">
        <v>19</v>
      </c>
      <c r="I32" s="294"/>
      <c r="J32" s="295"/>
      <c r="K32" s="157"/>
      <c r="L32" s="268" t="s">
        <v>92</v>
      </c>
      <c r="M32" s="269"/>
      <c r="N32" s="359"/>
      <c r="O32" s="251" t="s">
        <v>37</v>
      </c>
      <c r="P32" s="252"/>
      <c r="Q32" s="154" t="str">
        <f>IF(P32="",Berechnung1S!$F$5,IF(OR(P32&lt; Berechnung1S!E28,P32&gt; Berechnung1S!F28),Berechnung1S!$G$5,IF(OR(ROUND(P32,4)&lt;Berechnung1S!J28,ROUND(P32,4)&gt;Berechnung1S!K28),Berechnung1S!$D$5,IF(OR(ROUND(P32,4)&lt;Berechnung1S!G28,ROUND(P32,4)&gt;Berechnung1S!H28),Berechnung1S!$E$5,Berechnung1S!$C$5))))</f>
        <v>Unvollständig</v>
      </c>
      <c r="R32" s="246"/>
      <c r="S32" s="249"/>
    </row>
    <row r="33" spans="1:19" ht="30" customHeight="1" thickBot="1" x14ac:dyDescent="0.25">
      <c r="A33" s="168"/>
      <c r="B33" s="169"/>
      <c r="C33" s="209"/>
      <c r="D33" s="276"/>
      <c r="E33" s="277"/>
      <c r="F33" s="276"/>
      <c r="G33" s="277"/>
      <c r="H33" s="296"/>
      <c r="I33" s="297"/>
      <c r="J33" s="298"/>
      <c r="K33" s="158"/>
      <c r="L33" s="270"/>
      <c r="M33" s="271"/>
      <c r="N33" s="360"/>
      <c r="O33" s="251"/>
      <c r="P33" s="253"/>
      <c r="Q33" s="155"/>
      <c r="R33" s="247"/>
      <c r="S33" s="247"/>
    </row>
    <row r="34" spans="1:19" ht="30" customHeight="1" thickBot="1" x14ac:dyDescent="0.25">
      <c r="A34" s="170"/>
      <c r="B34" s="171"/>
      <c r="C34" s="210"/>
      <c r="D34" s="278"/>
      <c r="E34" s="279"/>
      <c r="F34" s="278"/>
      <c r="G34" s="279"/>
      <c r="H34" s="299"/>
      <c r="I34" s="300"/>
      <c r="J34" s="301"/>
      <c r="K34" s="159"/>
      <c r="L34" s="272"/>
      <c r="M34" s="273"/>
      <c r="N34" s="361"/>
      <c r="O34" s="251"/>
      <c r="P34" s="254"/>
      <c r="Q34" s="156"/>
      <c r="R34" s="248"/>
      <c r="S34" s="248"/>
    </row>
    <row r="35" spans="1:19" ht="41.25" customHeight="1" thickBot="1" x14ac:dyDescent="0.25">
      <c r="A35" s="166">
        <v>3</v>
      </c>
      <c r="B35" s="167"/>
      <c r="C35" s="211" t="s">
        <v>294</v>
      </c>
      <c r="D35" s="195" t="s">
        <v>91</v>
      </c>
      <c r="E35" s="196"/>
      <c r="F35" s="186" t="s">
        <v>449</v>
      </c>
      <c r="G35" s="235"/>
      <c r="H35" s="218" t="s">
        <v>450</v>
      </c>
      <c r="I35" s="219"/>
      <c r="J35" s="302"/>
      <c r="K35" s="157"/>
      <c r="L35" s="201" t="s">
        <v>88</v>
      </c>
      <c r="M35" s="202"/>
      <c r="N35" s="157"/>
      <c r="O35" s="6" t="s">
        <v>29</v>
      </c>
      <c r="P35" s="21"/>
      <c r="Q35" s="154" t="str">
        <f>IF(P37=Berechnung1S!D31,Berechnung1S!$F$5,IF(OR(P37&lt; Berechnung1S!E31,P37&gt; Berechnung1S!F31),Berechnung1S!$G$5,IF(OR(ROUND(P37,4)&lt;Berechnung1S!J31,ROUND(P37,4)&gt;Berechnung1S!K31),Berechnung1S!$D$5,IF(OR(ROUND(P37,4)&lt;Berechnung1S!G31,ROUND(P37,4)&gt;Berechnung1S!H31),Berechnung1S!$E$5,Berechnung1S!$C$5))))</f>
        <v>Unvollständig</v>
      </c>
      <c r="R35" s="246"/>
      <c r="S35" s="249"/>
    </row>
    <row r="36" spans="1:19" ht="41.25" customHeight="1" thickBot="1" x14ac:dyDescent="0.25">
      <c r="A36" s="168"/>
      <c r="B36" s="169"/>
      <c r="C36" s="212"/>
      <c r="D36" s="197"/>
      <c r="E36" s="198"/>
      <c r="F36" s="189"/>
      <c r="G36" s="236"/>
      <c r="H36" s="303"/>
      <c r="I36" s="304"/>
      <c r="J36" s="305"/>
      <c r="K36" s="158"/>
      <c r="L36" s="203"/>
      <c r="M36" s="204"/>
      <c r="N36" s="158"/>
      <c r="O36" s="6" t="s">
        <v>38</v>
      </c>
      <c r="P36" s="21"/>
      <c r="Q36" s="155"/>
      <c r="R36" s="247"/>
      <c r="S36" s="247"/>
    </row>
    <row r="37" spans="1:19" ht="41.25" customHeight="1" thickBot="1" x14ac:dyDescent="0.25">
      <c r="A37" s="170"/>
      <c r="B37" s="171"/>
      <c r="C37" s="213"/>
      <c r="D37" s="199"/>
      <c r="E37" s="200"/>
      <c r="F37" s="192"/>
      <c r="G37" s="237"/>
      <c r="H37" s="306"/>
      <c r="I37" s="307"/>
      <c r="J37" s="308"/>
      <c r="K37" s="159"/>
      <c r="L37" s="205"/>
      <c r="M37" s="206"/>
      <c r="N37" s="159"/>
      <c r="O37" s="6" t="s">
        <v>39</v>
      </c>
      <c r="P37" s="81" t="str">
        <f>IF(P35="","n.d.",IF(P36="","n.d.",IF(P36=0,"",P35/P36)))</f>
        <v>n.d.</v>
      </c>
      <c r="Q37" s="156"/>
      <c r="R37" s="248"/>
      <c r="S37" s="248"/>
    </row>
    <row r="38" spans="1:19" ht="30" customHeight="1" thickBot="1" x14ac:dyDescent="0.25">
      <c r="A38" s="353" t="s">
        <v>462</v>
      </c>
      <c r="B38" s="354"/>
      <c r="C38" s="345" t="s">
        <v>289</v>
      </c>
      <c r="D38" s="283" t="s">
        <v>145</v>
      </c>
      <c r="E38" s="332"/>
      <c r="F38" s="283" t="s">
        <v>1155</v>
      </c>
      <c r="G38" s="332"/>
      <c r="H38" s="309" t="s">
        <v>452</v>
      </c>
      <c r="I38" s="310"/>
      <c r="J38" s="311"/>
      <c r="K38" s="335"/>
      <c r="L38" s="338" t="s">
        <v>87</v>
      </c>
      <c r="M38" s="339"/>
      <c r="N38" s="335"/>
      <c r="O38" s="134" t="s">
        <v>29</v>
      </c>
      <c r="P38" s="132"/>
      <c r="Q38" s="319" t="str">
        <f>IF(P40=Berechnung1S!D34,Berechnung1S!$F$5,IF(OR(P40&lt; Berechnung1S!E34,P40&gt; Berechnung1S!F34),Berechnung1S!$G$5,IF(OR(ROUND(P40,4)&lt;Berechnung1S!J34,ROUND(P40,4)&gt;Berechnung1S!K34),Berechnung1S!$D$5,IF(OR(ROUND(P40,4)&lt;Berechnung1S!G34,ROUND(P40,4)&gt;Berechnung1S!H34),Berechnung1S!$E$5,Berechnung1S!$C$5))))</f>
        <v>Unvollständig</v>
      </c>
      <c r="R38" s="322"/>
      <c r="S38" s="322"/>
    </row>
    <row r="39" spans="1:19" ht="30" customHeight="1" thickBot="1" x14ac:dyDescent="0.25">
      <c r="A39" s="355"/>
      <c r="B39" s="356"/>
      <c r="C39" s="346"/>
      <c r="D39" s="286"/>
      <c r="E39" s="333"/>
      <c r="F39" s="286"/>
      <c r="G39" s="333"/>
      <c r="H39" s="312"/>
      <c r="I39" s="313"/>
      <c r="J39" s="314"/>
      <c r="K39" s="336"/>
      <c r="L39" s="340"/>
      <c r="M39" s="341"/>
      <c r="N39" s="336"/>
      <c r="O39" s="134" t="s">
        <v>38</v>
      </c>
      <c r="P39" s="132"/>
      <c r="Q39" s="320"/>
      <c r="R39" s="323"/>
      <c r="S39" s="323"/>
    </row>
    <row r="40" spans="1:19" ht="30" customHeight="1" thickBot="1" x14ac:dyDescent="0.25">
      <c r="A40" s="357"/>
      <c r="B40" s="358"/>
      <c r="C40" s="347"/>
      <c r="D40" s="289"/>
      <c r="E40" s="334"/>
      <c r="F40" s="289"/>
      <c r="G40" s="334"/>
      <c r="H40" s="315"/>
      <c r="I40" s="316"/>
      <c r="J40" s="317"/>
      <c r="K40" s="337"/>
      <c r="L40" s="342"/>
      <c r="M40" s="343"/>
      <c r="N40" s="337"/>
      <c r="O40" s="134" t="s">
        <v>39</v>
      </c>
      <c r="P40" s="133" t="str">
        <f>IF(P38="","n.d.",IF(P39="","n.d.",IF(P39=0,"",P38/P39)))</f>
        <v>n.d.</v>
      </c>
      <c r="Q40" s="321"/>
      <c r="R40" s="324"/>
      <c r="S40" s="324"/>
    </row>
    <row r="41" spans="1:19" ht="30" customHeight="1" thickBot="1" x14ac:dyDescent="0.25">
      <c r="A41" s="344">
        <v>5</v>
      </c>
      <c r="B41" s="326"/>
      <c r="C41" s="345" t="s">
        <v>639</v>
      </c>
      <c r="D41" s="283" t="s">
        <v>933</v>
      </c>
      <c r="E41" s="332"/>
      <c r="F41" s="283" t="s">
        <v>928</v>
      </c>
      <c r="G41" s="332"/>
      <c r="H41" s="283" t="s">
        <v>452</v>
      </c>
      <c r="I41" s="284"/>
      <c r="J41" s="285"/>
      <c r="K41" s="335"/>
      <c r="L41" s="338" t="s">
        <v>88</v>
      </c>
      <c r="M41" s="339"/>
      <c r="N41" s="335"/>
      <c r="O41" s="134" t="s">
        <v>29</v>
      </c>
      <c r="P41" s="132"/>
      <c r="Q41" s="319" t="str">
        <f>IF(P43=Berechnung1S!D37,Berechnung1S!$F$5,IF(OR(P43&lt; Berechnung1S!E37,P43&gt; Berechnung1S!F37),Berechnung1S!$G$5,IF(OR(ROUND(P43,4)&lt;Berechnung1S!J37,ROUND(P43,4)&gt;Berechnung1S!K37),Berechnung1S!$D$5,IF(OR(ROUND(P43,4)&lt;Berechnung1S!G37,ROUND(P43,4)&gt;Berechnung1S!H37),Berechnung1S!$E$5,Berechnung1S!$C$5))))</f>
        <v>Unvollständig</v>
      </c>
      <c r="R41" s="322"/>
      <c r="S41" s="322"/>
    </row>
    <row r="42" spans="1:19" ht="30" customHeight="1" thickBot="1" x14ac:dyDescent="0.25">
      <c r="A42" s="327"/>
      <c r="B42" s="328"/>
      <c r="C42" s="346"/>
      <c r="D42" s="286"/>
      <c r="E42" s="333"/>
      <c r="F42" s="286"/>
      <c r="G42" s="333"/>
      <c r="H42" s="286"/>
      <c r="I42" s="287"/>
      <c r="J42" s="288"/>
      <c r="K42" s="336"/>
      <c r="L42" s="340"/>
      <c r="M42" s="341"/>
      <c r="N42" s="336"/>
      <c r="O42" s="134" t="s">
        <v>38</v>
      </c>
      <c r="P42" s="34">
        <f>IF(P39="",0,P39)</f>
        <v>0</v>
      </c>
      <c r="Q42" s="320"/>
      <c r="R42" s="323"/>
      <c r="S42" s="323"/>
    </row>
    <row r="43" spans="1:19" ht="30" customHeight="1" thickBot="1" x14ac:dyDescent="0.25">
      <c r="A43" s="329"/>
      <c r="B43" s="330"/>
      <c r="C43" s="347"/>
      <c r="D43" s="289"/>
      <c r="E43" s="334"/>
      <c r="F43" s="289"/>
      <c r="G43" s="334"/>
      <c r="H43" s="289"/>
      <c r="I43" s="290"/>
      <c r="J43" s="291"/>
      <c r="K43" s="337"/>
      <c r="L43" s="342"/>
      <c r="M43" s="343"/>
      <c r="N43" s="337"/>
      <c r="O43" s="134" t="s">
        <v>39</v>
      </c>
      <c r="P43" s="135" t="str">
        <f>IF(P41="","n.d.",IF(P42="","n.d.",IF(P42=0,"",P41/P42)))</f>
        <v>n.d.</v>
      </c>
      <c r="Q43" s="321"/>
      <c r="R43" s="324"/>
      <c r="S43" s="324"/>
    </row>
    <row r="44" spans="1:19" ht="41.25" customHeight="1" thickBot="1" x14ac:dyDescent="0.25">
      <c r="A44" s="344">
        <v>6</v>
      </c>
      <c r="B44" s="326"/>
      <c r="C44" s="345" t="s">
        <v>290</v>
      </c>
      <c r="D44" s="283" t="s">
        <v>146</v>
      </c>
      <c r="E44" s="332"/>
      <c r="F44" s="283" t="s">
        <v>454</v>
      </c>
      <c r="G44" s="332"/>
      <c r="H44" s="283" t="s">
        <v>453</v>
      </c>
      <c r="I44" s="284"/>
      <c r="J44" s="285"/>
      <c r="K44" s="335"/>
      <c r="L44" s="338" t="s">
        <v>87</v>
      </c>
      <c r="M44" s="339"/>
      <c r="N44" s="335"/>
      <c r="O44" s="134" t="s">
        <v>29</v>
      </c>
      <c r="P44" s="132"/>
      <c r="Q44" s="319" t="str">
        <f>IF(P46=Berechnung1S!D40,Berechnung1S!$F$5,IF(OR(P46&lt; Berechnung1S!E40,P46&gt; Berechnung1S!F40),Berechnung1S!$G$5,IF(OR(ROUND(P46,4)&lt;Berechnung1S!J40,ROUND(P46,4)&gt;Berechnung1S!K40),Berechnung1S!$D$5,IF(OR(ROUND(P46,4)&lt;Berechnung1S!G40,ROUND(P46,4)&gt;Berechnung1S!H40),Berechnung1S!$E$5,Berechnung1S!$C$5))))</f>
        <v>Unvollständig</v>
      </c>
      <c r="R44" s="352"/>
      <c r="S44" s="322"/>
    </row>
    <row r="45" spans="1:19" ht="41.25" customHeight="1" thickBot="1" x14ac:dyDescent="0.25">
      <c r="A45" s="327"/>
      <c r="B45" s="328"/>
      <c r="C45" s="346"/>
      <c r="D45" s="286"/>
      <c r="E45" s="333"/>
      <c r="F45" s="286"/>
      <c r="G45" s="333"/>
      <c r="H45" s="286"/>
      <c r="I45" s="287"/>
      <c r="J45" s="288"/>
      <c r="K45" s="336"/>
      <c r="L45" s="340"/>
      <c r="M45" s="341"/>
      <c r="N45" s="336"/>
      <c r="O45" s="134" t="s">
        <v>38</v>
      </c>
      <c r="P45" s="132"/>
      <c r="Q45" s="320"/>
      <c r="R45" s="323"/>
      <c r="S45" s="323"/>
    </row>
    <row r="46" spans="1:19" ht="41.25" customHeight="1" thickBot="1" x14ac:dyDescent="0.25">
      <c r="A46" s="329"/>
      <c r="B46" s="330"/>
      <c r="C46" s="347"/>
      <c r="D46" s="289"/>
      <c r="E46" s="334"/>
      <c r="F46" s="289"/>
      <c r="G46" s="334"/>
      <c r="H46" s="289"/>
      <c r="I46" s="290"/>
      <c r="J46" s="291"/>
      <c r="K46" s="337"/>
      <c r="L46" s="342"/>
      <c r="M46" s="343"/>
      <c r="N46" s="337"/>
      <c r="O46" s="134" t="s">
        <v>39</v>
      </c>
      <c r="P46" s="135" t="str">
        <f>IF(P44="","n.d.",IF(P45="","n.d.",IF(P45=0,"",P44/P45)))</f>
        <v>n.d.</v>
      </c>
      <c r="Q46" s="321"/>
      <c r="R46" s="324"/>
      <c r="S46" s="324"/>
    </row>
    <row r="47" spans="1:19" ht="30" customHeight="1" thickBot="1" x14ac:dyDescent="0.25">
      <c r="A47" s="344">
        <v>7</v>
      </c>
      <c r="B47" s="326"/>
      <c r="C47" s="345" t="s">
        <v>929</v>
      </c>
      <c r="D47" s="283" t="s">
        <v>935</v>
      </c>
      <c r="E47" s="348"/>
      <c r="F47" s="283" t="s">
        <v>930</v>
      </c>
      <c r="G47" s="348"/>
      <c r="H47" s="283" t="s">
        <v>455</v>
      </c>
      <c r="I47" s="284"/>
      <c r="J47" s="285"/>
      <c r="K47" s="335"/>
      <c r="L47" s="338" t="s">
        <v>89</v>
      </c>
      <c r="M47" s="339"/>
      <c r="N47" s="351"/>
      <c r="O47" s="134" t="s">
        <v>29</v>
      </c>
      <c r="P47" s="132"/>
      <c r="Q47" s="319" t="str">
        <f>IF(P49=Berechnung1S!D43,Berechnung1S!$F$5,IF(OR(P49&lt; Berechnung1S!E43,P49&gt; Berechnung1S!F43),Berechnung1S!$G$5,IF(OR(ROUND(P49,4)&lt;Berechnung1S!J43,ROUND(P49,4)&gt;Berechnung1S!K43),Berechnung1S!$D$5,IF(OR(ROUND(P49,4)&lt;Berechnung1S!G43,ROUND(P49,4)&gt;Berechnung1S!H43),Berechnung1S!$E$5,Berechnung1S!$C$5))))</f>
        <v>Unvollständig</v>
      </c>
      <c r="R47" s="322"/>
      <c r="S47" s="322"/>
    </row>
    <row r="48" spans="1:19" ht="30" customHeight="1" thickBot="1" x14ac:dyDescent="0.25">
      <c r="A48" s="327"/>
      <c r="B48" s="328"/>
      <c r="C48" s="346"/>
      <c r="D48" s="286"/>
      <c r="E48" s="349"/>
      <c r="F48" s="286"/>
      <c r="G48" s="349"/>
      <c r="H48" s="286"/>
      <c r="I48" s="287"/>
      <c r="J48" s="288"/>
      <c r="K48" s="336"/>
      <c r="L48" s="340"/>
      <c r="M48" s="341"/>
      <c r="N48" s="336"/>
      <c r="O48" s="134" t="s">
        <v>38</v>
      </c>
      <c r="P48" s="132"/>
      <c r="Q48" s="320"/>
      <c r="R48" s="323"/>
      <c r="S48" s="323"/>
    </row>
    <row r="49" spans="1:19" ht="30" customHeight="1" thickBot="1" x14ac:dyDescent="0.25">
      <c r="A49" s="329"/>
      <c r="B49" s="330"/>
      <c r="C49" s="347"/>
      <c r="D49" s="289"/>
      <c r="E49" s="350"/>
      <c r="F49" s="289"/>
      <c r="G49" s="350"/>
      <c r="H49" s="289"/>
      <c r="I49" s="290"/>
      <c r="J49" s="291"/>
      <c r="K49" s="337"/>
      <c r="L49" s="342"/>
      <c r="M49" s="343"/>
      <c r="N49" s="337"/>
      <c r="O49" s="134" t="s">
        <v>39</v>
      </c>
      <c r="P49" s="135" t="str">
        <f>IF(P47="","n.d.",IF(P48="","n.d.",IF(P48=0,"",P47/P48)))</f>
        <v>n.d.</v>
      </c>
      <c r="Q49" s="321"/>
      <c r="R49" s="324"/>
      <c r="S49" s="324"/>
    </row>
    <row r="50" spans="1:19" ht="30" customHeight="1" thickBot="1" x14ac:dyDescent="0.25">
      <c r="A50" s="344">
        <v>8</v>
      </c>
      <c r="B50" s="326"/>
      <c r="C50" s="345" t="s">
        <v>291</v>
      </c>
      <c r="D50" s="283" t="s">
        <v>90</v>
      </c>
      <c r="E50" s="332"/>
      <c r="F50" s="283" t="s">
        <v>456</v>
      </c>
      <c r="G50" s="332"/>
      <c r="H50" s="283" t="s">
        <v>457</v>
      </c>
      <c r="I50" s="284"/>
      <c r="J50" s="285"/>
      <c r="K50" s="335"/>
      <c r="L50" s="338" t="s">
        <v>86</v>
      </c>
      <c r="M50" s="339"/>
      <c r="N50" s="335"/>
      <c r="O50" s="134" t="s">
        <v>29</v>
      </c>
      <c r="P50" s="132"/>
      <c r="Q50" s="319" t="str">
        <f>IF(P52=Berechnung1S!D46,Berechnung1S!$F$5,IF(OR(P52&lt; Berechnung1S!E46,P52&gt; Berechnung1S!F46),Berechnung1S!$G$5,IF(OR(ROUND(P52,4)&lt;Berechnung1S!J46,ROUND(P52,4)&gt;Berechnung1S!K46),Berechnung1S!$D$5,IF(OR(ROUND(P52,4)&lt;Berechnung1S!G46,ROUND(P52,4)&gt;Berechnung1S!H46),Berechnung1S!$E$5,Berechnung1S!$C$5))))</f>
        <v>Unvollständig</v>
      </c>
      <c r="R50" s="322"/>
      <c r="S50" s="322"/>
    </row>
    <row r="51" spans="1:19" ht="30" customHeight="1" thickBot="1" x14ac:dyDescent="0.25">
      <c r="A51" s="327"/>
      <c r="B51" s="328"/>
      <c r="C51" s="346"/>
      <c r="D51" s="286"/>
      <c r="E51" s="333"/>
      <c r="F51" s="286"/>
      <c r="G51" s="333"/>
      <c r="H51" s="286"/>
      <c r="I51" s="287"/>
      <c r="J51" s="288"/>
      <c r="K51" s="336"/>
      <c r="L51" s="340"/>
      <c r="M51" s="341"/>
      <c r="N51" s="336"/>
      <c r="O51" s="134" t="s">
        <v>38</v>
      </c>
      <c r="P51" s="34">
        <f>IF(P39="",0,P39)</f>
        <v>0</v>
      </c>
      <c r="Q51" s="320"/>
      <c r="R51" s="323"/>
      <c r="S51" s="323"/>
    </row>
    <row r="52" spans="1:19" ht="30" customHeight="1" thickBot="1" x14ac:dyDescent="0.25">
      <c r="A52" s="329"/>
      <c r="B52" s="330"/>
      <c r="C52" s="347"/>
      <c r="D52" s="289"/>
      <c r="E52" s="334"/>
      <c r="F52" s="289"/>
      <c r="G52" s="334"/>
      <c r="H52" s="289"/>
      <c r="I52" s="290"/>
      <c r="J52" s="291"/>
      <c r="K52" s="337"/>
      <c r="L52" s="342"/>
      <c r="M52" s="343"/>
      <c r="N52" s="337"/>
      <c r="O52" s="134" t="s">
        <v>39</v>
      </c>
      <c r="P52" s="135" t="str">
        <f>IF(P50="","n.d.",IF(P51="","n.d.",IF(P51=0,"",P50/P51)))</f>
        <v>n.d.</v>
      </c>
      <c r="Q52" s="321"/>
      <c r="R52" s="324"/>
      <c r="S52" s="324"/>
    </row>
    <row r="53" spans="1:19" ht="30" customHeight="1" thickBot="1" x14ac:dyDescent="0.25">
      <c r="A53" s="325" t="s">
        <v>463</v>
      </c>
      <c r="B53" s="326"/>
      <c r="C53" s="331" t="s">
        <v>292</v>
      </c>
      <c r="D53" s="283" t="s">
        <v>147</v>
      </c>
      <c r="E53" s="332"/>
      <c r="F53" s="283" t="s">
        <v>458</v>
      </c>
      <c r="G53" s="332"/>
      <c r="H53" s="283" t="s">
        <v>457</v>
      </c>
      <c r="I53" s="284"/>
      <c r="J53" s="285"/>
      <c r="K53" s="335"/>
      <c r="L53" s="318" t="s">
        <v>934</v>
      </c>
      <c r="M53" s="318"/>
      <c r="N53" s="335"/>
      <c r="O53" s="134" t="s">
        <v>29</v>
      </c>
      <c r="P53" s="132"/>
      <c r="Q53" s="319" t="str">
        <f>IF(P55=Berechnung1S!D49,Berechnung1S!$F$5,IF(OR(P55&lt; Berechnung1S!E49,P55&gt; Berechnung1S!F49),Berechnung1S!$G$5,IF(OR(ROUND(P55,4)&lt;Berechnung1S!J49,ROUND(P55,4)&gt;Berechnung1S!K49),Berechnung1S!$D$5,IF(OR(ROUND(P55,4)&lt;Berechnung1S!G49,ROUND(P55,4)&gt;Berechnung1S!H49),Berechnung1S!$E$5,Berechnung1S!$C$5))))</f>
        <v>Unvollständig</v>
      </c>
      <c r="R53" s="322"/>
      <c r="S53" s="322"/>
    </row>
    <row r="54" spans="1:19" ht="30" customHeight="1" thickBot="1" x14ac:dyDescent="0.25">
      <c r="A54" s="327"/>
      <c r="B54" s="328"/>
      <c r="C54" s="331"/>
      <c r="D54" s="286"/>
      <c r="E54" s="333"/>
      <c r="F54" s="286"/>
      <c r="G54" s="333"/>
      <c r="H54" s="286"/>
      <c r="I54" s="287"/>
      <c r="J54" s="288"/>
      <c r="K54" s="336"/>
      <c r="L54" s="318"/>
      <c r="M54" s="318"/>
      <c r="N54" s="336"/>
      <c r="O54" s="134" t="s">
        <v>38</v>
      </c>
      <c r="P54" s="34">
        <f>IF(P39="",0,P39)</f>
        <v>0</v>
      </c>
      <c r="Q54" s="320"/>
      <c r="R54" s="323"/>
      <c r="S54" s="323"/>
    </row>
    <row r="55" spans="1:19" ht="30" customHeight="1" thickBot="1" x14ac:dyDescent="0.25">
      <c r="A55" s="329"/>
      <c r="B55" s="330"/>
      <c r="C55" s="331"/>
      <c r="D55" s="289"/>
      <c r="E55" s="334"/>
      <c r="F55" s="289"/>
      <c r="G55" s="334"/>
      <c r="H55" s="289"/>
      <c r="I55" s="290"/>
      <c r="J55" s="291"/>
      <c r="K55" s="337"/>
      <c r="L55" s="318"/>
      <c r="M55" s="318"/>
      <c r="N55" s="337"/>
      <c r="O55" s="134" t="s">
        <v>39</v>
      </c>
      <c r="P55" s="135" t="str">
        <f>IF(P53="","n.d.",IF(P54="","n.d.",IF(P54=0,"",P53/P54)))</f>
        <v>n.d.</v>
      </c>
      <c r="Q55" s="321"/>
      <c r="R55" s="324"/>
      <c r="S55" s="324"/>
    </row>
    <row r="56" spans="1:19" ht="7.5" customHeight="1" x14ac:dyDescent="0.2"/>
    <row r="57" spans="1:19" ht="18" customHeight="1" thickBot="1" x14ac:dyDescent="0.25">
      <c r="A57" s="125" t="s">
        <v>20</v>
      </c>
      <c r="B57" s="106"/>
      <c r="C57" s="106"/>
      <c r="D57" s="106"/>
      <c r="E57" s="106"/>
      <c r="F57" s="106"/>
      <c r="G57" s="106"/>
    </row>
    <row r="58" spans="1:19" ht="18" customHeight="1" thickBot="1" x14ac:dyDescent="0.25">
      <c r="A58" s="106"/>
      <c r="B58" s="106"/>
      <c r="C58" s="177" t="s">
        <v>440</v>
      </c>
      <c r="D58" s="117" t="s">
        <v>21</v>
      </c>
      <c r="E58" s="118" t="str">
        <f>IF(OR(AND(D17="",D19=""),D17="X"),(CONCATENATE(TEXT(Berechnung1S!C9,"0,00%")," (",Berechnung1S!C6,")")),(CONCATENATE(TEXT(Berechnung1S!S9,"0,00%")," (",Berechnung1S!S6,")")))</f>
        <v>0,00% (0)</v>
      </c>
      <c r="F58" s="179" t="str">
        <f>IF(OR(AND(D17="",D19=""),D17="X"),(CONCATENATE(TEXT(Berechnung1S!D10,"0,00%")," (",Berechnung1S!D7,")")),(CONCATENATE(TEXT(Berechnung1S!T10,"0,00%")," (",Berechnung1S!T7,")")))</f>
        <v>0,00% (0)</v>
      </c>
      <c r="G58" s="183" t="s">
        <v>430</v>
      </c>
    </row>
    <row r="59" spans="1:19" ht="18" customHeight="1" thickBot="1" x14ac:dyDescent="0.25">
      <c r="A59" s="106"/>
      <c r="B59" s="106"/>
      <c r="C59" s="178"/>
      <c r="D59" s="119" t="s">
        <v>22</v>
      </c>
      <c r="E59" s="119" t="str">
        <f>IF(OR(AND(D17="",D19=""),D17="X"),(CONCATENATE(TEXT(Berechnung1S!K9,"0,00%")," (",Berechnung1S!K6,")")),(CONCATENATE(TEXT(Berechnung1S!AA9,"0,00%")," (",Berechnung1S!AA6,")")))</f>
        <v>0,00% (0)</v>
      </c>
      <c r="F59" s="179"/>
      <c r="G59" s="184"/>
    </row>
    <row r="60" spans="1:19" ht="18" customHeight="1" thickBot="1" x14ac:dyDescent="0.25">
      <c r="A60" s="106"/>
      <c r="B60" s="106"/>
      <c r="C60" s="180" t="s">
        <v>441</v>
      </c>
      <c r="D60" s="180"/>
      <c r="E60" s="180"/>
      <c r="F60" s="120" t="str">
        <f>IF(OR(AND(D17="",D19=""),D17="X"),(CONCATENATE(TEXT(Berechnung1S!E10,"0,00%")," (",Berechnung1S!E7,")")),(CONCATENATE(TEXT(Berechnung1S!U10,"0,00%")," (",Berechnung1S!U7,")")))</f>
        <v>0,00% (0)</v>
      </c>
      <c r="G60" s="122" t="str">
        <f>IF(OR(AND(D17="",D19=""),D17="X"),(CONCATENATE(TEXT(Berechnung1S!E11,"0,00%")," (",Berechnung1S!E8,")")),(CONCATENATE(TEXT(Berechnung1S!U11,"0,00%")," (",Berechnung1S!U8,")")))</f>
        <v>0,00% (0)</v>
      </c>
    </row>
    <row r="61" spans="1:19" ht="18" customHeight="1" thickBot="1" x14ac:dyDescent="0.25">
      <c r="A61" s="106"/>
      <c r="B61" s="106"/>
      <c r="C61" s="181" t="s">
        <v>23</v>
      </c>
      <c r="D61" s="121" t="s">
        <v>24</v>
      </c>
      <c r="E61" s="121" t="str">
        <f>IF(OR(AND(D17="",D19=""),D17="X"),(CONCATENATE(TEXT(Berechnung1S!G9,"0,00%")," (",Berechnung1S!G6,")")),(CONCATENATE(TEXT(Berechnung1S!W9,"0,00%")," (",Berechnung1S!W6,")")))</f>
        <v>0,00% (0)</v>
      </c>
      <c r="F61" s="179" t="str">
        <f>IF(OR(AND(D17="",D19=""),D17="X"),(CONCATENATE(TEXT(Berechnung1S!G10,"0,00%")," (",Berechnung1S!G8,")")),(CONCATENATE(TEXT(Berechnung1S!W10,"0,00%")," (",Berechnung1S!W8,")")))</f>
        <v>100,00% (9)</v>
      </c>
      <c r="G61" s="179"/>
    </row>
    <row r="62" spans="1:19" ht="18" customHeight="1" thickBot="1" x14ac:dyDescent="0.25">
      <c r="A62" s="106"/>
      <c r="B62" s="106"/>
      <c r="C62" s="182"/>
      <c r="D62" s="121" t="s">
        <v>25</v>
      </c>
      <c r="E62" s="121" t="str">
        <f>IF(OR(AND(D17="",D19=""),D17="X"),(CONCATENATE(TEXT(Berechnung1S!F9,"0,00%")," (",Berechnung1S!F6,")")),(CONCATENATE(TEXT(Berechnung1S!V9,"0,00%")," (",Berechnung1S!V6,")")))</f>
        <v>100,00% (9)</v>
      </c>
      <c r="F62" s="179"/>
      <c r="G62" s="179"/>
    </row>
    <row r="63" spans="1:19" ht="7.5" customHeight="1" x14ac:dyDescent="0.2"/>
    <row r="64" spans="1:19" ht="13.5" customHeight="1" x14ac:dyDescent="0.2">
      <c r="A64" s="7" t="s">
        <v>40</v>
      </c>
    </row>
    <row r="65" spans="1:17" ht="12" customHeight="1" x14ac:dyDescent="0.2">
      <c r="A65" s="185" t="s">
        <v>437</v>
      </c>
      <c r="B65" s="185"/>
      <c r="C65" s="185"/>
      <c r="D65" s="185"/>
      <c r="E65" s="185"/>
      <c r="F65" s="185"/>
      <c r="G65" s="185"/>
      <c r="H65" s="185"/>
      <c r="I65" s="185"/>
      <c r="J65" s="185"/>
      <c r="K65" s="185"/>
      <c r="L65" s="185"/>
      <c r="M65" s="185"/>
      <c r="N65" s="185"/>
      <c r="O65" s="185"/>
      <c r="P65" s="185"/>
      <c r="Q65" s="185"/>
    </row>
    <row r="66" spans="1:17" ht="128.25" customHeight="1" x14ac:dyDescent="0.2">
      <c r="A66" s="292" t="s">
        <v>1164</v>
      </c>
      <c r="B66" s="292"/>
      <c r="C66" s="292"/>
      <c r="D66" s="292"/>
      <c r="E66" s="292"/>
      <c r="F66" s="292"/>
      <c r="G66" s="292"/>
      <c r="H66" s="292"/>
      <c r="I66" s="292"/>
      <c r="J66" s="292"/>
      <c r="K66" s="292"/>
      <c r="L66" s="292"/>
      <c r="M66" s="292"/>
      <c r="N66" s="292"/>
      <c r="O66" s="292"/>
      <c r="P66" s="292"/>
      <c r="Q66" s="292"/>
    </row>
    <row r="67" spans="1:17" x14ac:dyDescent="0.2">
      <c r="A67" s="7" t="s">
        <v>438</v>
      </c>
    </row>
    <row r="68" spans="1:17" ht="24" customHeight="1" x14ac:dyDescent="0.2">
      <c r="A68" s="176" t="s">
        <v>439</v>
      </c>
      <c r="B68" s="176"/>
      <c r="C68" s="176"/>
      <c r="D68" s="176"/>
      <c r="E68" s="176"/>
      <c r="F68" s="176"/>
      <c r="G68" s="176"/>
      <c r="H68" s="176"/>
      <c r="I68" s="176"/>
      <c r="J68" s="176"/>
      <c r="K68" s="176"/>
      <c r="L68" s="176"/>
      <c r="M68" s="176"/>
      <c r="N68" s="176"/>
      <c r="O68" s="176"/>
      <c r="P68" s="176"/>
      <c r="Q68" s="176"/>
    </row>
  </sheetData>
  <sheetProtection algorithmName="SHA-512" hashValue="QFv2if75W6DTzclHhazVjTBESjIgGgjtMP6NiM0dbxPQOBlRQ5tNEgmkM240UbJ58s4UsGdfose9S2YxUAdFoA==" saltValue="DR15a/qv2+Pu0CwtTMyxsQ==" spinCount="100000" sheet="1" objects="1" scenarios="1" selectLockedCells="1"/>
  <mergeCells count="135">
    <mergeCell ref="A4:I4"/>
    <mergeCell ref="O27:P28"/>
    <mergeCell ref="Q27:Q28"/>
    <mergeCell ref="R27:S27"/>
    <mergeCell ref="A27:B28"/>
    <mergeCell ref="C27:C28"/>
    <mergeCell ref="D27:E28"/>
    <mergeCell ref="F27:G28"/>
    <mergeCell ref="F5:G5"/>
    <mergeCell ref="J5:K5"/>
    <mergeCell ref="J13:K13"/>
    <mergeCell ref="D7:K7"/>
    <mergeCell ref="D9:K9"/>
    <mergeCell ref="D11:K11"/>
    <mergeCell ref="H27:J28"/>
    <mergeCell ref="K27:K28"/>
    <mergeCell ref="L27:M28"/>
    <mergeCell ref="N27:N28"/>
    <mergeCell ref="D13:E13"/>
    <mergeCell ref="A26:P26"/>
    <mergeCell ref="A32:B34"/>
    <mergeCell ref="C32:C34"/>
    <mergeCell ref="D32:E34"/>
    <mergeCell ref="F32:G34"/>
    <mergeCell ref="A29:B31"/>
    <mergeCell ref="C29:C31"/>
    <mergeCell ref="D29:E31"/>
    <mergeCell ref="F29:G31"/>
    <mergeCell ref="K29:K31"/>
    <mergeCell ref="H29:J31"/>
    <mergeCell ref="R32:R34"/>
    <mergeCell ref="S32:S34"/>
    <mergeCell ref="K32:K34"/>
    <mergeCell ref="L32:M34"/>
    <mergeCell ref="N32:N34"/>
    <mergeCell ref="O32:O34"/>
    <mergeCell ref="P32:P34"/>
    <mergeCell ref="Q32:Q34"/>
    <mergeCell ref="L29:M31"/>
    <mergeCell ref="N29:N31"/>
    <mergeCell ref="Q29:Q31"/>
    <mergeCell ref="R29:R31"/>
    <mergeCell ref="S29:S31"/>
    <mergeCell ref="R38:R40"/>
    <mergeCell ref="S38:S40"/>
    <mergeCell ref="N35:N37"/>
    <mergeCell ref="Q35:Q37"/>
    <mergeCell ref="R35:R37"/>
    <mergeCell ref="S35:S37"/>
    <mergeCell ref="A38:B40"/>
    <mergeCell ref="C38:C40"/>
    <mergeCell ref="D38:E40"/>
    <mergeCell ref="F38:G40"/>
    <mergeCell ref="A35:B37"/>
    <mergeCell ref="C35:C37"/>
    <mergeCell ref="D35:E37"/>
    <mergeCell ref="F35:G37"/>
    <mergeCell ref="K35:K37"/>
    <mergeCell ref="L35:M37"/>
    <mergeCell ref="K38:K40"/>
    <mergeCell ref="L38:M40"/>
    <mergeCell ref="N38:N40"/>
    <mergeCell ref="R44:R46"/>
    <mergeCell ref="S44:S46"/>
    <mergeCell ref="L41:M43"/>
    <mergeCell ref="N41:N43"/>
    <mergeCell ref="Q41:Q43"/>
    <mergeCell ref="R41:R43"/>
    <mergeCell ref="S41:S43"/>
    <mergeCell ref="A44:B46"/>
    <mergeCell ref="C44:C46"/>
    <mergeCell ref="D44:E46"/>
    <mergeCell ref="F44:G46"/>
    <mergeCell ref="A41:B43"/>
    <mergeCell ref="C41:C43"/>
    <mergeCell ref="D41:E43"/>
    <mergeCell ref="F41:G43"/>
    <mergeCell ref="K41:K43"/>
    <mergeCell ref="K44:K46"/>
    <mergeCell ref="L44:M46"/>
    <mergeCell ref="N44:N46"/>
    <mergeCell ref="Q44:Q46"/>
    <mergeCell ref="R47:R49"/>
    <mergeCell ref="S47:S49"/>
    <mergeCell ref="A50:B52"/>
    <mergeCell ref="C50:C52"/>
    <mergeCell ref="D50:E52"/>
    <mergeCell ref="F50:G52"/>
    <mergeCell ref="A47:B49"/>
    <mergeCell ref="C47:C49"/>
    <mergeCell ref="D47:E49"/>
    <mergeCell ref="F47:G49"/>
    <mergeCell ref="K47:K49"/>
    <mergeCell ref="L47:M49"/>
    <mergeCell ref="N47:N49"/>
    <mergeCell ref="Q47:Q49"/>
    <mergeCell ref="R53:R55"/>
    <mergeCell ref="S53:S55"/>
    <mergeCell ref="A53:B55"/>
    <mergeCell ref="C53:C55"/>
    <mergeCell ref="D53:E55"/>
    <mergeCell ref="F53:G55"/>
    <mergeCell ref="K53:K55"/>
    <mergeCell ref="K50:K52"/>
    <mergeCell ref="L50:M52"/>
    <mergeCell ref="N50:N52"/>
    <mergeCell ref="Q50:Q52"/>
    <mergeCell ref="R50:R52"/>
    <mergeCell ref="S50:S52"/>
    <mergeCell ref="N53:N55"/>
    <mergeCell ref="Q53:Q55"/>
    <mergeCell ref="A68:Q68"/>
    <mergeCell ref="C58:C59"/>
    <mergeCell ref="F58:F59"/>
    <mergeCell ref="G58:G59"/>
    <mergeCell ref="C60:E60"/>
    <mergeCell ref="C61:C62"/>
    <mergeCell ref="F61:G62"/>
    <mergeCell ref="D22:E22"/>
    <mergeCell ref="H22:J22"/>
    <mergeCell ref="D23:E23"/>
    <mergeCell ref="D24:E24"/>
    <mergeCell ref="H24:J24"/>
    <mergeCell ref="H50:J52"/>
    <mergeCell ref="H53:J55"/>
    <mergeCell ref="A65:Q65"/>
    <mergeCell ref="A66:Q66"/>
    <mergeCell ref="H32:J34"/>
    <mergeCell ref="H35:J37"/>
    <mergeCell ref="H38:J40"/>
    <mergeCell ref="H41:J43"/>
    <mergeCell ref="H44:J46"/>
    <mergeCell ref="H47:J49"/>
    <mergeCell ref="L53:M55"/>
    <mergeCell ref="Q38:Q40"/>
  </mergeCells>
  <conditionalFormatting sqref="A32:H32 K32:S34 A33:G34">
    <cfRule type="expression" dxfId="38" priority="39">
      <formula>ISNUMBER(FIND("Dysplasie-Einheit",$D$5))</formula>
    </cfRule>
  </conditionalFormatting>
  <conditionalFormatting sqref="A38:S41 A42:O42 Q42:S42 A43:S50 A51:O51 Q51:S51 A52:S53 A54:O54 Q54:S54 A55:S55">
    <cfRule type="expression" dxfId="37" priority="8">
      <formula>IF($D$19="X",TRUE,FALSE)</formula>
    </cfRule>
  </conditionalFormatting>
  <conditionalFormatting sqref="D5">
    <cfRule type="expression" dxfId="36" priority="25" stopIfTrue="1">
      <formula>LEN(TRIM(D5))=0</formula>
    </cfRule>
  </conditionalFormatting>
  <conditionalFormatting sqref="D7">
    <cfRule type="expression" dxfId="35" priority="33">
      <formula>OR(AND($D$5="Dysplasie-Sprechstunde",ISNUMBER(SEARCH("DYS-E",$G$5))),AND($D$5="Dysplasie-Einheit",ISNUMBER(SEARCH("DYS-S",$G$5))))</formula>
    </cfRule>
  </conditionalFormatting>
  <conditionalFormatting sqref="D9">
    <cfRule type="expression" dxfId="34" priority="31">
      <formula>OR(AND($D$5="Dysplasie-Sprechstunde",ISNUMBER(SEARCH("DYS-E",$G$5))),AND($D$5="Dysplasie-Einheit",ISNUMBER(SEARCH("DYS-S",$G$5))))</formula>
    </cfRule>
  </conditionalFormatting>
  <conditionalFormatting sqref="D11">
    <cfRule type="expression" dxfId="33" priority="30">
      <formula>OR(AND($D$5="Dysplasie-Sprechstunde",ISNUMBER(SEARCH("DYS-E",$G$5))),AND($D$5="Dysplasie-Einheit",ISNUMBER(SEARCH("DYS-S",$G$5))))</formula>
    </cfRule>
  </conditionalFormatting>
  <conditionalFormatting sqref="D23">
    <cfRule type="expression" dxfId="32" priority="7" stopIfTrue="1">
      <formula>LEN(TRIM(D23))=0</formula>
    </cfRule>
  </conditionalFormatting>
  <conditionalFormatting sqref="D13:E13 J13">
    <cfRule type="expression" dxfId="31" priority="23">
      <formula>OR(AND($D$5="Dysplasie-Sprechstunde",ISNUMBER(SEARCH("DYS-E",#REF!))),AND($D$5="Dysplasie-Einheit",ISNUMBER(SEARCH("DYS-S",#REF!))))</formula>
    </cfRule>
  </conditionalFormatting>
  <conditionalFormatting sqref="F5">
    <cfRule type="expression" dxfId="30" priority="26" stopIfTrue="1">
      <formula>LEN(TRIM(F5))=0</formula>
    </cfRule>
  </conditionalFormatting>
  <conditionalFormatting sqref="I23">
    <cfRule type="expression" dxfId="29" priority="6" stopIfTrue="1">
      <formula>LEN(TRIM(I23))=0</formula>
    </cfRule>
  </conditionalFormatting>
  <conditionalFormatting sqref="J5">
    <cfRule type="expression" dxfId="28" priority="24" stopIfTrue="1">
      <formula>LEN(TRIM(J5))=0</formula>
    </cfRule>
  </conditionalFormatting>
  <conditionalFormatting sqref="O35:O37">
    <cfRule type="expression" dxfId="27" priority="16" stopIfTrue="1">
      <formula>ISNUMBER(FIND("Dysplasie-Sprechstunde",$D$5))</formula>
    </cfRule>
  </conditionalFormatting>
  <conditionalFormatting sqref="P29:P30">
    <cfRule type="expression" dxfId="26" priority="40" stopIfTrue="1">
      <formula>LEN(TRIM(P29))=0</formula>
    </cfRule>
  </conditionalFormatting>
  <conditionalFormatting sqref="P32">
    <cfRule type="expression" dxfId="25" priority="60" stopIfTrue="1">
      <formula>LEN(TRIM(P32))=0</formula>
    </cfRule>
  </conditionalFormatting>
  <conditionalFormatting sqref="P35:P36">
    <cfRule type="expression" dxfId="24" priority="38" stopIfTrue="1">
      <formula>LEN(TRIM(P35))=0</formula>
    </cfRule>
  </conditionalFormatting>
  <conditionalFormatting sqref="P38:P39">
    <cfRule type="expression" dxfId="23" priority="41" stopIfTrue="1">
      <formula>LEN(TRIM(P38))=0</formula>
    </cfRule>
  </conditionalFormatting>
  <conditionalFormatting sqref="P41">
    <cfRule type="expression" dxfId="22" priority="47" stopIfTrue="1">
      <formula>LEN(TRIM(P41))=0</formula>
    </cfRule>
  </conditionalFormatting>
  <conditionalFormatting sqref="P42">
    <cfRule type="expression" dxfId="21" priority="3" stopIfTrue="1">
      <formula>ISNUMBER(FIND("Dysplasie-Sprechstunde",$D$5))</formula>
    </cfRule>
  </conditionalFormatting>
  <conditionalFormatting sqref="P44:P45">
    <cfRule type="expression" dxfId="20" priority="42" stopIfTrue="1">
      <formula>LEN(TRIM(P44))=0</formula>
    </cfRule>
  </conditionalFormatting>
  <conditionalFormatting sqref="P47:P48">
    <cfRule type="expression" dxfId="19" priority="44" stopIfTrue="1">
      <formula>LEN(TRIM(P47))=0</formula>
    </cfRule>
  </conditionalFormatting>
  <conditionalFormatting sqref="P50">
    <cfRule type="expression" dxfId="18" priority="46" stopIfTrue="1">
      <formula>LEN(TRIM(P50))=0</formula>
    </cfRule>
  </conditionalFormatting>
  <conditionalFormatting sqref="P51">
    <cfRule type="expression" dxfId="17" priority="2" stopIfTrue="1">
      <formula>ISNUMBER(FIND("Dysplasie-Sprechstunde",$D$5))</formula>
    </cfRule>
  </conditionalFormatting>
  <conditionalFormatting sqref="P53">
    <cfRule type="expression" dxfId="16" priority="54" stopIfTrue="1">
      <formula>LEN(TRIM(P53))=0</formula>
    </cfRule>
  </conditionalFormatting>
  <conditionalFormatting sqref="P54">
    <cfRule type="expression" dxfId="15" priority="1" stopIfTrue="1">
      <formula>ISNUMBER(FIND("Dysplasie-Sprechstunde",$D$5))</formula>
    </cfRule>
  </conditionalFormatting>
  <conditionalFormatting sqref="Q29:Q37">
    <cfRule type="expression" dxfId="14" priority="43" stopIfTrue="1">
      <formula>OR(Q29=$D$62,Q29=$D$61)</formula>
    </cfRule>
    <cfRule type="cellIs" dxfId="13" priority="51" stopIfTrue="1" operator="equal">
      <formula>"Ausnahme (Plausibilität unklar)"</formula>
    </cfRule>
    <cfRule type="cellIs" dxfId="12" priority="52" stopIfTrue="1" operator="equal">
      <formula>"I.O. (Plausibilität unklar)"</formula>
    </cfRule>
    <cfRule type="cellIs" dxfId="11" priority="53" stopIfTrue="1" operator="equal">
      <formula>"Sollvorgabe nicht erfüllt"</formula>
    </cfRule>
    <cfRule type="cellIs" dxfId="10" priority="59" stopIfTrue="1" operator="equal">
      <formula>"I.O."</formula>
    </cfRule>
  </conditionalFormatting>
  <conditionalFormatting sqref="Q38:Q55">
    <cfRule type="cellIs" dxfId="9" priority="12" stopIfTrue="1" operator="equal">
      <formula>"Ausnahme (Plausibilität unklar)"</formula>
    </cfRule>
    <cfRule type="expression" dxfId="8" priority="11" stopIfTrue="1">
      <formula>OR(Q38=$D$62,Q38="inkorrekt")</formula>
    </cfRule>
    <cfRule type="cellIs" dxfId="7" priority="15" stopIfTrue="1" operator="equal">
      <formula>"I.O."</formula>
    </cfRule>
    <cfRule type="cellIs" dxfId="6" priority="14" stopIfTrue="1" operator="equal">
      <formula>"Sollvorgabe nicht erfüllt"</formula>
    </cfRule>
    <cfRule type="cellIs" dxfId="5" priority="13" stopIfTrue="1" operator="equal">
      <formula>"I.O. (Plausibilität unklar)"</formula>
    </cfRule>
  </conditionalFormatting>
  <conditionalFormatting sqref="R29:R37">
    <cfRule type="notContainsBlanks" dxfId="4" priority="108">
      <formula>LEN(TRIM(R29))&gt;0</formula>
    </cfRule>
    <cfRule type="expression" dxfId="3" priority="109">
      <formula>OR($Q29="Sollvorgabe nicht erfüllt",$Q29="Ausnahme (Plausibilität unklar)",$Q29=$D$62)</formula>
    </cfRule>
  </conditionalFormatting>
  <conditionalFormatting sqref="R38:R55">
    <cfRule type="notContainsBlanks" dxfId="2" priority="17" stopIfTrue="1">
      <formula>LEN(TRIM(R38))&gt;0</formula>
    </cfRule>
    <cfRule type="expression" dxfId="1" priority="105" stopIfTrue="1">
      <formula>OR($Q38="Sollvorgabe nicht erfüllt",$Q38="unvollständig",$Q38="I.O. (Plausibilität unklar)",$Q38="Inkorrekt")</formula>
    </cfRule>
    <cfRule type="expression" dxfId="0" priority="106" stopIfTrue="1">
      <formula>OR($Q38="Sollvorgabe nicht erfüllt",$Q38="Ausnahme (Plausibilität unklar)",$Q38=$D$62)</formula>
    </cfRule>
  </conditionalFormatting>
  <dataValidations count="13">
    <dataValidation type="whole" showInputMessage="1" showErrorMessage="1" errorTitle="Eingabefehler" error="1.Nenner muss eine positive ganze Zahl sein. _x000a_2.Nenner kann nicht kleiner als Zähler sein." sqref="P30" xr:uid="{00000000-0002-0000-0400-000000000000}">
      <formula1>IF(P29="",0,P29)</formula1>
      <formula2>IF(ISNUMBER(P30),IF(P30&gt;=0,IF(AND(P30&gt;=P29,P30&lt;5001),P30,FALSE),FALSE),FALSE)</formula2>
    </dataValidation>
    <dataValidation type="custom" showInputMessage="1" showErrorMessage="1" errorTitle="Eingabefehler" error="1.Nenner muss eine positive ganze Zahl sein. _x000a_2.Nenner kann nicht kleiner als Zähler sein._x000a_3.Nenner kann nicht kleiner als Nenner KN 4 sein." sqref="P45" xr:uid="{00000000-0002-0000-0400-000001000000}">
      <formula1>IF(ISNUMBER(P45),IF(P45&gt;=P39,IF(AND(P45&gt;=P44,P45&lt;5001),P45,FALSE),FALSE),FALSE)</formula1>
    </dataValidation>
    <dataValidation type="textLength" allowBlank="1" showErrorMessage="1" errorTitle="Zeichenlänge" error="Minimal 30 Zeichen und max. 500 Zeichen." sqref="R32:R34" xr:uid="{00000000-0002-0000-0400-000002000000}">
      <formula1>30</formula1>
      <formula2>500</formula2>
    </dataValidation>
    <dataValidation type="date" showErrorMessage="1" errorTitle="Eingabefehler" error="Format: tt.mm.jjjj_x000a__x000a_Zeitraum zwischen 01.10.2024 - 31.01.2026 angeben." sqref="J5:K5" xr:uid="{00000000-0002-0000-0400-000003000000}">
      <formula1>45566</formula1>
      <formula2>46053</formula2>
    </dataValidation>
    <dataValidation type="textLength" allowBlank="1" showInputMessage="1" showErrorMessage="1" errorTitle="Eingabefehler" error="Nur Texteingabe bis 100 Zeichen möglich." sqref="F5:G5 D23:E23" xr:uid="{00000000-0002-0000-0400-000004000000}">
      <formula1>0</formula1>
      <formula2>100</formula2>
    </dataValidation>
    <dataValidation showInputMessage="1" showErrorMessage="1" errorTitle="Eingabefehler" error="1.Nenner muss eine positive ganze Zahl sein. _x000a_2.Nenner kann nicht kleiner als Zähler sein." sqref="P42" xr:uid="{00000000-0002-0000-0400-000005000000}"/>
    <dataValidation showInputMessage="1" showErrorMessage="1" errorTitle="Eingabefehler" sqref="P54 P51" xr:uid="{00000000-0002-0000-0400-000006000000}"/>
    <dataValidation type="whole" allowBlank="1" showInputMessage="1" showErrorMessage="1" errorTitle="Eingabefehler" error="Ganze Zahl zwischen 0 und 5000 eingeben." sqref="P32:P34 I23" xr:uid="{00000000-0002-0000-0400-000007000000}">
      <formula1>0</formula1>
      <formula2>5000</formula2>
    </dataValidation>
    <dataValidation type="textLength" allowBlank="1" showInputMessage="1" showErrorMessage="1" errorTitle="Zeichenlänge" error="Minimal 30 Zeichen und max. 500 Zeichen." sqref="S29:S34 R35:S55" xr:uid="{00000000-0002-0000-0400-000008000000}">
      <formula1>30</formula1>
      <formula2>500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R29:R31" xr:uid="{00000000-0002-0000-0400-000009000000}">
      <formula1>30</formula1>
      <formula2>500</formula2>
    </dataValidation>
    <dataValidation type="custom" showInputMessage="1" showErrorMessage="1" errorTitle="Eingabefehler" error="1.Nenner muss eine positive ganze Zahl sein. _x000a_2.Nenner kann nicht kleiner als Zähler sein." sqref="P48 P36 P39" xr:uid="{00000000-0002-0000-0400-00000A000000}">
      <formula1>IF(ISNUMBER(P36),IF(P36&gt;=0,IF(AND(P36&gt;=P35,P36&lt;5001),P36,FALSE),FALSE),FALSE)</formula1>
    </dataValidation>
    <dataValidation type="whole" showInputMessage="1" showErrorMessage="1" errorTitle="Eingabefehler" error="1.Zähler muss eine positive ganze Zahl sein._x000a_2.Zähler kann nicht größer als Nenner sein." sqref="P29 P53 P38 P44 P47 P41 P50 P35" xr:uid="{00000000-0002-0000-0400-00000B000000}">
      <formula1>0</formula1>
      <formula2>IF(P30="",5000,P30)</formula2>
    </dataValidation>
    <dataValidation type="list" allowBlank="1" showInputMessage="1" showErrorMessage="1" errorTitle="Hinweis" error="Auswahl treffen über Dropdown-Liste." sqref="D5" xr:uid="{00000000-0002-0000-0400-00000C000000}">
      <formula1>IF($T$5=TRUE,#REF!,DysplasieSprechstunde)</formula1>
    </dataValidation>
  </dataValidations>
  <pageMargins left="0.43307086614173229" right="7.874015748031496E-2" top="0.59055118110236227" bottom="0.39370078740157483" header="0.11811023622047245" footer="0.11811023622047245"/>
  <pageSetup paperSize="9" scale="97" fitToHeight="0" orientation="landscape" r:id="rId1"/>
  <headerFooter>
    <oddFooter>&amp;L
&amp;"Arial,Standard"&amp;7&amp;F&amp;C&amp;"Arial,Standard"&amp;7
 © DKG  Alle Rechte vorbehalten&amp;R&amp;"Arial,Standard"&amp;7&amp;P</oddFooter>
  </headerFooter>
  <rowBreaks count="3" manualBreakCount="3">
    <brk id="31" max="16" man="1"/>
    <brk id="43" max="16" man="1"/>
    <brk id="52" max="1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D000000}">
          <x14:formula1>
            <xm:f>IF($D$17="X",Berechnung1S!$A$1,Berechnung1S!$A$1:$A$2)</xm:f>
          </x14:formula1>
          <xm:sqref>D19 K16 K18</xm:sqref>
        </x14:dataValidation>
        <x14:dataValidation type="list" allowBlank="1" showInputMessage="1" showErrorMessage="1" xr:uid="{00000000-0002-0000-0400-00000E000000}">
          <x14:formula1>
            <xm:f>IF($D$19="X",Berechnung1S!$A$1,Berechnung1S!$A$1:$A$2)</xm:f>
          </x14:formula1>
          <xm:sqref>D17 H16 H18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K29"/>
  <sheetViews>
    <sheetView workbookViewId="0">
      <selection activeCell="D49" sqref="D49"/>
    </sheetView>
  </sheetViews>
  <sheetFormatPr defaultColWidth="9.140625" defaultRowHeight="12.75" x14ac:dyDescent="0.25"/>
  <cols>
    <col min="1" max="1" width="23" style="26" customWidth="1"/>
    <col min="2" max="2" width="23.140625" style="26" customWidth="1"/>
    <col min="3" max="4" width="20.7109375" style="26" customWidth="1"/>
    <col min="5" max="5" width="9.28515625" style="26" customWidth="1"/>
    <col min="6" max="6" width="40.85546875" style="26" customWidth="1"/>
    <col min="7" max="7" width="41.85546875" style="26" customWidth="1"/>
    <col min="8" max="8" width="9.140625" style="26" customWidth="1"/>
    <col min="9" max="11" width="23" style="26" customWidth="1"/>
    <col min="12" max="16384" width="9.140625" style="26"/>
  </cols>
  <sheetData>
    <row r="1" spans="1:11" x14ac:dyDescent="0.25">
      <c r="A1" s="8" t="s">
        <v>41</v>
      </c>
      <c r="B1" s="32">
        <v>238</v>
      </c>
    </row>
    <row r="2" spans="1:11" x14ac:dyDescent="0.25">
      <c r="A2" s="8" t="s">
        <v>4</v>
      </c>
      <c r="B2" s="33" t="str">
        <f>IF(Kennzahlenbogen_Einheit!D5="",IF(Kennzahlenbogen_Sprechstunde!D5="","",Kennzahlenbogen_Sprechstunde!D5),Kennzahlenbogen_Einheit!D5)</f>
        <v/>
      </c>
      <c r="C2" s="85"/>
    </row>
    <row r="3" spans="1:11" x14ac:dyDescent="0.25">
      <c r="A3" s="8" t="s">
        <v>1</v>
      </c>
      <c r="B3" s="54" t="str">
        <f>IF(Kennzahlenbogen_Einheit!D5="",IF(Kennzahlenbogen_Sprechstunde!D5="","",IF(Kennzahlenbogen_Sprechstunde!J5="","",Kennzahlenbogen_Sprechstunde!J5)),IF(Kennzahlenbogen_Einheit!J5="","",Kennzahlenbogen_Einheit!J5))</f>
        <v/>
      </c>
    </row>
    <row r="5" spans="1:11" x14ac:dyDescent="0.25">
      <c r="A5" s="9" t="s">
        <v>42</v>
      </c>
      <c r="B5" s="9"/>
    </row>
    <row r="6" spans="1:11" x14ac:dyDescent="0.25">
      <c r="A6" s="9" t="s">
        <v>43</v>
      </c>
      <c r="B6" s="9"/>
    </row>
    <row r="7" spans="1:11" x14ac:dyDescent="0.25">
      <c r="A7" s="9" t="s">
        <v>44</v>
      </c>
      <c r="B7" s="9"/>
    </row>
    <row r="8" spans="1:11" x14ac:dyDescent="0.25">
      <c r="A8" s="9" t="s">
        <v>45</v>
      </c>
      <c r="B8" s="9"/>
      <c r="D8" s="85"/>
    </row>
    <row r="9" spans="1:11" x14ac:dyDescent="0.25">
      <c r="A9" s="9" t="s">
        <v>46</v>
      </c>
      <c r="B9" s="9"/>
      <c r="D9" s="85"/>
    </row>
    <row r="11" spans="1:11" x14ac:dyDescent="0.25">
      <c r="A11" s="10" t="s">
        <v>47</v>
      </c>
      <c r="B11" s="10" t="s">
        <v>48</v>
      </c>
      <c r="C11" s="10" t="s">
        <v>38</v>
      </c>
      <c r="D11" s="10" t="s">
        <v>49</v>
      </c>
      <c r="E11" s="10" t="s">
        <v>50</v>
      </c>
      <c r="F11" s="10" t="s">
        <v>51</v>
      </c>
      <c r="G11" s="10" t="s">
        <v>52</v>
      </c>
      <c r="H11" s="10" t="s">
        <v>53</v>
      </c>
      <c r="I11" s="10" t="s">
        <v>54</v>
      </c>
      <c r="J11" s="10" t="s">
        <v>55</v>
      </c>
      <c r="K11" s="10" t="s">
        <v>56</v>
      </c>
    </row>
    <row r="12" spans="1:11" x14ac:dyDescent="0.2">
      <c r="A12" s="27" t="s">
        <v>407</v>
      </c>
      <c r="B12" s="27" t="str">
        <f>IF(Kennzahlenbogen_Einheit!$D$5="","",IF(Kennzahlenbogen_Einheit!P33="","",Kennzahlenbogen_Einheit!P33))</f>
        <v/>
      </c>
      <c r="C12" s="27" t="str">
        <f>IF(Kennzahlenbogen_Einheit!$D$5="","",IF(Kennzahlenbogen_Einheit!P34="","",Kennzahlenbogen_Einheit!P34))</f>
        <v/>
      </c>
      <c r="D12" s="98" t="str">
        <f>IF(Kennzahlenbogen_Einheit!$D$5="","n.d.",IF(OR(Kennzahlenbogen_Einheit!P35="",Kennzahlenbogen_Einheit!P35="n.d."),"n.d.",Kennzahlenbogen_Einheit!P35*100))</f>
        <v>n.d.</v>
      </c>
      <c r="E12" s="27" t="str">
        <f>IF(Kennzahlenbogen_Einheit!D5="","1",Berechnung1E!N25)</f>
        <v>1</v>
      </c>
      <c r="F12" s="9" t="str">
        <f>IF(Kennzahlenbogen_Einheit!$D$5="","",IF(Kennzahlenbogen_Einheit!R33="","",Kennzahlenbogen_Einheit!R33))</f>
        <v/>
      </c>
      <c r="G12" s="9" t="str">
        <f>IF(Kennzahlenbogen_Einheit!$D$5="","",IF(Kennzahlenbogen_Einheit!S33="","",Kennzahlenbogen_Einheit!S33))</f>
        <v/>
      </c>
      <c r="H12" s="27" t="str">
        <f>IF(Kennzahlenbogen_Einheit!D5="","0",Berechnung1E!O25)</f>
        <v>0</v>
      </c>
      <c r="I12" s="27"/>
      <c r="J12" s="27"/>
      <c r="K12" s="27"/>
    </row>
    <row r="13" spans="1:11" x14ac:dyDescent="0.25">
      <c r="A13" s="27" t="s">
        <v>408</v>
      </c>
      <c r="B13" s="27" t="str">
        <f>IF(Kennzahlenbogen_Einheit!$D$5="","",IF(Kennzahlenbogen_Einheit!P36="","",Kennzahlenbogen_Einheit!P36))</f>
        <v/>
      </c>
      <c r="C13" s="53"/>
      <c r="D13" s="103"/>
      <c r="E13" s="27" t="str">
        <f>IF(Kennzahlenbogen_Einheit!D5="","1",Berechnung1E!N28)</f>
        <v>1</v>
      </c>
      <c r="F13" s="9" t="str">
        <f>IF(Kennzahlenbogen_Einheit!$D$5="","",IF(Kennzahlenbogen_Einheit!R36="","",Kennzahlenbogen_Einheit!R36))</f>
        <v/>
      </c>
      <c r="G13" s="9" t="str">
        <f>IF(Kennzahlenbogen_Einheit!$D$5="","",IF(Kennzahlenbogen_Einheit!S36="","",Kennzahlenbogen_Einheit!S36))</f>
        <v/>
      </c>
      <c r="H13" s="27" t="str">
        <f>IF(Kennzahlenbogen_Einheit!D5="","0",Berechnung1E!O28)</f>
        <v>0</v>
      </c>
      <c r="I13" s="27"/>
      <c r="J13" s="27"/>
      <c r="K13" s="27"/>
    </row>
    <row r="14" spans="1:11" x14ac:dyDescent="0.25">
      <c r="A14" s="27" t="s">
        <v>409</v>
      </c>
      <c r="B14" s="52" t="str">
        <f>IF(Kennzahlenbogen_Einheit!$D$5="","",IF(Kennzahlenbogen_Einheit!P39="","",Kennzahlenbogen_Einheit!P39))</f>
        <v/>
      </c>
      <c r="C14" s="52" t="str">
        <f>IF(Kennzahlenbogen_Einheit!$D$5="","",IF(Kennzahlenbogen_Einheit!P40="","",Kennzahlenbogen_Einheit!P40))</f>
        <v/>
      </c>
      <c r="D14" s="99" t="str">
        <f>IF(Kennzahlenbogen_Einheit!$D$5="","n.d.",IF(Kennzahlenbogen_Einheit!P41="n.d.","n.d.",Kennzahlenbogen_Einheit!P41*100))</f>
        <v>n.d.</v>
      </c>
      <c r="E14" s="27" t="str">
        <f>IF(Kennzahlenbogen_Einheit!D5="","1",Berechnung1E!N31)</f>
        <v>1</v>
      </c>
      <c r="F14" s="32" t="str">
        <f>IF(Kennzahlenbogen_Einheit!$D$5="","",IF(Kennzahlenbogen_Einheit!R39="","",Kennzahlenbogen_Einheit!R39))</f>
        <v/>
      </c>
      <c r="G14" s="32" t="str">
        <f>IF(Kennzahlenbogen_Einheit!$D$5="","",IF(Kennzahlenbogen_Einheit!S39="","",Kennzahlenbogen_Einheit!S39))</f>
        <v/>
      </c>
      <c r="H14" s="27" t="str">
        <f>IF(Kennzahlenbogen_Einheit!D5="","0",Berechnung1E!O31)</f>
        <v>0</v>
      </c>
      <c r="I14" s="28"/>
      <c r="J14" s="28"/>
      <c r="K14" s="28"/>
    </row>
    <row r="15" spans="1:11" x14ac:dyDescent="0.25">
      <c r="A15" s="27" t="s">
        <v>410</v>
      </c>
      <c r="B15" s="52" t="str">
        <f>IF(Kennzahlenbogen_Einheit!$D$5="","",IF(Kennzahlenbogen_Einheit!P42="","",Kennzahlenbogen_Einheit!P42))</f>
        <v/>
      </c>
      <c r="C15" s="52" t="str">
        <f>IF(Kennzahlenbogen_Einheit!$D$5="","",IF(Kennzahlenbogen_Einheit!P43="","",Kennzahlenbogen_Einheit!P43))</f>
        <v/>
      </c>
      <c r="D15" s="99" t="str">
        <f>IF(Kennzahlenbogen_Einheit!$D$5="","n.d.",IF(Kennzahlenbogen_Einheit!P44="n.d.","n.d.",Kennzahlenbogen_Einheit!P44*100))</f>
        <v>n.d.</v>
      </c>
      <c r="E15" s="27" t="str">
        <f>IF(Kennzahlenbogen_Einheit!D5="","1",Berechnung1E!N34)</f>
        <v>1</v>
      </c>
      <c r="F15" s="32" t="str">
        <f>IF(Kennzahlenbogen_Einheit!$D$5="","",IF(Kennzahlenbogen_Einheit!R42="","",Kennzahlenbogen_Einheit!R42))</f>
        <v/>
      </c>
      <c r="G15" s="32" t="str">
        <f>IF(Kennzahlenbogen_Einheit!$D$5="","",IF(Kennzahlenbogen_Einheit!S42="","",Kennzahlenbogen_Einheit!S42))</f>
        <v/>
      </c>
      <c r="H15" s="27" t="str">
        <f>IF(Kennzahlenbogen_Einheit!D5="","0",Berechnung1E!O34)</f>
        <v>0</v>
      </c>
      <c r="I15" s="28"/>
      <c r="J15" s="28"/>
      <c r="K15" s="28"/>
    </row>
    <row r="16" spans="1:11" x14ac:dyDescent="0.25">
      <c r="A16" s="27" t="s">
        <v>411</v>
      </c>
      <c r="B16" s="52" t="str">
        <f>IF(Kennzahlenbogen_Einheit!$D$5="","",IF(Kennzahlenbogen_Einheit!P45="","",Kennzahlenbogen_Einheit!P45))</f>
        <v/>
      </c>
      <c r="C16" s="52" t="str">
        <f>IF(Kennzahlenbogen_Einheit!$D$5="","",IF(Kennzahlenbogen_Einheit!P46="","",Kennzahlenbogen_Einheit!P46))</f>
        <v/>
      </c>
      <c r="D16" s="99" t="str">
        <f>IF(Kennzahlenbogen_Einheit!$D$5="","n.d.",IF(Kennzahlenbogen_Einheit!P47="n.d.","n.d.",Kennzahlenbogen_Einheit!P47*100))</f>
        <v>n.d.</v>
      </c>
      <c r="E16" s="27" t="str">
        <f>IF(Kennzahlenbogen_Einheit!D5="","1",Berechnung1E!N37)</f>
        <v>1</v>
      </c>
      <c r="F16" s="32" t="str">
        <f>IF(Kennzahlenbogen_Einheit!$D$5="","",IF(Kennzahlenbogen_Einheit!R45="","",Kennzahlenbogen_Einheit!R45))</f>
        <v/>
      </c>
      <c r="G16" s="32" t="str">
        <f>IF(Kennzahlenbogen_Einheit!$D$5="","",IF(Kennzahlenbogen_Einheit!S45="","",Kennzahlenbogen_Einheit!S45))</f>
        <v/>
      </c>
      <c r="H16" s="27" t="str">
        <f>IF(Kennzahlenbogen_Einheit!D5="","0",Berechnung1E!O37)</f>
        <v>0</v>
      </c>
      <c r="I16" s="28"/>
      <c r="J16" s="28"/>
      <c r="K16" s="28"/>
    </row>
    <row r="17" spans="1:11" x14ac:dyDescent="0.25">
      <c r="A17" s="27" t="s">
        <v>412</v>
      </c>
      <c r="B17" s="52" t="str">
        <f>IF(Kennzahlenbogen_Einheit!$D$5="","",IF(Kennzahlenbogen_Einheit!P48="","",Kennzahlenbogen_Einheit!P48))</f>
        <v/>
      </c>
      <c r="C17" s="52" t="str">
        <f>IF(Kennzahlenbogen_Einheit!$D$5="","",IF(Kennzahlenbogen_Einheit!P49="","",Kennzahlenbogen_Einheit!P49))</f>
        <v/>
      </c>
      <c r="D17" s="99" t="str">
        <f>IF(Kennzahlenbogen_Einheit!$D$5="","n.d.",IF(Kennzahlenbogen_Einheit!P50="n.d.","n.d.",Kennzahlenbogen_Einheit!P50*100))</f>
        <v>n.d.</v>
      </c>
      <c r="E17" s="27" t="str">
        <f>IF(Kennzahlenbogen_Einheit!D5="","1",Berechnung1E!N40)</f>
        <v>1</v>
      </c>
      <c r="F17" s="32" t="str">
        <f>IF(Kennzahlenbogen_Einheit!$D$5="","",IF(Kennzahlenbogen_Einheit!R48="","",Kennzahlenbogen_Einheit!R48))</f>
        <v/>
      </c>
      <c r="G17" s="32" t="str">
        <f>IF(Kennzahlenbogen_Einheit!$D$5="","",IF(Kennzahlenbogen_Einheit!S48="","",Kennzahlenbogen_Einheit!S48))</f>
        <v/>
      </c>
      <c r="H17" s="27" t="str">
        <f>IF(Kennzahlenbogen_Einheit!D5="","0",Berechnung1E!O40)</f>
        <v>0</v>
      </c>
      <c r="I17" s="28"/>
      <c r="J17" s="28"/>
      <c r="K17" s="28"/>
    </row>
    <row r="18" spans="1:11" x14ac:dyDescent="0.25">
      <c r="A18" s="27" t="s">
        <v>413</v>
      </c>
      <c r="B18" s="52" t="str">
        <f>IF(Kennzahlenbogen_Einheit!$D$5="","",IF(Kennzahlenbogen_Einheit!P51="","",Kennzahlenbogen_Einheit!P51))</f>
        <v/>
      </c>
      <c r="C18" s="52" t="str">
        <f>IF(Kennzahlenbogen_Einheit!$D$5="","",IF(Kennzahlenbogen_Einheit!P52="","",Kennzahlenbogen_Einheit!P52))</f>
        <v/>
      </c>
      <c r="D18" s="99" t="str">
        <f>IF(Kennzahlenbogen_Einheit!$D$5="","n.d.",IF(Kennzahlenbogen_Einheit!P53="n.d.","n.d.",Kennzahlenbogen_Einheit!P53*100))</f>
        <v>n.d.</v>
      </c>
      <c r="E18" s="27" t="str">
        <f>IF(Kennzahlenbogen_Einheit!D5="","1",Berechnung1E!N43)</f>
        <v>1</v>
      </c>
      <c r="F18" s="32" t="str">
        <f>IF(Kennzahlenbogen_Einheit!$D$5="","",IF(Kennzahlenbogen_Einheit!R51="","",Kennzahlenbogen_Einheit!R51))</f>
        <v/>
      </c>
      <c r="G18" s="32" t="str">
        <f>IF(Kennzahlenbogen_Einheit!$D$5="","",IF(Kennzahlenbogen_Einheit!S51="","",Kennzahlenbogen_Einheit!S51))</f>
        <v/>
      </c>
      <c r="H18" s="27" t="str">
        <f>IF(Kennzahlenbogen_Einheit!D5="","0",Berechnung1E!O43)</f>
        <v>0</v>
      </c>
      <c r="I18" s="28"/>
      <c r="J18" s="28"/>
      <c r="K18" s="28"/>
    </row>
    <row r="19" spans="1:11" x14ac:dyDescent="0.25">
      <c r="A19" s="27" t="s">
        <v>414</v>
      </c>
      <c r="B19" s="52" t="str">
        <f>IF(Kennzahlenbogen_Einheit!$D$5="","",IF(Kennzahlenbogen_Einheit!P54="","",Kennzahlenbogen_Einheit!P54))</f>
        <v/>
      </c>
      <c r="C19" s="52" t="str">
        <f>IF(Kennzahlenbogen_Einheit!$D$5="","",IF(Kennzahlenbogen_Einheit!P55="","",Kennzahlenbogen_Einheit!P55))</f>
        <v/>
      </c>
      <c r="D19" s="99" t="str">
        <f>IF(Kennzahlenbogen_Einheit!$D$5="","n.d.",IF(Kennzahlenbogen_Einheit!P56="n.d.","n.d.",Kennzahlenbogen_Einheit!P56*100))</f>
        <v>n.d.</v>
      </c>
      <c r="E19" s="27" t="str">
        <f>IF(Kennzahlenbogen_Einheit!D5="","1",Berechnung1E!N46)</f>
        <v>1</v>
      </c>
      <c r="F19" s="32" t="str">
        <f>IF(Kennzahlenbogen_Einheit!$D$5="","",IF(Kennzahlenbogen_Einheit!R54="","",Kennzahlenbogen_Einheit!R54))</f>
        <v/>
      </c>
      <c r="G19" s="32" t="str">
        <f>IF(Kennzahlenbogen_Einheit!$D$5="","",IF(Kennzahlenbogen_Einheit!S54="","",Kennzahlenbogen_Einheit!S54))</f>
        <v/>
      </c>
      <c r="H19" s="27" t="str">
        <f>IF(Kennzahlenbogen_Einheit!D5="","0",Berechnung1E!O46)</f>
        <v>0</v>
      </c>
      <c r="I19" s="28"/>
      <c r="J19" s="28"/>
      <c r="K19" s="28"/>
    </row>
    <row r="20" spans="1:11" x14ac:dyDescent="0.25">
      <c r="A20" s="27" t="s">
        <v>415</v>
      </c>
      <c r="B20" s="52" t="str">
        <f>IF(Kennzahlenbogen_Einheit!$D$5="","",IF(Kennzahlenbogen_Einheit!P57="","",Kennzahlenbogen_Einheit!P57))</f>
        <v/>
      </c>
      <c r="C20" s="52" t="str">
        <f>IF(Kennzahlenbogen_Einheit!$D$5="","",IF(Kennzahlenbogen_Einheit!P58="","",Kennzahlenbogen_Einheit!P58))</f>
        <v/>
      </c>
      <c r="D20" s="99" t="str">
        <f>IF(Kennzahlenbogen_Einheit!$D$5="","n.d.",IF(Kennzahlenbogen_Einheit!P59="n.d.","n.d.",Kennzahlenbogen_Einheit!P59*100))</f>
        <v>n.d.</v>
      </c>
      <c r="E20" s="27" t="str">
        <f>IF(Kennzahlenbogen_Einheit!D5="","1",Berechnung1E!N49)</f>
        <v>1</v>
      </c>
      <c r="F20" s="32" t="str">
        <f>IF(Kennzahlenbogen_Einheit!$D$5="","",IF(Kennzahlenbogen_Einheit!R57="","",Kennzahlenbogen_Einheit!R57))</f>
        <v/>
      </c>
      <c r="G20" s="32" t="str">
        <f>IF(Kennzahlenbogen_Einheit!$D$5="","",IF(Kennzahlenbogen_Einheit!S57="","",Kennzahlenbogen_Einheit!S57))</f>
        <v/>
      </c>
      <c r="H20" s="27" t="str">
        <f>IF(Kennzahlenbogen_Einheit!D5="","0",Berechnung1E!O49)</f>
        <v>0</v>
      </c>
      <c r="I20" s="28"/>
      <c r="J20" s="28"/>
      <c r="K20" s="28"/>
    </row>
    <row r="21" spans="1:11" x14ac:dyDescent="0.2">
      <c r="A21" s="27" t="s">
        <v>416</v>
      </c>
      <c r="B21" s="33" t="str">
        <f>IF(Kennzahlenbogen_Sprechstunde!$D$5="","",IF(Kennzahlenbogen_Sprechstunde!P29="","",Kennzahlenbogen_Sprechstunde!P29))</f>
        <v/>
      </c>
      <c r="C21" s="33" t="str">
        <f>IF(Kennzahlenbogen_Sprechstunde!$D$5="","",IF(Kennzahlenbogen_Sprechstunde!P30="","",Kennzahlenbogen_Sprechstunde!P30))</f>
        <v/>
      </c>
      <c r="D21" s="98" t="str">
        <f>IF(Kennzahlenbogen_Sprechstunde!$D$5="","n.d.",IF(OR(Kennzahlenbogen_Sprechstunde!P31="",Kennzahlenbogen_Sprechstunde!P31="n.d."),"n.d.",Kennzahlenbogen_Sprechstunde!P31*100))</f>
        <v>n.d.</v>
      </c>
      <c r="E21" s="28" t="str">
        <f>IF(Kennzahlenbogen_Sprechstunde!D5="","1",Berechnung1S!N25)</f>
        <v>1</v>
      </c>
      <c r="F21" s="33" t="str">
        <f>IF(Kennzahlenbogen_Sprechstunde!$D$5="","",IF(Kennzahlenbogen_Sprechstunde!R29="","",Kennzahlenbogen_Sprechstunde!R29))</f>
        <v/>
      </c>
      <c r="G21" s="33" t="str">
        <f>IF(Kennzahlenbogen_Sprechstunde!$D$5="","",IF(Kennzahlenbogen_Sprechstunde!S29="","",Kennzahlenbogen_Sprechstunde!S29))</f>
        <v/>
      </c>
      <c r="H21" s="28" t="str">
        <f>IF(Kennzahlenbogen_Sprechstunde!D5="","0",Berechnung1S!O25)</f>
        <v>0</v>
      </c>
      <c r="I21" s="33"/>
      <c r="J21" s="33"/>
      <c r="K21" s="33"/>
    </row>
    <row r="22" spans="1:11" x14ac:dyDescent="0.25">
      <c r="A22" s="27" t="s">
        <v>417</v>
      </c>
      <c r="B22" s="33" t="str">
        <f>IF(Kennzahlenbogen_Sprechstunde!$D$5="","",IF(Kennzahlenbogen_Sprechstunde!P32="","",Kennzahlenbogen_Sprechstunde!P32))</f>
        <v/>
      </c>
      <c r="C22" s="102"/>
      <c r="D22" s="104"/>
      <c r="E22" s="28" t="str">
        <f>IF(Kennzahlenbogen_Sprechstunde!D5="","1",Berechnung1S!N28)</f>
        <v>1</v>
      </c>
      <c r="F22" s="33" t="str">
        <f>IF(Kennzahlenbogen_Sprechstunde!$D$5="","",IF(Kennzahlenbogen_Sprechstunde!R32="","",Kennzahlenbogen_Sprechstunde!R32))</f>
        <v/>
      </c>
      <c r="G22" s="33" t="str">
        <f>IF(Kennzahlenbogen_Sprechstunde!$D$5="","",IF(Kennzahlenbogen_Sprechstunde!S32="","",Kennzahlenbogen_Sprechstunde!S32))</f>
        <v/>
      </c>
      <c r="H22" s="28" t="str">
        <f>IF(Kennzahlenbogen_Sprechstunde!D5="","0",Berechnung1S!O28)</f>
        <v>0</v>
      </c>
      <c r="I22" s="33"/>
      <c r="J22" s="33"/>
      <c r="K22" s="33"/>
    </row>
    <row r="23" spans="1:11" x14ac:dyDescent="0.25">
      <c r="A23" s="27" t="s">
        <v>418</v>
      </c>
      <c r="B23" s="33" t="str">
        <f>IF(Kennzahlenbogen_Sprechstunde!$D$5="","",IF(Kennzahlenbogen_Sprechstunde!P35="","",Kennzahlenbogen_Sprechstunde!P35))</f>
        <v/>
      </c>
      <c r="C23" s="33" t="str">
        <f>IF(Kennzahlenbogen_Sprechstunde!$D$5="","",IF(Kennzahlenbogen_Sprechstunde!P36="","",Kennzahlenbogen_Sprechstunde!P36))</f>
        <v/>
      </c>
      <c r="D23" s="99" t="str">
        <f>IF(Kennzahlenbogen_Sprechstunde!$D$5="","n.d.",IF(Kennzahlenbogen_Sprechstunde!P37="n.d.","n.d.",Kennzahlenbogen_Sprechstunde!P37*100))</f>
        <v>n.d.</v>
      </c>
      <c r="E23" s="28" t="str">
        <f>IF(Kennzahlenbogen_Sprechstunde!D5="","1",Berechnung1S!N31)</f>
        <v>1</v>
      </c>
      <c r="F23" s="33" t="str">
        <f>IF(Kennzahlenbogen_Sprechstunde!$D$5="","",IF(Kennzahlenbogen_Sprechstunde!R35="","",Kennzahlenbogen_Sprechstunde!R35))</f>
        <v/>
      </c>
      <c r="G23" s="33" t="str">
        <f>IF(Kennzahlenbogen_Sprechstunde!$D$5="","",IF(Kennzahlenbogen_Sprechstunde!S35="","",Kennzahlenbogen_Sprechstunde!S35))</f>
        <v/>
      </c>
      <c r="H23" s="28" t="str">
        <f>IF(Kennzahlenbogen_Sprechstunde!D5="","0",Berechnung1S!O31)</f>
        <v>0</v>
      </c>
      <c r="I23" s="33"/>
      <c r="J23" s="33"/>
      <c r="K23" s="33"/>
    </row>
    <row r="24" spans="1:11" x14ac:dyDescent="0.25">
      <c r="A24" s="27" t="s">
        <v>419</v>
      </c>
      <c r="B24" s="33" t="str">
        <f>IF(Kennzahlenbogen_Sprechstunde!D19="X","",IF(Kennzahlenbogen_Sprechstunde!$D$5="","",IF(Kennzahlenbogen_Sprechstunde!P38="","",Kennzahlenbogen_Sprechstunde!P38)))</f>
        <v/>
      </c>
      <c r="C24" s="33" t="str">
        <f>IF(Kennzahlenbogen_Sprechstunde!D19="X","",IF(Kennzahlenbogen_Sprechstunde!$D$5="","",IF(Kennzahlenbogen_Sprechstunde!P39="","",Kennzahlenbogen_Sprechstunde!P39)))</f>
        <v/>
      </c>
      <c r="D24" s="99" t="str">
        <f>IF(Kennzahlenbogen_Sprechstunde!D19="X","n.d.",IF(Kennzahlenbogen_Sprechstunde!$D$5="","n.d.",IF(Kennzahlenbogen_Sprechstunde!P40="n.d.","n.d.",Kennzahlenbogen_Sprechstunde!P40*100)))</f>
        <v>n.d.</v>
      </c>
      <c r="E24" s="28" t="str">
        <f>IF(Kennzahlenbogen_Sprechstunde!D19="X",1,IF(Kennzahlenbogen_Sprechstunde!D5="","1",Berechnung1S!N34))</f>
        <v>1</v>
      </c>
      <c r="F24" s="33" t="str">
        <f>IF(Kennzahlenbogen_Sprechstunde!D19="X","",IF(Kennzahlenbogen_Sprechstunde!$D$5="","",IF(Kennzahlenbogen_Sprechstunde!R38="","",Kennzahlenbogen_Sprechstunde!R38)))</f>
        <v/>
      </c>
      <c r="G24" s="33" t="str">
        <f>IF(Kennzahlenbogen_Sprechstunde!D19="X","",IF(Kennzahlenbogen_Sprechstunde!$D$5="","",IF(Kennzahlenbogen_Sprechstunde!S38="","",Kennzahlenbogen_Sprechstunde!S38)))</f>
        <v/>
      </c>
      <c r="H24" s="28" t="str">
        <f>IF(Kennzahlenbogen_Sprechstunde!D19="X",0,IF(Kennzahlenbogen_Sprechstunde!D5="","0",Berechnung1S!O34))</f>
        <v>0</v>
      </c>
      <c r="I24" s="33"/>
      <c r="J24" s="33"/>
      <c r="K24" s="33"/>
    </row>
    <row r="25" spans="1:11" x14ac:dyDescent="0.25">
      <c r="A25" s="27" t="s">
        <v>420</v>
      </c>
      <c r="B25" s="33" t="str">
        <f>IF(Kennzahlenbogen_Sprechstunde!D19="X","",IF(Kennzahlenbogen_Sprechstunde!$D$5="","",IF(Kennzahlenbogen_Sprechstunde!P41="","",Kennzahlenbogen_Sprechstunde!P41)))</f>
        <v/>
      </c>
      <c r="C25" s="33" t="str">
        <f>IF(Kennzahlenbogen_Sprechstunde!D19="X","",IF(Kennzahlenbogen_Sprechstunde!$D$5="","",IF(Kennzahlenbogen_Sprechstunde!P42="","",Kennzahlenbogen_Sprechstunde!P42)))</f>
        <v/>
      </c>
      <c r="D25" s="99" t="str">
        <f>IF(Kennzahlenbogen_Sprechstunde!D19="X","n.d.",IF(Kennzahlenbogen_Sprechstunde!$D$5="","n.d.",IF(Kennzahlenbogen_Sprechstunde!P43="n.d.","n.d.",Kennzahlenbogen_Sprechstunde!P43*100)))</f>
        <v>n.d.</v>
      </c>
      <c r="E25" s="28" t="str">
        <f>IF(Kennzahlenbogen_Sprechstunde!D19="X",1,IF(Kennzahlenbogen_Sprechstunde!D5="","1",Berechnung1S!N37))</f>
        <v>1</v>
      </c>
      <c r="F25" s="33" t="str">
        <f>IF(Kennzahlenbogen_Sprechstunde!D19="X","",IF(Kennzahlenbogen_Sprechstunde!$D$5="","",IF(Kennzahlenbogen_Sprechstunde!R41="","",Kennzahlenbogen_Sprechstunde!R41)))</f>
        <v/>
      </c>
      <c r="G25" s="33" t="str">
        <f>IF(Kennzahlenbogen_Sprechstunde!D19="X","",IF(Kennzahlenbogen_Sprechstunde!$D$5="","",IF(Kennzahlenbogen_Sprechstunde!S41="","",Kennzahlenbogen_Sprechstunde!S41)))</f>
        <v/>
      </c>
      <c r="H25" s="28" t="str">
        <f>IF(Kennzahlenbogen_Sprechstunde!D19="X",0,IF(Kennzahlenbogen_Sprechstunde!D5="","0",Berechnung1S!O37))</f>
        <v>0</v>
      </c>
      <c r="I25" s="33"/>
      <c r="J25" s="33"/>
      <c r="K25" s="33"/>
    </row>
    <row r="26" spans="1:11" x14ac:dyDescent="0.25">
      <c r="A26" s="27" t="s">
        <v>421</v>
      </c>
      <c r="B26" s="33" t="str">
        <f>IF(Kennzahlenbogen_Sprechstunde!D19="X","",IF(Kennzahlenbogen_Sprechstunde!$D$5="","",IF(Kennzahlenbogen_Sprechstunde!P44="","",Kennzahlenbogen_Sprechstunde!P44)))</f>
        <v/>
      </c>
      <c r="C26" s="33" t="str">
        <f>IF(Kennzahlenbogen_Sprechstunde!D19="X","",IF(Kennzahlenbogen_Sprechstunde!$D$5="","",IF(Kennzahlenbogen_Sprechstunde!P45="","",Kennzahlenbogen_Sprechstunde!P45)))</f>
        <v/>
      </c>
      <c r="D26" s="99" t="str">
        <f>IF(Kennzahlenbogen_Sprechstunde!D19="X","n.d.",IF(Kennzahlenbogen_Sprechstunde!$D$5="","n.d.",IF(Kennzahlenbogen_Sprechstunde!P46="n.d.","n.d.",Kennzahlenbogen_Sprechstunde!P46*100)))</f>
        <v>n.d.</v>
      </c>
      <c r="E26" s="28" t="str">
        <f>IF(Kennzahlenbogen_Sprechstunde!D19="X",1,IF(Kennzahlenbogen_Sprechstunde!D5="","1",Berechnung1S!N40))</f>
        <v>1</v>
      </c>
      <c r="F26" s="33" t="str">
        <f>IF(Kennzahlenbogen_Sprechstunde!D19="X","",IF(Kennzahlenbogen_Sprechstunde!$D$5="","",IF(Kennzahlenbogen_Sprechstunde!R44="","",Kennzahlenbogen_Sprechstunde!R44)))</f>
        <v/>
      </c>
      <c r="G26" s="33" t="str">
        <f>IF(Kennzahlenbogen_Sprechstunde!D19="X","",IF(Kennzahlenbogen_Sprechstunde!$D$5="","",IF(Kennzahlenbogen_Sprechstunde!S44="","",Kennzahlenbogen_Sprechstunde!S44)))</f>
        <v/>
      </c>
      <c r="H26" s="28" t="str">
        <f>IF(Kennzahlenbogen_Sprechstunde!D19="X",0,IF(Kennzahlenbogen_Sprechstunde!D5="","0",Berechnung1S!O40))</f>
        <v>0</v>
      </c>
      <c r="I26" s="33"/>
      <c r="J26" s="33"/>
      <c r="K26" s="33"/>
    </row>
    <row r="27" spans="1:11" x14ac:dyDescent="0.25">
      <c r="A27" s="27" t="s">
        <v>422</v>
      </c>
      <c r="B27" s="33" t="str">
        <f>IF(Kennzahlenbogen_Sprechstunde!D19="X","",IF(Kennzahlenbogen_Sprechstunde!$D$5="","",IF(Kennzahlenbogen_Sprechstunde!P47="","",Kennzahlenbogen_Sprechstunde!P47)))</f>
        <v/>
      </c>
      <c r="C27" s="33" t="str">
        <f>IF(Kennzahlenbogen_Sprechstunde!D19="X","",IF(Kennzahlenbogen_Sprechstunde!$D$5="","",IF(Kennzahlenbogen_Sprechstunde!P48="","",Kennzahlenbogen_Sprechstunde!P48)))</f>
        <v/>
      </c>
      <c r="D27" s="99" t="str">
        <f>IF(Kennzahlenbogen_Sprechstunde!D19="X","n.d.",IF(Kennzahlenbogen_Sprechstunde!$D$5="","n.d.",IF(Kennzahlenbogen_Sprechstunde!P49="n.d.","n.d.",Kennzahlenbogen_Sprechstunde!P49*100)))</f>
        <v>n.d.</v>
      </c>
      <c r="E27" s="28" t="str">
        <f>IF(Kennzahlenbogen_Sprechstunde!D19="X",1,IF(Kennzahlenbogen_Sprechstunde!D5="","1",Berechnung1S!N43))</f>
        <v>1</v>
      </c>
      <c r="F27" s="33" t="str">
        <f>IF(Kennzahlenbogen_Sprechstunde!D19="X","",IF(Kennzahlenbogen_Sprechstunde!$D$5="","",IF(Kennzahlenbogen_Sprechstunde!R47="","",Kennzahlenbogen_Sprechstunde!R47)))</f>
        <v/>
      </c>
      <c r="G27" s="33" t="str">
        <f>IF(Kennzahlenbogen_Sprechstunde!D19="X","",IF(Kennzahlenbogen_Sprechstunde!$D$5="","",IF(Kennzahlenbogen_Sprechstunde!S47="","",Kennzahlenbogen_Sprechstunde!S47)))</f>
        <v/>
      </c>
      <c r="H27" s="28" t="str">
        <f>IF(Kennzahlenbogen_Sprechstunde!D19="X",0,IF(Kennzahlenbogen_Sprechstunde!D5="","0",Berechnung1S!O43))</f>
        <v>0</v>
      </c>
      <c r="I27" s="33"/>
      <c r="J27" s="33"/>
      <c r="K27" s="33"/>
    </row>
    <row r="28" spans="1:11" x14ac:dyDescent="0.25">
      <c r="A28" s="27" t="s">
        <v>423</v>
      </c>
      <c r="B28" s="33" t="str">
        <f>IF(Kennzahlenbogen_Sprechstunde!D19="X","",IF(Kennzahlenbogen_Sprechstunde!$D$5="","",IF(Kennzahlenbogen_Sprechstunde!P50="","",Kennzahlenbogen_Sprechstunde!P50)))</f>
        <v/>
      </c>
      <c r="C28" s="33" t="str">
        <f>IF(Kennzahlenbogen_Sprechstunde!D19="X","",IF(Kennzahlenbogen_Sprechstunde!$D$5="","",IF(Kennzahlenbogen_Sprechstunde!P51="","",Kennzahlenbogen_Sprechstunde!P51)))</f>
        <v/>
      </c>
      <c r="D28" s="99" t="str">
        <f>IF(Kennzahlenbogen_Sprechstunde!D19="X","n.d.",IF(Kennzahlenbogen_Sprechstunde!$D$5="","n.d.",IF(Kennzahlenbogen_Sprechstunde!P52="n.d.","n.d.",Kennzahlenbogen_Sprechstunde!P52*100)))</f>
        <v>n.d.</v>
      </c>
      <c r="E28" s="28" t="str">
        <f>IF(Kennzahlenbogen_Sprechstunde!D19="X",1,IF(Kennzahlenbogen_Sprechstunde!D5="","1",Berechnung1S!N46))</f>
        <v>1</v>
      </c>
      <c r="F28" s="33" t="str">
        <f>IF(Kennzahlenbogen_Sprechstunde!D19="X","",IF(Kennzahlenbogen_Sprechstunde!$D$5="","",IF(Kennzahlenbogen_Sprechstunde!R50="","",Kennzahlenbogen_Sprechstunde!R50)))</f>
        <v/>
      </c>
      <c r="G28" s="33" t="str">
        <f>IF(Kennzahlenbogen_Sprechstunde!D19="X","",IF(Kennzahlenbogen_Sprechstunde!$D$5="","",IF(Kennzahlenbogen_Sprechstunde!S50="","",Kennzahlenbogen_Sprechstunde!S50)))</f>
        <v/>
      </c>
      <c r="H28" s="28" t="str">
        <f>IF(Kennzahlenbogen_Sprechstunde!D19="X",0,IF(Kennzahlenbogen_Sprechstunde!D5="","0",Berechnung1S!O46))</f>
        <v>0</v>
      </c>
      <c r="I28" s="33"/>
      <c r="J28" s="33"/>
      <c r="K28" s="33"/>
    </row>
    <row r="29" spans="1:11" x14ac:dyDescent="0.25">
      <c r="A29" s="27" t="s">
        <v>424</v>
      </c>
      <c r="B29" s="33" t="str">
        <f>IF(Kennzahlenbogen_Sprechstunde!D19="X","",IF(Kennzahlenbogen_Sprechstunde!$D$5="","",IF(Kennzahlenbogen_Sprechstunde!P53="","",Kennzahlenbogen_Sprechstunde!P53)))</f>
        <v/>
      </c>
      <c r="C29" s="33" t="str">
        <f>IF(Kennzahlenbogen_Sprechstunde!D19="X","",IF(Kennzahlenbogen_Sprechstunde!$D$5="","",IF(Kennzahlenbogen_Sprechstunde!P54="","",Kennzahlenbogen_Sprechstunde!P54)))</f>
        <v/>
      </c>
      <c r="D29" s="99" t="str">
        <f>IF(Kennzahlenbogen_Sprechstunde!D19="X","n.d.",IF(Kennzahlenbogen_Sprechstunde!$D$5="","n.d.",IF(Kennzahlenbogen_Sprechstunde!P55="n.d.","n.d.",Kennzahlenbogen_Sprechstunde!P55*100)))</f>
        <v>n.d.</v>
      </c>
      <c r="E29" s="28" t="str">
        <f>IF(Kennzahlenbogen_Sprechstunde!D19="X",1,IF(Kennzahlenbogen_Sprechstunde!D5="","1",Berechnung1S!N49))</f>
        <v>1</v>
      </c>
      <c r="F29" s="33" t="str">
        <f>IF(Kennzahlenbogen_Sprechstunde!D19="X","",IF(Kennzahlenbogen_Sprechstunde!$D$5="","",IF(Kennzahlenbogen_Sprechstunde!R53="","",Kennzahlenbogen_Sprechstunde!R53)))</f>
        <v/>
      </c>
      <c r="G29" s="33" t="str">
        <f>IF(Kennzahlenbogen_Sprechstunde!D19="X","",IF(Kennzahlenbogen_Sprechstunde!$D$5="","",IF(Kennzahlenbogen_Sprechstunde!S53="","",Kennzahlenbogen_Sprechstunde!S53)))</f>
        <v/>
      </c>
      <c r="H29" s="28" t="str">
        <f>IF(Kennzahlenbogen_Sprechstunde!D19="X",0,IF(Kennzahlenbogen_Sprechstunde!D5="","0",Berechnung1S!O49))</f>
        <v>0</v>
      </c>
      <c r="I29" s="33"/>
      <c r="J29" s="33"/>
      <c r="K29" s="33"/>
    </row>
  </sheetData>
  <pageMargins left="0.7" right="0.7" top="0.78740157499999996" bottom="0.78740157499999996"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B3:O51"/>
  <sheetViews>
    <sheetView workbookViewId="0">
      <selection activeCell="L28" sqref="L28"/>
    </sheetView>
  </sheetViews>
  <sheetFormatPr defaultColWidth="9.140625" defaultRowHeight="11.25" x14ac:dyDescent="0.2"/>
  <cols>
    <col min="1" max="3" width="9.140625" style="4" customWidth="1"/>
    <col min="4" max="4" width="12" style="4" customWidth="1"/>
    <col min="5" max="5" width="9.140625" style="4" customWidth="1"/>
    <col min="6" max="6" width="15.5703125" style="4" customWidth="1"/>
    <col min="7" max="7" width="20.7109375" style="4" customWidth="1"/>
    <col min="8" max="8" width="21" style="4" customWidth="1"/>
    <col min="9" max="9" width="9.140625" style="4" customWidth="1"/>
    <col min="10" max="10" width="11.5703125" style="4" customWidth="1"/>
    <col min="11" max="11" width="12.28515625" style="4" customWidth="1"/>
    <col min="12" max="12" width="13.140625" style="4" customWidth="1"/>
    <col min="13" max="16384" width="9.140625" style="4"/>
  </cols>
  <sheetData>
    <row r="3" spans="2:11" x14ac:dyDescent="0.2">
      <c r="C3" s="7" t="s">
        <v>57</v>
      </c>
    </row>
    <row r="4" spans="2:11" ht="22.5" x14ac:dyDescent="0.2">
      <c r="D4" s="11" t="s">
        <v>22</v>
      </c>
    </row>
    <row r="5" spans="2:11" ht="33.75" x14ac:dyDescent="0.2">
      <c r="C5" s="72" t="s">
        <v>58</v>
      </c>
      <c r="D5" s="72" t="s">
        <v>59</v>
      </c>
      <c r="E5" s="72" t="s">
        <v>60</v>
      </c>
      <c r="F5" s="72" t="s">
        <v>25</v>
      </c>
      <c r="G5" s="72" t="s">
        <v>24</v>
      </c>
      <c r="H5" s="72" t="s">
        <v>280</v>
      </c>
      <c r="I5" s="72" t="s">
        <v>61</v>
      </c>
      <c r="J5" s="73"/>
      <c r="K5" s="72" t="s">
        <v>281</v>
      </c>
    </row>
    <row r="6" spans="2:11" ht="14.25" x14ac:dyDescent="0.2">
      <c r="C6" s="72">
        <f>COUNTIF(Kennzahlenbogen_Einheit!$Q$33:$Q$57,C5)</f>
        <v>0</v>
      </c>
      <c r="D6" s="72">
        <f>COUNTIF(Kennzahlenbogen_Einheit!$Q$33:$Q$57,D5)</f>
        <v>0</v>
      </c>
      <c r="E6" s="72">
        <f>COUNTIF(Kennzahlenbogen_Einheit!$Q$33:$Q$57,E5)</f>
        <v>0</v>
      </c>
      <c r="F6" s="72">
        <f>COUNTIF(Kennzahlenbogen_Einheit!$Q$33:$Q$57,F5)</f>
        <v>9</v>
      </c>
      <c r="G6" s="72">
        <f>COUNTIF(Kennzahlenbogen_Einheit!$Q$33:$Q$57,G5)</f>
        <v>0</v>
      </c>
      <c r="H6" s="72">
        <f>COUNTIF(Kennzahlenbogen_Einheit!$Q$33:$Q$57,H5)</f>
        <v>0</v>
      </c>
      <c r="I6" s="72">
        <f>SUM(D6:H6)</f>
        <v>9</v>
      </c>
      <c r="J6" s="73"/>
      <c r="K6" s="72">
        <f>D6+H6</f>
        <v>0</v>
      </c>
    </row>
    <row r="7" spans="2:11" ht="14.25" x14ac:dyDescent="0.2">
      <c r="C7" s="72"/>
      <c r="D7" s="72">
        <f>C6+D6+H6</f>
        <v>0</v>
      </c>
      <c r="E7" s="72">
        <f>E6</f>
        <v>0</v>
      </c>
      <c r="F7" s="72"/>
      <c r="G7" s="72">
        <f>F6+G6</f>
        <v>9</v>
      </c>
      <c r="H7" s="72"/>
      <c r="I7" s="72">
        <f>SUM(D7:H7)</f>
        <v>9</v>
      </c>
      <c r="J7" s="73"/>
      <c r="K7" s="72"/>
    </row>
    <row r="8" spans="2:11" ht="14.25" x14ac:dyDescent="0.2">
      <c r="B8" s="4" t="s">
        <v>26</v>
      </c>
      <c r="C8" s="72"/>
      <c r="D8" s="72"/>
      <c r="E8" s="72">
        <f>D7+E7</f>
        <v>0</v>
      </c>
      <c r="F8" s="72"/>
      <c r="G8" s="72">
        <f>G7</f>
        <v>9</v>
      </c>
      <c r="H8" s="72"/>
      <c r="I8" s="72">
        <f>SUM(D8:H8)</f>
        <v>9</v>
      </c>
      <c r="J8" s="73"/>
      <c r="K8" s="72"/>
    </row>
    <row r="9" spans="2:11" ht="14.25" x14ac:dyDescent="0.2">
      <c r="B9" s="63">
        <v>9</v>
      </c>
      <c r="C9" s="74">
        <f>ROUND(C6/$B$9,4)</f>
        <v>0</v>
      </c>
      <c r="D9" s="74">
        <f>ROUND(D6/$B$9,4)</f>
        <v>0</v>
      </c>
      <c r="E9" s="74">
        <f>ROUND(E6/$B$9,4)</f>
        <v>0</v>
      </c>
      <c r="F9" s="74">
        <f t="shared" ref="F9:H9" si="0">ROUND(F6/$B$9,4)</f>
        <v>1</v>
      </c>
      <c r="G9" s="74">
        <f t="shared" si="0"/>
        <v>0</v>
      </c>
      <c r="H9" s="74">
        <f t="shared" si="0"/>
        <v>0</v>
      </c>
      <c r="I9" s="74">
        <f>SUM(C9:H9)</f>
        <v>1</v>
      </c>
      <c r="J9" s="73"/>
      <c r="K9" s="74">
        <f>D9+H9</f>
        <v>0</v>
      </c>
    </row>
    <row r="10" spans="2:11" ht="14.25" x14ac:dyDescent="0.2">
      <c r="C10" s="75"/>
      <c r="D10" s="74">
        <f>ROUND((C6+D6+H6)/$B$9,4)</f>
        <v>0</v>
      </c>
      <c r="E10" s="74">
        <f>ROUND(E6/$B$9,4)</f>
        <v>0</v>
      </c>
      <c r="F10" s="74"/>
      <c r="G10" s="74">
        <f>ROUND((F6+G6)/$B$9,4)</f>
        <v>1</v>
      </c>
      <c r="H10" s="74">
        <f>ROUND((H6+D6+C6)/$B$9,4)</f>
        <v>0</v>
      </c>
      <c r="I10" s="74">
        <f>SUM(D10:G10)</f>
        <v>1</v>
      </c>
      <c r="J10" s="73"/>
      <c r="K10" s="74"/>
    </row>
    <row r="11" spans="2:11" ht="14.25" x14ac:dyDescent="0.2">
      <c r="C11" s="73"/>
      <c r="D11" s="76"/>
      <c r="E11" s="74">
        <f>ROUND((C6+D6+E6+H6)/$B$9,4)</f>
        <v>0</v>
      </c>
      <c r="F11" s="76"/>
      <c r="G11" s="74">
        <f>G10</f>
        <v>1</v>
      </c>
      <c r="H11" s="74"/>
      <c r="I11" s="74">
        <f>SUM(D11:H11)</f>
        <v>1</v>
      </c>
      <c r="J11" s="73"/>
      <c r="K11" s="73"/>
    </row>
    <row r="14" spans="2:11" x14ac:dyDescent="0.2">
      <c r="C14" s="87" t="s">
        <v>297</v>
      </c>
      <c r="D14" s="88"/>
    </row>
    <row r="15" spans="2:11" ht="33.75" x14ac:dyDescent="0.2">
      <c r="C15" s="89" t="s">
        <v>298</v>
      </c>
      <c r="D15" s="89" t="s">
        <v>299</v>
      </c>
      <c r="E15" s="89" t="s">
        <v>300</v>
      </c>
      <c r="F15" s="89" t="s">
        <v>301</v>
      </c>
      <c r="G15" s="89" t="s">
        <v>302</v>
      </c>
      <c r="H15" s="86" t="s">
        <v>303</v>
      </c>
    </row>
    <row r="20" spans="2:15" ht="15" x14ac:dyDescent="0.25">
      <c r="C20" s="2" t="s">
        <v>156</v>
      </c>
    </row>
    <row r="22" spans="2:15" x14ac:dyDescent="0.2">
      <c r="C22" s="13" t="s">
        <v>62</v>
      </c>
      <c r="D22" s="13" t="s">
        <v>63</v>
      </c>
      <c r="E22" s="13" t="s">
        <v>64</v>
      </c>
      <c r="F22" s="13" t="s">
        <v>65</v>
      </c>
      <c r="G22" s="13" t="s">
        <v>66</v>
      </c>
      <c r="H22" s="13" t="s">
        <v>67</v>
      </c>
      <c r="I22" s="13"/>
      <c r="J22" s="13" t="s">
        <v>68</v>
      </c>
      <c r="K22" s="13" t="s">
        <v>69</v>
      </c>
      <c r="L22" s="13" t="s">
        <v>70</v>
      </c>
      <c r="M22" s="13" t="s">
        <v>71</v>
      </c>
      <c r="N22" s="13" t="s">
        <v>72</v>
      </c>
      <c r="O22" s="13" t="s">
        <v>73</v>
      </c>
    </row>
    <row r="23" spans="2:15" x14ac:dyDescent="0.2">
      <c r="C23" s="12"/>
      <c r="D23" s="12"/>
      <c r="E23" s="12"/>
      <c r="F23" s="12"/>
      <c r="G23" s="12"/>
      <c r="H23" s="12"/>
      <c r="I23" s="12"/>
      <c r="J23" s="12"/>
      <c r="K23" s="12"/>
      <c r="L23" s="12"/>
      <c r="M23" s="17"/>
      <c r="N23" s="17"/>
      <c r="O23" s="17"/>
    </row>
    <row r="24" spans="2:15" x14ac:dyDescent="0.2">
      <c r="C24" s="12"/>
      <c r="D24" s="12"/>
      <c r="E24" s="12"/>
      <c r="F24" s="12"/>
      <c r="G24" s="12"/>
      <c r="H24" s="12"/>
      <c r="I24" s="12"/>
      <c r="J24" s="12"/>
      <c r="K24" s="12"/>
      <c r="L24" s="12"/>
      <c r="M24" s="17"/>
      <c r="N24" s="17"/>
      <c r="O24" s="17"/>
    </row>
    <row r="25" spans="2:15" x14ac:dyDescent="0.2">
      <c r="B25" s="4" t="s">
        <v>304</v>
      </c>
      <c r="C25" s="64" t="s">
        <v>155</v>
      </c>
      <c r="D25" s="65" t="s">
        <v>74</v>
      </c>
      <c r="E25" s="66">
        <v>0</v>
      </c>
      <c r="F25" s="66">
        <v>1</v>
      </c>
      <c r="G25" s="66">
        <v>0.9</v>
      </c>
      <c r="H25" s="66">
        <v>1000000000000</v>
      </c>
      <c r="I25" s="66"/>
      <c r="J25" s="66">
        <v>-10000</v>
      </c>
      <c r="K25" s="66">
        <v>10000</v>
      </c>
      <c r="L25" s="67" t="str">
        <f>Kennzahlenbogen_Einheit!P35</f>
        <v>n.d.</v>
      </c>
      <c r="M25" s="68">
        <f>IF(Kennzahlenbogen_Einheit!Q33=Berechnung1E!$H$5,5,IF(Kennzahlenbogen_Einheit!Q33=Berechnung1E!$G$5,1,IF(Kennzahlenbogen_Einheit!Q33=Berechnung1E!$F$5,1,IF(Kennzahlenbogen_Einheit!Q33=Berechnung1E!$E$5,2,IF(AND(Kennzahlenbogen_Einheit!Q33=Berechnung1E!D5,Kennzahlenbogen_Einheit!P33=0,Kennzahlenbogen_Einheit!P34=0),5,IF(Kennzahlenbogen_Einheit!Q33=Berechnung1E!$D$5,3,IF(Kennzahlenbogen_Einheit!Q33=Berechnung1E!$C$5,4,"")))))))</f>
        <v>1</v>
      </c>
      <c r="N25" s="68">
        <f>IF(M25&gt;1,M25+3,M25)</f>
        <v>1</v>
      </c>
      <c r="O25" s="68">
        <f>IF(Kennzahlenbogen_Einheit!S33="",0,1)</f>
        <v>0</v>
      </c>
    </row>
    <row r="26" spans="2:15" x14ac:dyDescent="0.2">
      <c r="C26" s="12"/>
      <c r="D26" s="12"/>
      <c r="E26" s="12"/>
      <c r="F26" s="12"/>
      <c r="G26" s="12"/>
      <c r="H26" s="12"/>
      <c r="I26" s="12"/>
      <c r="J26" s="12"/>
      <c r="K26" s="12"/>
      <c r="L26" s="19"/>
      <c r="M26" s="17"/>
      <c r="N26" s="17"/>
      <c r="O26" s="17"/>
    </row>
    <row r="27" spans="2:15" x14ac:dyDescent="0.2">
      <c r="C27" s="12"/>
      <c r="D27" s="12"/>
      <c r="E27" s="12"/>
      <c r="F27" s="12"/>
      <c r="G27" s="12"/>
      <c r="H27" s="12"/>
      <c r="I27" s="12"/>
      <c r="J27" s="12"/>
      <c r="K27" s="12"/>
      <c r="L27" s="19"/>
      <c r="M27" s="17"/>
      <c r="N27" s="17"/>
      <c r="O27" s="17"/>
    </row>
    <row r="28" spans="2:15" x14ac:dyDescent="0.2">
      <c r="C28" s="16" t="s">
        <v>305</v>
      </c>
      <c r="D28" s="14">
        <v>0</v>
      </c>
      <c r="E28" s="29">
        <v>0</v>
      </c>
      <c r="F28" s="29">
        <v>1000000</v>
      </c>
      <c r="G28" s="83">
        <v>8</v>
      </c>
      <c r="H28" s="29">
        <v>1000000000</v>
      </c>
      <c r="I28" s="15"/>
      <c r="J28" s="29">
        <v>-10000</v>
      </c>
      <c r="K28" s="29">
        <v>10000</v>
      </c>
      <c r="L28" s="18">
        <f>Kennzahlenbogen_Einheit!P36</f>
        <v>0</v>
      </c>
      <c r="M28" s="18">
        <f>IF(Kennzahlenbogen_Einheit!Q36=Berechnung1E!$G$5,1,IF(Kennzahlenbogen_Einheit!Q36=Berechnung1E!$F$5,1,IF(Kennzahlenbogen_Einheit!Q36=Berechnung1E!$E$5,2,IF(Kennzahlenbogen_Einheit!Q36=Berechnung1E!$D$5,3,IF(Kennzahlenbogen_Einheit!Q36=Berechnung1E!$C$5,4,"")))))</f>
        <v>1</v>
      </c>
      <c r="N28" s="18">
        <f>IF(M28&gt;1,M28+3,M28)</f>
        <v>1</v>
      </c>
      <c r="O28" s="18">
        <f>IF(Kennzahlenbogen_Einheit!S36="",0,1)</f>
        <v>0</v>
      </c>
    </row>
    <row r="29" spans="2:15" x14ac:dyDescent="0.2">
      <c r="C29" s="12"/>
      <c r="D29" s="12"/>
      <c r="E29" s="12"/>
      <c r="F29" s="12"/>
      <c r="G29" s="12"/>
      <c r="H29" s="12"/>
      <c r="I29" s="12"/>
      <c r="J29" s="12"/>
      <c r="K29" s="12"/>
      <c r="L29" s="19"/>
      <c r="M29" s="17"/>
      <c r="N29" s="17"/>
      <c r="O29" s="17"/>
    </row>
    <row r="30" spans="2:15" x14ac:dyDescent="0.2">
      <c r="C30" s="12"/>
      <c r="D30" s="12"/>
      <c r="E30" s="12"/>
      <c r="F30" s="12"/>
      <c r="G30" s="12"/>
      <c r="H30" s="12"/>
      <c r="I30" s="12"/>
      <c r="J30" s="12"/>
      <c r="K30" s="12"/>
      <c r="L30" s="19"/>
      <c r="M30" s="17"/>
      <c r="N30" s="17"/>
      <c r="O30" s="17"/>
    </row>
    <row r="31" spans="2:15" x14ac:dyDescent="0.2">
      <c r="C31" s="16" t="s">
        <v>198</v>
      </c>
      <c r="D31" s="14" t="s">
        <v>74</v>
      </c>
      <c r="E31" s="15">
        <v>0</v>
      </c>
      <c r="F31" s="15">
        <v>1</v>
      </c>
      <c r="G31" s="84">
        <v>0.85</v>
      </c>
      <c r="H31" s="15">
        <v>1000000000000</v>
      </c>
      <c r="I31" s="15"/>
      <c r="J31" s="15">
        <v>-10000</v>
      </c>
      <c r="K31" s="15">
        <v>10000</v>
      </c>
      <c r="L31" s="20" t="str">
        <f>Kennzahlenbogen_Einheit!P41</f>
        <v>n.d.</v>
      </c>
      <c r="M31" s="18">
        <f>IF(Kennzahlenbogen_Einheit!Q39=Berechnung1E!$G$5,1,IF(Kennzahlenbogen_Einheit!Q39=Berechnung1E!$F$5,1,IF(Kennzahlenbogen_Einheit!Q39=Berechnung1E!$E$5,2,IF(Kennzahlenbogen_Einheit!Q39=Berechnung1E!$D$5,3,IF(Kennzahlenbogen_Einheit!Q39=Berechnung1E!$C$5,4,"")))))</f>
        <v>1</v>
      </c>
      <c r="N31" s="18">
        <f>IF(M31&gt;1,M31+3,M31)</f>
        <v>1</v>
      </c>
      <c r="O31" s="18">
        <f>IF(Kennzahlenbogen_Einheit!S39="",0,1)</f>
        <v>0</v>
      </c>
    </row>
    <row r="32" spans="2:15" x14ac:dyDescent="0.2">
      <c r="C32" s="12"/>
      <c r="D32" s="12"/>
      <c r="E32" s="12"/>
      <c r="F32" s="12"/>
      <c r="G32" s="12"/>
      <c r="H32" s="12"/>
      <c r="I32" s="12"/>
      <c r="J32" s="12"/>
      <c r="K32" s="12"/>
      <c r="L32" s="19"/>
      <c r="M32" s="17"/>
      <c r="N32" s="17"/>
      <c r="O32" s="17"/>
    </row>
    <row r="33" spans="3:15" x14ac:dyDescent="0.2">
      <c r="C33" s="12"/>
      <c r="D33" s="12"/>
      <c r="E33" s="12"/>
      <c r="F33" s="12"/>
      <c r="G33" s="12"/>
      <c r="H33" s="12"/>
      <c r="I33" s="12"/>
      <c r="J33" s="12"/>
      <c r="K33" s="12"/>
      <c r="L33" s="19"/>
      <c r="M33" s="17"/>
      <c r="N33" s="17"/>
      <c r="O33" s="17"/>
    </row>
    <row r="34" spans="3:15" x14ac:dyDescent="0.2">
      <c r="C34" s="16" t="s">
        <v>75</v>
      </c>
      <c r="D34" s="14" t="s">
        <v>74</v>
      </c>
      <c r="E34" s="15">
        <v>0</v>
      </c>
      <c r="F34" s="15">
        <v>1</v>
      </c>
      <c r="G34" s="84">
        <v>0.95</v>
      </c>
      <c r="H34" s="15">
        <v>10000</v>
      </c>
      <c r="I34" s="15"/>
      <c r="J34" s="15">
        <v>-10000</v>
      </c>
      <c r="K34" s="15">
        <v>1000000</v>
      </c>
      <c r="L34" s="20" t="str">
        <f>Kennzahlenbogen_Einheit!P44</f>
        <v>n.d.</v>
      </c>
      <c r="M34" s="18">
        <f>IF(Kennzahlenbogen_Einheit!Q42=Berechnung1E!$G$5,1,IF(Kennzahlenbogen_Einheit!Q42=Berechnung1E!$F$5,1,IF(Kennzahlenbogen_Einheit!Q42=Berechnung1E!$E$5,2,IF(Kennzahlenbogen_Einheit!Q42=Berechnung1E!$D$5,3,IF(Kennzahlenbogen_Einheit!Q42=Berechnung1E!$C$5,4,"")))))</f>
        <v>1</v>
      </c>
      <c r="N34" s="18">
        <f>IF(M34&gt;1,M34+3,M34)</f>
        <v>1</v>
      </c>
      <c r="O34" s="18">
        <f>IF(Kennzahlenbogen_Einheit!S42="",0,1)</f>
        <v>0</v>
      </c>
    </row>
    <row r="35" spans="3:15" x14ac:dyDescent="0.2">
      <c r="C35" s="12"/>
      <c r="D35" s="12"/>
      <c r="E35" s="12"/>
      <c r="F35" s="12"/>
      <c r="G35" s="12"/>
      <c r="H35" s="12"/>
      <c r="I35" s="12"/>
      <c r="J35" s="12"/>
      <c r="K35" s="12"/>
      <c r="L35" s="19"/>
      <c r="M35" s="17"/>
      <c r="N35" s="17"/>
      <c r="O35" s="17"/>
    </row>
    <row r="36" spans="3:15" x14ac:dyDescent="0.2">
      <c r="C36" s="12"/>
      <c r="D36" s="12"/>
      <c r="E36" s="12"/>
      <c r="F36" s="12"/>
      <c r="G36" s="12"/>
      <c r="H36" s="12"/>
      <c r="I36" s="12"/>
      <c r="J36" s="12"/>
      <c r="K36" s="12"/>
      <c r="L36" s="19"/>
      <c r="M36" s="17"/>
      <c r="N36" s="17"/>
      <c r="O36" s="17"/>
    </row>
    <row r="37" spans="3:15" x14ac:dyDescent="0.2">
      <c r="C37" s="16" t="s">
        <v>76</v>
      </c>
      <c r="D37" s="14" t="s">
        <v>74</v>
      </c>
      <c r="E37" s="15">
        <v>0</v>
      </c>
      <c r="F37" s="15">
        <v>1</v>
      </c>
      <c r="G37" s="84">
        <v>0.85</v>
      </c>
      <c r="H37" s="15">
        <v>10000</v>
      </c>
      <c r="I37" s="15"/>
      <c r="J37" s="15">
        <v>-10000</v>
      </c>
      <c r="K37" s="15">
        <v>1000000</v>
      </c>
      <c r="L37" s="20" t="str">
        <f>Kennzahlenbogen_Einheit!P47</f>
        <v>n.d.</v>
      </c>
      <c r="M37" s="18">
        <f>IF(Kennzahlenbogen_Einheit!Q45=Berechnung1E!$G$5,1,IF(Kennzahlenbogen_Einheit!Q45=Berechnung1E!$F$5,1,IF(Kennzahlenbogen_Einheit!Q45=Berechnung1E!$E$5,2,IF(Kennzahlenbogen_Einheit!Q45=Berechnung1E!$D$5,3,IF(Kennzahlenbogen_Einheit!Q45=Berechnung1E!$C$5,4,"")))))</f>
        <v>1</v>
      </c>
      <c r="N37" s="18">
        <f>IF(M37&gt;1,M37+3,M37)</f>
        <v>1</v>
      </c>
      <c r="O37" s="18">
        <f>IF(Kennzahlenbogen_Einheit!S45="",0,1)</f>
        <v>0</v>
      </c>
    </row>
    <row r="38" spans="3:15" x14ac:dyDescent="0.2">
      <c r="C38" s="12"/>
      <c r="D38" s="12"/>
      <c r="E38" s="12"/>
      <c r="F38" s="12"/>
      <c r="G38" s="12"/>
      <c r="H38" s="12"/>
      <c r="I38" s="12"/>
      <c r="J38" s="12"/>
      <c r="K38" s="12"/>
      <c r="L38" s="19"/>
      <c r="M38" s="17"/>
      <c r="N38" s="17"/>
      <c r="O38" s="17"/>
    </row>
    <row r="39" spans="3:15" x14ac:dyDescent="0.2">
      <c r="C39" s="12"/>
      <c r="D39" s="12"/>
      <c r="E39" s="12"/>
      <c r="F39" s="12"/>
      <c r="G39" s="12"/>
      <c r="H39" s="12"/>
      <c r="I39" s="12"/>
      <c r="J39" s="12"/>
      <c r="K39" s="12"/>
      <c r="L39" s="19"/>
      <c r="M39" s="17"/>
      <c r="N39" s="17"/>
      <c r="O39" s="17"/>
    </row>
    <row r="40" spans="3:15" x14ac:dyDescent="0.2">
      <c r="C40" s="16" t="s">
        <v>77</v>
      </c>
      <c r="D40" s="14" t="s">
        <v>74</v>
      </c>
      <c r="E40" s="15">
        <v>0</v>
      </c>
      <c r="F40" s="15">
        <v>1</v>
      </c>
      <c r="G40" s="84">
        <v>0.95</v>
      </c>
      <c r="H40" s="15">
        <v>10000</v>
      </c>
      <c r="I40" s="15"/>
      <c r="J40" s="15">
        <v>-10000</v>
      </c>
      <c r="K40" s="15">
        <v>1000000</v>
      </c>
      <c r="L40" s="20" t="str">
        <f>Kennzahlenbogen_Einheit!P50</f>
        <v>n.d.</v>
      </c>
      <c r="M40" s="18">
        <f>IF(Kennzahlenbogen_Einheit!Q48=Berechnung1E!$G$5,1,IF(Kennzahlenbogen_Einheit!Q48=Berechnung1E!$F$5,1,IF(Kennzahlenbogen_Einheit!Q48=Berechnung1E!$E$5,2,IF(Kennzahlenbogen_Einheit!Q48=Berechnung1E!$D$5,3,IF(Kennzahlenbogen_Einheit!Q48=Berechnung1E!$C$5,4,"")))))</f>
        <v>1</v>
      </c>
      <c r="N40" s="18">
        <f>IF(M40&gt;1,M40+3,M40)</f>
        <v>1</v>
      </c>
      <c r="O40" s="18">
        <f>IF(Kennzahlenbogen_Einheit!S48="",0,1)</f>
        <v>0</v>
      </c>
    </row>
    <row r="41" spans="3:15" x14ac:dyDescent="0.2">
      <c r="C41" s="12"/>
      <c r="D41" s="12"/>
      <c r="E41" s="12"/>
      <c r="F41" s="12"/>
      <c r="G41" s="12"/>
      <c r="H41" s="12"/>
      <c r="I41" s="12"/>
      <c r="J41" s="12"/>
      <c r="K41" s="12"/>
      <c r="L41" s="19"/>
      <c r="M41" s="17"/>
      <c r="N41" s="17"/>
      <c r="O41" s="17"/>
    </row>
    <row r="42" spans="3:15" x14ac:dyDescent="0.2">
      <c r="C42" s="12"/>
      <c r="D42" s="12"/>
      <c r="E42" s="12"/>
      <c r="F42" s="12"/>
      <c r="G42" s="12"/>
      <c r="H42" s="12"/>
      <c r="I42" s="12"/>
      <c r="J42" s="12"/>
      <c r="K42" s="12"/>
      <c r="L42" s="19"/>
      <c r="M42" s="17"/>
      <c r="N42" s="17"/>
      <c r="O42" s="17"/>
    </row>
    <row r="43" spans="3:15" x14ac:dyDescent="0.2">
      <c r="C43" s="16" t="s">
        <v>78</v>
      </c>
      <c r="D43" s="14" t="s">
        <v>74</v>
      </c>
      <c r="E43" s="15">
        <v>0</v>
      </c>
      <c r="F43" s="15">
        <v>1</v>
      </c>
      <c r="G43" s="84">
        <v>0.8</v>
      </c>
      <c r="H43" s="15">
        <v>10000</v>
      </c>
      <c r="I43" s="15"/>
      <c r="J43" s="15">
        <v>-10000</v>
      </c>
      <c r="K43" s="15">
        <v>1000000</v>
      </c>
      <c r="L43" s="20" t="str">
        <f>Kennzahlenbogen_Einheit!P53</f>
        <v>n.d.</v>
      </c>
      <c r="M43" s="18">
        <f>IF(Kennzahlenbogen_Einheit!Q51=Berechnung1E!$G$5,1,IF(Kennzahlenbogen_Einheit!Q51=Berechnung1E!$F$5,1,IF(Kennzahlenbogen_Einheit!Q51=Berechnung1E!$E$5,2,IF(Kennzahlenbogen_Einheit!Q51=Berechnung1E!$D$5,3,IF(Kennzahlenbogen_Einheit!Q51=Berechnung1E!$C$5,4,"")))))</f>
        <v>1</v>
      </c>
      <c r="N43" s="18">
        <f>IF(M43&gt;1,M43+3,M43)</f>
        <v>1</v>
      </c>
      <c r="O43" s="18">
        <f>IF(Kennzahlenbogen_Einheit!S51="",0,1)</f>
        <v>0</v>
      </c>
    </row>
    <row r="44" spans="3:15" x14ac:dyDescent="0.2">
      <c r="C44" s="12"/>
      <c r="D44" s="12"/>
      <c r="E44" s="12"/>
      <c r="F44" s="12"/>
      <c r="G44" s="12"/>
      <c r="H44" s="12"/>
      <c r="I44" s="12"/>
      <c r="J44" s="12"/>
      <c r="K44" s="12"/>
      <c r="L44" s="19"/>
      <c r="M44" s="17"/>
      <c r="N44" s="17"/>
      <c r="O44" s="17"/>
    </row>
    <row r="45" spans="3:15" x14ac:dyDescent="0.2">
      <c r="C45" s="12"/>
      <c r="D45" s="12"/>
      <c r="E45" s="12"/>
      <c r="F45" s="12"/>
      <c r="G45" s="12"/>
      <c r="H45" s="12"/>
      <c r="I45" s="12"/>
      <c r="J45" s="12"/>
      <c r="K45" s="12"/>
      <c r="L45" s="19"/>
      <c r="M45" s="17"/>
      <c r="N45" s="17"/>
      <c r="O45" s="17"/>
    </row>
    <row r="46" spans="3:15" x14ac:dyDescent="0.2">
      <c r="C46" s="16" t="s">
        <v>79</v>
      </c>
      <c r="D46" s="14" t="s">
        <v>74</v>
      </c>
      <c r="E46" s="15">
        <v>0</v>
      </c>
      <c r="F46" s="15">
        <v>1</v>
      </c>
      <c r="G46" s="84">
        <v>0.9</v>
      </c>
      <c r="H46" s="15">
        <v>10000</v>
      </c>
      <c r="I46" s="15"/>
      <c r="J46" s="15">
        <v>-10000</v>
      </c>
      <c r="K46" s="15">
        <v>1000000</v>
      </c>
      <c r="L46" s="20" t="str">
        <f>Kennzahlenbogen_Einheit!P56</f>
        <v>n.d.</v>
      </c>
      <c r="M46" s="18">
        <f>IF(Kennzahlenbogen_Einheit!Q54=Berechnung1E!$G$5,1,IF(Kennzahlenbogen_Einheit!Q54=Berechnung1E!$F$5,1,IF(Kennzahlenbogen_Einheit!Q54=Berechnung1E!$E$5,2,IF(Kennzahlenbogen_Einheit!Q54=Berechnung1E!$D$5,3,IF(Kennzahlenbogen_Einheit!Q54=Berechnung1E!$C$5,4,"")))))</f>
        <v>1</v>
      </c>
      <c r="N46" s="18">
        <f>IF(M46&gt;1,M46+3,M46)</f>
        <v>1</v>
      </c>
      <c r="O46" s="18">
        <f>IF(Kennzahlenbogen_Einheit!S54="",0,1)</f>
        <v>0</v>
      </c>
    </row>
    <row r="47" spans="3:15" x14ac:dyDescent="0.2">
      <c r="C47" s="12"/>
      <c r="D47" s="12"/>
      <c r="E47" s="12"/>
      <c r="F47" s="12"/>
      <c r="G47" s="12"/>
      <c r="H47" s="12"/>
      <c r="I47" s="12"/>
      <c r="J47" s="12"/>
      <c r="K47" s="12"/>
      <c r="L47" s="19"/>
      <c r="M47" s="17"/>
      <c r="N47" s="17"/>
      <c r="O47" s="17"/>
    </row>
    <row r="48" spans="3:15" x14ac:dyDescent="0.2">
      <c r="C48" s="12"/>
      <c r="D48" s="12"/>
      <c r="E48" s="12"/>
      <c r="F48" s="12"/>
      <c r="G48" s="12"/>
      <c r="H48" s="12"/>
      <c r="I48" s="12"/>
      <c r="J48" s="12"/>
      <c r="K48" s="12"/>
      <c r="L48" s="19"/>
      <c r="M48" s="17"/>
      <c r="N48" s="17"/>
      <c r="O48" s="17"/>
    </row>
    <row r="49" spans="3:15" x14ac:dyDescent="0.2">
      <c r="C49" s="16" t="s">
        <v>80</v>
      </c>
      <c r="D49" s="14" t="s">
        <v>74</v>
      </c>
      <c r="E49" s="15">
        <v>0</v>
      </c>
      <c r="F49" s="15">
        <v>1</v>
      </c>
      <c r="G49" s="84">
        <v>-10000</v>
      </c>
      <c r="H49" s="84">
        <v>0.1</v>
      </c>
      <c r="I49" s="15"/>
      <c r="J49" s="15">
        <v>-10000</v>
      </c>
      <c r="K49" s="15">
        <v>1000000</v>
      </c>
      <c r="L49" s="20" t="str">
        <f>Kennzahlenbogen_Einheit!P59</f>
        <v>n.d.</v>
      </c>
      <c r="M49" s="18">
        <f>IF(Kennzahlenbogen_Einheit!Q57=Berechnung1E!$G$5,1,IF(Kennzahlenbogen_Einheit!Q57=Berechnung1E!$F$5,1,IF(Kennzahlenbogen_Einheit!Q57=Berechnung1E!$E$5,2,IF(Kennzahlenbogen_Einheit!Q57=Berechnung1E!$D$5,3,IF(Kennzahlenbogen_Einheit!Q57=Berechnung1E!$C$5,4,"")))))</f>
        <v>1</v>
      </c>
      <c r="N49" s="18">
        <f>IF(M49&gt;1,M49+3,M49)</f>
        <v>1</v>
      </c>
      <c r="O49" s="18">
        <f>IF(Kennzahlenbogen_Einheit!S57="",0,1)</f>
        <v>0</v>
      </c>
    </row>
    <row r="50" spans="3:15" x14ac:dyDescent="0.2">
      <c r="C50" s="12"/>
      <c r="D50" s="12"/>
      <c r="E50" s="12"/>
      <c r="F50" s="12"/>
      <c r="G50" s="12"/>
      <c r="H50" s="12"/>
      <c r="I50" s="12"/>
      <c r="J50" s="12"/>
      <c r="K50" s="12"/>
      <c r="L50" s="19"/>
      <c r="M50" s="17"/>
      <c r="N50" s="17"/>
      <c r="O50" s="17"/>
    </row>
    <row r="51" spans="3:15" x14ac:dyDescent="0.2">
      <c r="C51" s="12"/>
      <c r="D51" s="12"/>
      <c r="E51" s="12"/>
      <c r="F51" s="12"/>
      <c r="G51" s="12"/>
      <c r="H51" s="12"/>
      <c r="I51" s="12"/>
      <c r="J51" s="12"/>
      <c r="K51" s="12"/>
      <c r="L51" s="19"/>
      <c r="M51" s="17"/>
      <c r="N51" s="17"/>
      <c r="O51" s="17"/>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
  <dimension ref="A1:AE51"/>
  <sheetViews>
    <sheetView topLeftCell="A9" workbookViewId="0">
      <selection activeCell="V7" sqref="V7"/>
    </sheetView>
  </sheetViews>
  <sheetFormatPr defaultColWidth="9.140625" defaultRowHeight="11.25" x14ac:dyDescent="0.2"/>
  <cols>
    <col min="1" max="3" width="9.140625" style="4" customWidth="1"/>
    <col min="4" max="4" width="12" style="4" customWidth="1"/>
    <col min="5" max="5" width="9.140625" style="4" customWidth="1"/>
    <col min="6" max="6" width="15.5703125" style="4" customWidth="1"/>
    <col min="7" max="7" width="20.7109375" style="4" customWidth="1"/>
    <col min="8" max="8" width="21" style="4" customWidth="1"/>
    <col min="9" max="9" width="9.140625" style="4" customWidth="1"/>
    <col min="10" max="10" width="11.5703125" style="4" customWidth="1"/>
    <col min="11" max="11" width="12.28515625" style="4" customWidth="1"/>
    <col min="12" max="12" width="13.140625" style="4" customWidth="1"/>
    <col min="13" max="17" width="9.140625" style="4"/>
    <col min="18" max="19" width="9.140625" style="4" customWidth="1"/>
    <col min="20" max="20" width="12" style="4" customWidth="1"/>
    <col min="21" max="21" width="9.140625" style="4" customWidth="1"/>
    <col min="22" max="22" width="15.5703125" style="4" customWidth="1"/>
    <col min="23" max="23" width="20.7109375" style="4" customWidth="1"/>
    <col min="24" max="24" width="21" style="4" customWidth="1"/>
    <col min="25" max="25" width="9.140625" style="4" customWidth="1"/>
    <col min="26" max="26" width="11.5703125" style="4" customWidth="1"/>
    <col min="27" max="27" width="12.28515625" style="4" customWidth="1"/>
    <col min="28" max="28" width="13.140625" style="4" customWidth="1"/>
    <col min="29" max="16384" width="9.140625" style="4"/>
  </cols>
  <sheetData>
    <row r="1" spans="1:27" x14ac:dyDescent="0.2">
      <c r="A1" s="12"/>
    </row>
    <row r="2" spans="1:27" x14ac:dyDescent="0.2">
      <c r="A2" s="12" t="s">
        <v>425</v>
      </c>
    </row>
    <row r="3" spans="1:27" x14ac:dyDescent="0.2">
      <c r="C3" s="7" t="s">
        <v>427</v>
      </c>
      <c r="S3" s="7" t="s">
        <v>426</v>
      </c>
    </row>
    <row r="4" spans="1:27" ht="22.5" x14ac:dyDescent="0.2">
      <c r="D4" s="11" t="s">
        <v>22</v>
      </c>
      <c r="T4" s="11" t="s">
        <v>22</v>
      </c>
    </row>
    <row r="5" spans="1:27" ht="33.75" x14ac:dyDescent="0.2">
      <c r="C5" s="72" t="s">
        <v>58</v>
      </c>
      <c r="D5" s="72" t="s">
        <v>59</v>
      </c>
      <c r="E5" s="72" t="s">
        <v>60</v>
      </c>
      <c r="F5" s="72" t="s">
        <v>25</v>
      </c>
      <c r="G5" s="72" t="s">
        <v>24</v>
      </c>
      <c r="H5" s="72" t="s">
        <v>280</v>
      </c>
      <c r="I5" s="72" t="s">
        <v>61</v>
      </c>
      <c r="J5" s="73"/>
      <c r="K5" s="72" t="s">
        <v>281</v>
      </c>
      <c r="S5" s="72" t="s">
        <v>58</v>
      </c>
      <c r="T5" s="72" t="s">
        <v>59</v>
      </c>
      <c r="U5" s="72" t="s">
        <v>60</v>
      </c>
      <c r="V5" s="72" t="s">
        <v>25</v>
      </c>
      <c r="W5" s="72" t="s">
        <v>24</v>
      </c>
      <c r="X5" s="72" t="s">
        <v>280</v>
      </c>
      <c r="Y5" s="72" t="s">
        <v>61</v>
      </c>
      <c r="Z5" s="73"/>
      <c r="AA5" s="72" t="s">
        <v>281</v>
      </c>
    </row>
    <row r="6" spans="1:27" ht="14.25" x14ac:dyDescent="0.2">
      <c r="C6" s="72">
        <f>COUNTIF(Kennzahlenbogen_Sprechstunde!$Q$29:$Q$53,C5)</f>
        <v>0</v>
      </c>
      <c r="D6" s="72">
        <f>COUNTIF(Kennzahlenbogen_Sprechstunde!$Q$29:$Q$53,D5)</f>
        <v>0</v>
      </c>
      <c r="E6" s="72">
        <f>COUNTIF(Kennzahlenbogen_Sprechstunde!$Q$29:$Q$53,E5)</f>
        <v>0</v>
      </c>
      <c r="F6" s="72">
        <f>COUNTIF(Kennzahlenbogen_Sprechstunde!$Q$29:$Q$53,F5)</f>
        <v>9</v>
      </c>
      <c r="G6" s="72">
        <f>COUNTIF(Kennzahlenbogen_Sprechstunde!$Q$29:$Q$53,G5)</f>
        <v>0</v>
      </c>
      <c r="H6" s="72">
        <f>COUNTIF(Kennzahlenbogen_Sprechstunde!$Q$29:$Q$53,H5)</f>
        <v>0</v>
      </c>
      <c r="I6" s="72">
        <f>SUM(D6:H6)</f>
        <v>9</v>
      </c>
      <c r="J6" s="73"/>
      <c r="K6" s="72">
        <f>D6+H6</f>
        <v>0</v>
      </c>
      <c r="S6" s="72">
        <f>COUNTIF(Kennzahlenbogen_Sprechstunde!$Q$29:$Q$35,S5)</f>
        <v>0</v>
      </c>
      <c r="T6" s="72">
        <f>COUNTIF(Kennzahlenbogen_Sprechstunde!$Q$29:$Q$35,T5)</f>
        <v>0</v>
      </c>
      <c r="U6" s="72">
        <f>COUNTIF(Kennzahlenbogen_Sprechstunde!$Q$29:$Q$35,U5)</f>
        <v>0</v>
      </c>
      <c r="V6" s="72">
        <f>COUNTIF(Kennzahlenbogen_Sprechstunde!$Q$29:$Q$35,V5)</f>
        <v>3</v>
      </c>
      <c r="W6" s="72">
        <f>COUNTIF(Kennzahlenbogen_Sprechstunde!$Q$29:$Q$35,W5)</f>
        <v>0</v>
      </c>
      <c r="X6" s="72">
        <f>COUNTIF(Kennzahlenbogen_Sprechstunde!$Q$29:$Q$35,X5)</f>
        <v>0</v>
      </c>
      <c r="Y6" s="72">
        <f>SUM(T6:X6)</f>
        <v>3</v>
      </c>
      <c r="Z6" s="73"/>
      <c r="AA6" s="72">
        <f>T6+X6</f>
        <v>0</v>
      </c>
    </row>
    <row r="7" spans="1:27" ht="14.25" x14ac:dyDescent="0.2">
      <c r="C7" s="72"/>
      <c r="D7" s="72">
        <f>C6+D6+H6</f>
        <v>0</v>
      </c>
      <c r="E7" s="72">
        <f>E6</f>
        <v>0</v>
      </c>
      <c r="F7" s="72"/>
      <c r="G7" s="72">
        <f>F6+G6</f>
        <v>9</v>
      </c>
      <c r="H7" s="72"/>
      <c r="I7" s="72">
        <f>SUM(D7:H7)</f>
        <v>9</v>
      </c>
      <c r="J7" s="73"/>
      <c r="K7" s="72"/>
      <c r="S7" s="72"/>
      <c r="T7" s="72">
        <f>S6+T6+X6</f>
        <v>0</v>
      </c>
      <c r="U7" s="72">
        <f>U6</f>
        <v>0</v>
      </c>
      <c r="V7" s="72"/>
      <c r="W7" s="72">
        <f>V6+W6</f>
        <v>3</v>
      </c>
      <c r="X7" s="72"/>
      <c r="Y7" s="72">
        <f>SUM(T7:X7)</f>
        <v>3</v>
      </c>
      <c r="Z7" s="73"/>
      <c r="AA7" s="72"/>
    </row>
    <row r="8" spans="1:27" ht="14.25" x14ac:dyDescent="0.2">
      <c r="B8" s="4" t="s">
        <v>26</v>
      </c>
      <c r="C8" s="72"/>
      <c r="D8" s="72"/>
      <c r="E8" s="72">
        <f>D7+E7</f>
        <v>0</v>
      </c>
      <c r="F8" s="72"/>
      <c r="G8" s="72">
        <f>G7</f>
        <v>9</v>
      </c>
      <c r="H8" s="72"/>
      <c r="I8" s="72">
        <f>SUM(D8:H8)</f>
        <v>9</v>
      </c>
      <c r="J8" s="73"/>
      <c r="K8" s="72"/>
      <c r="R8" s="4" t="s">
        <v>26</v>
      </c>
      <c r="S8" s="72"/>
      <c r="T8" s="72"/>
      <c r="U8" s="72">
        <f>T7+U7</f>
        <v>0</v>
      </c>
      <c r="V8" s="72"/>
      <c r="W8" s="72">
        <f>W7</f>
        <v>3</v>
      </c>
      <c r="X8" s="72"/>
      <c r="Y8" s="72">
        <f>SUM(T8:X8)</f>
        <v>3</v>
      </c>
      <c r="Z8" s="73"/>
      <c r="AA8" s="72"/>
    </row>
    <row r="9" spans="1:27" ht="14.25" x14ac:dyDescent="0.2">
      <c r="B9" s="63">
        <v>9</v>
      </c>
      <c r="C9" s="74">
        <f t="shared" ref="C9:H9" si="0">ROUND(C6/$B$9,4)</f>
        <v>0</v>
      </c>
      <c r="D9" s="74">
        <f t="shared" si="0"/>
        <v>0</v>
      </c>
      <c r="E9" s="74">
        <f>ROUND(E6/$B$9,4)</f>
        <v>0</v>
      </c>
      <c r="F9" s="74">
        <f t="shared" si="0"/>
        <v>1</v>
      </c>
      <c r="G9" s="74">
        <f>ROUND(G6/$B$9,4)</f>
        <v>0</v>
      </c>
      <c r="H9" s="74">
        <f t="shared" si="0"/>
        <v>0</v>
      </c>
      <c r="I9" s="74">
        <f>SUM(C9:H9)</f>
        <v>1</v>
      </c>
      <c r="J9" s="73"/>
      <c r="K9" s="74">
        <f>D9+H9</f>
        <v>0</v>
      </c>
      <c r="R9" s="63">
        <v>3</v>
      </c>
      <c r="S9" s="74">
        <f t="shared" ref="S9:X9" si="1">ROUND(S6/$R$9,4)</f>
        <v>0</v>
      </c>
      <c r="T9" s="74">
        <f t="shared" si="1"/>
        <v>0</v>
      </c>
      <c r="U9" s="74">
        <f t="shared" si="1"/>
        <v>0</v>
      </c>
      <c r="V9" s="74">
        <f>ROUND(V6/$R$9,4)</f>
        <v>1</v>
      </c>
      <c r="W9" s="74">
        <f t="shared" si="1"/>
        <v>0</v>
      </c>
      <c r="X9" s="74">
        <f t="shared" si="1"/>
        <v>0</v>
      </c>
      <c r="Y9" s="74">
        <f>SUM(S9:X9)</f>
        <v>1</v>
      </c>
      <c r="Z9" s="73"/>
      <c r="AA9" s="74">
        <f>T9+X9</f>
        <v>0</v>
      </c>
    </row>
    <row r="10" spans="1:27" ht="14.25" x14ac:dyDescent="0.2">
      <c r="C10" s="75"/>
      <c r="D10" s="74">
        <f>ROUND((C6+D6+H6)/$B$9,4)</f>
        <v>0</v>
      </c>
      <c r="E10" s="74">
        <f>ROUND(E6/$B$9,4)</f>
        <v>0</v>
      </c>
      <c r="F10" s="74"/>
      <c r="G10" s="74">
        <f>ROUND((F6+G6)/$B$9,4)</f>
        <v>1</v>
      </c>
      <c r="H10" s="74">
        <f>ROUND((H6+D6+C6)/$B$9,4)</f>
        <v>0</v>
      </c>
      <c r="I10" s="74">
        <f>SUM(D10:G10)</f>
        <v>1</v>
      </c>
      <c r="J10" s="73"/>
      <c r="K10" s="74"/>
      <c r="S10" s="75"/>
      <c r="T10" s="74">
        <f>ROUND((S6+T6+X6)/$R$9,4)</f>
        <v>0</v>
      </c>
      <c r="U10" s="74">
        <f>ROUND(U6/$R$9,4)</f>
        <v>0</v>
      </c>
      <c r="V10" s="74"/>
      <c r="W10" s="74">
        <f>ROUND((V6+W6)/$R$9,4)</f>
        <v>1</v>
      </c>
      <c r="X10" s="74">
        <f>ROUND((X6+T6+S6)/$R$9,4)</f>
        <v>0</v>
      </c>
      <c r="Y10" s="74">
        <f>SUM(T10:W10)</f>
        <v>1</v>
      </c>
      <c r="Z10" s="73"/>
      <c r="AA10" s="74"/>
    </row>
    <row r="11" spans="1:27" ht="14.25" x14ac:dyDescent="0.2">
      <c r="C11" s="73"/>
      <c r="D11" s="76"/>
      <c r="E11" s="74">
        <f>ROUND((C6+D6+E6+H6)/$B$9,4)</f>
        <v>0</v>
      </c>
      <c r="F11" s="76"/>
      <c r="G11" s="74">
        <f>G10</f>
        <v>1</v>
      </c>
      <c r="H11" s="74"/>
      <c r="I11" s="74">
        <f>SUM(D11:H11)</f>
        <v>1</v>
      </c>
      <c r="J11" s="73"/>
      <c r="K11" s="73"/>
      <c r="S11" s="73"/>
      <c r="T11" s="76"/>
      <c r="U11" s="74">
        <f>ROUND((S6+T6+U6+X6)/$R$9,4)</f>
        <v>0</v>
      </c>
      <c r="V11" s="76"/>
      <c r="W11" s="74">
        <f>W10</f>
        <v>1</v>
      </c>
      <c r="X11" s="74"/>
      <c r="Y11" s="74">
        <f>SUM(T11:X11)</f>
        <v>1</v>
      </c>
      <c r="Z11" s="73"/>
      <c r="AA11" s="73"/>
    </row>
    <row r="14" spans="1:27" x14ac:dyDescent="0.2">
      <c r="C14" s="109" t="s">
        <v>297</v>
      </c>
      <c r="D14" s="110"/>
      <c r="E14" s="110"/>
      <c r="F14" s="110"/>
      <c r="G14" s="110"/>
      <c r="H14" s="110"/>
      <c r="S14" s="109" t="s">
        <v>297</v>
      </c>
      <c r="T14" s="110"/>
      <c r="U14" s="110"/>
      <c r="V14" s="110"/>
      <c r="W14" s="110"/>
      <c r="X14" s="110"/>
    </row>
    <row r="15" spans="1:27" ht="33.75" x14ac:dyDescent="0.2">
      <c r="C15" s="111" t="s">
        <v>298</v>
      </c>
      <c r="D15" s="111" t="s">
        <v>299</v>
      </c>
      <c r="E15" s="111" t="s">
        <v>300</v>
      </c>
      <c r="F15" s="111" t="s">
        <v>301</v>
      </c>
      <c r="G15" s="111" t="s">
        <v>302</v>
      </c>
      <c r="H15" s="112" t="s">
        <v>303</v>
      </c>
      <c r="S15" s="111" t="s">
        <v>298</v>
      </c>
      <c r="T15" s="111" t="s">
        <v>299</v>
      </c>
      <c r="U15" s="111" t="s">
        <v>300</v>
      </c>
      <c r="V15" s="111" t="s">
        <v>301</v>
      </c>
      <c r="W15" s="111" t="s">
        <v>302</v>
      </c>
      <c r="X15" s="112" t="s">
        <v>303</v>
      </c>
    </row>
    <row r="20" spans="2:31" ht="15" x14ac:dyDescent="0.25">
      <c r="C20" s="2" t="s">
        <v>157</v>
      </c>
      <c r="S20" s="2" t="s">
        <v>157</v>
      </c>
    </row>
    <row r="22" spans="2:31" x14ac:dyDescent="0.2">
      <c r="C22" s="13" t="s">
        <v>62</v>
      </c>
      <c r="D22" s="13" t="s">
        <v>63</v>
      </c>
      <c r="E22" s="13" t="s">
        <v>64</v>
      </c>
      <c r="F22" s="13" t="s">
        <v>65</v>
      </c>
      <c r="G22" s="13" t="s">
        <v>66</v>
      </c>
      <c r="H22" s="13" t="s">
        <v>67</v>
      </c>
      <c r="I22" s="13"/>
      <c r="J22" s="13" t="s">
        <v>68</v>
      </c>
      <c r="K22" s="13" t="s">
        <v>69</v>
      </c>
      <c r="L22" s="13" t="s">
        <v>70</v>
      </c>
      <c r="M22" s="13" t="s">
        <v>71</v>
      </c>
      <c r="N22" s="13" t="s">
        <v>72</v>
      </c>
      <c r="O22" s="13" t="s">
        <v>73</v>
      </c>
      <c r="S22" s="13" t="s">
        <v>62</v>
      </c>
      <c r="T22" s="13" t="s">
        <v>63</v>
      </c>
      <c r="U22" s="13" t="s">
        <v>64</v>
      </c>
      <c r="V22" s="13" t="s">
        <v>65</v>
      </c>
      <c r="W22" s="13" t="s">
        <v>66</v>
      </c>
      <c r="X22" s="13" t="s">
        <v>67</v>
      </c>
      <c r="Y22" s="13"/>
      <c r="Z22" s="13" t="s">
        <v>68</v>
      </c>
      <c r="AA22" s="13" t="s">
        <v>69</v>
      </c>
      <c r="AB22" s="13" t="s">
        <v>70</v>
      </c>
      <c r="AC22" s="13" t="s">
        <v>71</v>
      </c>
      <c r="AD22" s="13" t="s">
        <v>72</v>
      </c>
      <c r="AE22" s="13" t="s">
        <v>73</v>
      </c>
    </row>
    <row r="23" spans="2:31" x14ac:dyDescent="0.2">
      <c r="C23" s="12"/>
      <c r="D23" s="12"/>
      <c r="E23" s="12"/>
      <c r="F23" s="12"/>
      <c r="G23" s="12"/>
      <c r="H23" s="12"/>
      <c r="I23" s="12"/>
      <c r="J23" s="12"/>
      <c r="K23" s="12"/>
      <c r="L23" s="12"/>
      <c r="M23" s="17"/>
      <c r="N23" s="17"/>
      <c r="O23" s="17"/>
      <c r="S23" s="12"/>
      <c r="T23" s="12"/>
      <c r="U23" s="12"/>
      <c r="V23" s="12"/>
      <c r="W23" s="12"/>
      <c r="X23" s="12"/>
      <c r="Y23" s="12"/>
      <c r="Z23" s="12"/>
      <c r="AA23" s="12"/>
      <c r="AB23" s="12"/>
      <c r="AC23" s="17"/>
      <c r="AD23" s="17"/>
      <c r="AE23" s="17"/>
    </row>
    <row r="24" spans="2:31" x14ac:dyDescent="0.2">
      <c r="C24" s="12"/>
      <c r="D24" s="12"/>
      <c r="E24" s="12"/>
      <c r="F24" s="12"/>
      <c r="G24" s="12"/>
      <c r="H24" s="12"/>
      <c r="I24" s="12"/>
      <c r="J24" s="12"/>
      <c r="K24" s="12"/>
      <c r="L24" s="12"/>
      <c r="M24" s="17"/>
      <c r="N24" s="17"/>
      <c r="O24" s="17"/>
      <c r="S24" s="12"/>
      <c r="T24" s="12"/>
      <c r="U24" s="12"/>
      <c r="V24" s="12"/>
      <c r="W24" s="12"/>
      <c r="X24" s="12"/>
      <c r="Y24" s="12"/>
      <c r="Z24" s="12"/>
      <c r="AA24" s="12"/>
      <c r="AB24" s="12"/>
      <c r="AC24" s="17"/>
      <c r="AD24" s="17"/>
      <c r="AE24" s="17"/>
    </row>
    <row r="25" spans="2:31" x14ac:dyDescent="0.2">
      <c r="B25" s="4" t="s">
        <v>304</v>
      </c>
      <c r="C25" s="64">
        <v>1</v>
      </c>
      <c r="D25" s="65" t="s">
        <v>74</v>
      </c>
      <c r="E25" s="66">
        <v>0</v>
      </c>
      <c r="F25" s="66">
        <v>1</v>
      </c>
      <c r="G25" s="66">
        <v>0.9</v>
      </c>
      <c r="H25" s="66">
        <v>1000000000000</v>
      </c>
      <c r="I25" s="66"/>
      <c r="J25" s="66">
        <v>-10000</v>
      </c>
      <c r="K25" s="66">
        <v>10000</v>
      </c>
      <c r="L25" s="67" t="str">
        <f>Kennzahlenbogen_Sprechstunde!P31</f>
        <v>n.d.</v>
      </c>
      <c r="M25" s="68">
        <f>IF(Kennzahlenbogen_Sprechstunde!Q29=Berechnung1S!$H$5,5,IF(Kennzahlenbogen_Sprechstunde!Q29=Berechnung1S!$G$5,1,IF(Kennzahlenbogen_Sprechstunde!Q29=Berechnung1S!$F$5,1,IF(Kennzahlenbogen_Sprechstunde!Q29=Berechnung1S!$E$5,2,IF(AND(Kennzahlenbogen_Sprechstunde!Q29=Berechnung1S!$D$5,Kennzahlenbogen_Sprechstunde!P29=0,Kennzahlenbogen_Sprechstunde!P30=0),5,IF(Kennzahlenbogen_Sprechstunde!Q29=Berechnung1S!$D$5,3,IF(Kennzahlenbogen_Sprechstunde!Q29=Berechnung1S!$C$5,4,"")))))))</f>
        <v>1</v>
      </c>
      <c r="N25" s="68">
        <f>IF(M25&gt;1,M25+3,M25)</f>
        <v>1</v>
      </c>
      <c r="O25" s="68">
        <f>IF(Kennzahlenbogen_Sprechstunde!S29="",0,1)</f>
        <v>0</v>
      </c>
      <c r="R25" s="4" t="s">
        <v>304</v>
      </c>
      <c r="S25" s="64">
        <v>1</v>
      </c>
      <c r="T25" s="65" t="s">
        <v>74</v>
      </c>
      <c r="U25" s="66">
        <v>0</v>
      </c>
      <c r="V25" s="66">
        <v>1</v>
      </c>
      <c r="W25" s="66">
        <v>0.9</v>
      </c>
      <c r="X25" s="66">
        <v>1000000000000</v>
      </c>
      <c r="Y25" s="66"/>
      <c r="Z25" s="66">
        <v>-10000</v>
      </c>
      <c r="AA25" s="66">
        <v>10000</v>
      </c>
      <c r="AB25" s="67" t="str">
        <f>Kennzahlenbogen_Sprechstunde!P31</f>
        <v>n.d.</v>
      </c>
      <c r="AC25" s="68">
        <f>IF(Kennzahlenbogen_Sprechstunde!Q29=Berechnung1S!$H$5,5,IF(Kennzahlenbogen_Sprechstunde!Q29=Berechnung1S!$G$5,1,IF(Kennzahlenbogen_Sprechstunde!Q29=Berechnung1S!$F$5,1,IF(Kennzahlenbogen_Sprechstunde!Q29=Berechnung1S!$E$5,2,IF(AND(Kennzahlenbogen_Sprechstunde!Q29=Berechnung1S!$D$5,Kennzahlenbogen_Sprechstunde!P29=0,Kennzahlenbogen_Sprechstunde!P30=0),5,IF(Kennzahlenbogen_Sprechstunde!Q29=Berechnung1S!$D$5,3,IF(Kennzahlenbogen_Sprechstunde!Q29=Berechnung1S!$C$5,4,"")))))))</f>
        <v>1</v>
      </c>
      <c r="AD25" s="68">
        <f>IF(M25&gt;1,M25+3,M25)</f>
        <v>1</v>
      </c>
      <c r="AE25" s="68">
        <f>IF(Kennzahlenbogen_Sprechstunde!S29="",0,1)</f>
        <v>0</v>
      </c>
    </row>
    <row r="26" spans="2:31" x14ac:dyDescent="0.2">
      <c r="C26" s="90"/>
      <c r="D26" s="91"/>
      <c r="E26" s="92"/>
      <c r="F26" s="92"/>
      <c r="G26" s="92"/>
      <c r="H26" s="92"/>
      <c r="I26" s="92"/>
      <c r="J26" s="92"/>
      <c r="K26" s="92"/>
      <c r="L26" s="17"/>
      <c r="M26" s="17"/>
      <c r="N26" s="17"/>
      <c r="O26" s="17"/>
      <c r="S26" s="90"/>
      <c r="T26" s="91"/>
      <c r="U26" s="92"/>
      <c r="V26" s="92"/>
      <c r="W26" s="92"/>
      <c r="X26" s="92"/>
      <c r="Y26" s="92"/>
      <c r="Z26" s="92"/>
      <c r="AA26" s="92"/>
      <c r="AB26" s="17"/>
      <c r="AC26" s="17"/>
      <c r="AD26" s="17"/>
      <c r="AE26" s="17"/>
    </row>
    <row r="27" spans="2:31" x14ac:dyDescent="0.2">
      <c r="C27" s="90"/>
      <c r="D27" s="91"/>
      <c r="E27" s="92"/>
      <c r="F27" s="92"/>
      <c r="G27" s="92"/>
      <c r="H27" s="92"/>
      <c r="I27" s="92"/>
      <c r="J27" s="92"/>
      <c r="K27" s="92"/>
      <c r="L27" s="17"/>
      <c r="M27" s="17"/>
      <c r="N27" s="17"/>
      <c r="O27" s="17"/>
      <c r="S27" s="90"/>
      <c r="T27" s="91"/>
      <c r="U27" s="92"/>
      <c r="V27" s="92"/>
      <c r="W27" s="92"/>
      <c r="X27" s="92"/>
      <c r="Y27" s="92"/>
      <c r="Z27" s="92"/>
      <c r="AA27" s="92"/>
      <c r="AB27" s="17"/>
      <c r="AC27" s="17"/>
      <c r="AD27" s="17"/>
      <c r="AE27" s="17"/>
    </row>
    <row r="28" spans="2:31" x14ac:dyDescent="0.2">
      <c r="C28" s="16" t="s">
        <v>305</v>
      </c>
      <c r="D28" s="14">
        <v>0</v>
      </c>
      <c r="E28" s="29">
        <v>0</v>
      </c>
      <c r="F28" s="29">
        <v>1000000</v>
      </c>
      <c r="G28" s="83">
        <v>4</v>
      </c>
      <c r="H28" s="29">
        <v>1000000000</v>
      </c>
      <c r="I28" s="15"/>
      <c r="J28" s="29">
        <v>-10000</v>
      </c>
      <c r="K28" s="29">
        <v>10000</v>
      </c>
      <c r="L28" s="93">
        <f>Kennzahlenbogen_Sprechstunde!P32</f>
        <v>0</v>
      </c>
      <c r="M28" s="18">
        <f>IF(Kennzahlenbogen_Sprechstunde!Q32=Berechnung1S!$H$5,5,IF(Kennzahlenbogen_Sprechstunde!Q32=Berechnung1S!$G$5,1,IF(Kennzahlenbogen_Sprechstunde!Q32=Berechnung1S!$F$5,1,IF(Kennzahlenbogen_Sprechstunde!Q32=Berechnung1S!$E$5,2,IF(AND(Kennzahlenbogen_Sprechstunde!Q32=Berechnung1S!$D$5,Kennzahlenbogen_Sprechstunde!P32=0,Kennzahlenbogen_Sprechstunde!P33=0),5,IF(Kennzahlenbogen_Sprechstunde!Q32=Berechnung1S!$D$5,3,IF(Kennzahlenbogen_Sprechstunde!Q32=Berechnung1S!$C$5,4,"")))))))</f>
        <v>1</v>
      </c>
      <c r="N28" s="18">
        <f t="shared" ref="N28" si="2">IF(M28&gt;1,M28+3,M28)</f>
        <v>1</v>
      </c>
      <c r="O28" s="18">
        <f>IF(Kennzahlenbogen_Sprechstunde!S32="",0,1)</f>
        <v>0</v>
      </c>
      <c r="S28" s="16" t="s">
        <v>305</v>
      </c>
      <c r="T28" s="14">
        <v>0</v>
      </c>
      <c r="U28" s="29">
        <v>0</v>
      </c>
      <c r="V28" s="29">
        <v>1000000</v>
      </c>
      <c r="W28" s="83">
        <v>4</v>
      </c>
      <c r="X28" s="29">
        <v>1000000000</v>
      </c>
      <c r="Y28" s="15"/>
      <c r="Z28" s="29">
        <v>-10000</v>
      </c>
      <c r="AA28" s="29">
        <v>10000</v>
      </c>
      <c r="AB28" s="93">
        <f>Kennzahlenbogen_Sprechstunde!P32</f>
        <v>0</v>
      </c>
      <c r="AC28" s="18">
        <f>IF(Kennzahlenbogen_Sprechstunde!Q32=Berechnung1S!$H$5,5,IF(Kennzahlenbogen_Sprechstunde!Q32=Berechnung1S!$G$5,1,IF(Kennzahlenbogen_Sprechstunde!Q32=Berechnung1S!$F$5,1,IF(Kennzahlenbogen_Sprechstunde!Q32=Berechnung1S!$E$5,2,IF(AND(Kennzahlenbogen_Sprechstunde!Q32=Berechnung1S!$D$5,Kennzahlenbogen_Sprechstunde!P32=0,Kennzahlenbogen_Sprechstunde!P33=0),5,IF(Kennzahlenbogen_Sprechstunde!Q32=Berechnung1S!$D$5,3,IF(Kennzahlenbogen_Sprechstunde!Q32=Berechnung1S!$C$5,4,"")))))))</f>
        <v>1</v>
      </c>
      <c r="AD28" s="18">
        <f>IF(M28&gt;1,M28+3,M28)</f>
        <v>1</v>
      </c>
      <c r="AE28" s="18">
        <f>IF(Kennzahlenbogen_Sprechstunde!S32="",0,1)</f>
        <v>0</v>
      </c>
    </row>
    <row r="29" spans="2:31" x14ac:dyDescent="0.2">
      <c r="C29" s="12"/>
      <c r="D29" s="12"/>
      <c r="E29" s="12"/>
      <c r="F29" s="12"/>
      <c r="G29" s="12"/>
      <c r="H29" s="12"/>
      <c r="I29" s="12"/>
      <c r="J29" s="12"/>
      <c r="K29" s="12"/>
      <c r="L29" s="19"/>
      <c r="M29" s="17"/>
      <c r="N29" s="17"/>
      <c r="O29" s="17"/>
      <c r="S29" s="12"/>
      <c r="T29" s="12"/>
      <c r="U29" s="12"/>
      <c r="V29" s="12"/>
      <c r="W29" s="12"/>
      <c r="X29" s="12"/>
      <c r="Y29" s="12"/>
      <c r="Z29" s="12"/>
      <c r="AA29" s="12"/>
      <c r="AB29" s="19"/>
      <c r="AC29" s="17"/>
      <c r="AD29" s="17"/>
      <c r="AE29" s="17"/>
    </row>
    <row r="30" spans="2:31" x14ac:dyDescent="0.2">
      <c r="C30" s="12"/>
      <c r="D30" s="12"/>
      <c r="E30" s="12"/>
      <c r="F30" s="12"/>
      <c r="G30" s="12"/>
      <c r="H30" s="12"/>
      <c r="I30" s="12"/>
      <c r="J30" s="12"/>
      <c r="K30" s="12"/>
      <c r="L30" s="19"/>
      <c r="M30" s="17"/>
      <c r="N30" s="17"/>
      <c r="O30" s="17"/>
      <c r="S30" s="12"/>
      <c r="T30" s="12"/>
      <c r="U30" s="12"/>
      <c r="V30" s="12"/>
      <c r="W30" s="12"/>
      <c r="X30" s="12"/>
      <c r="Y30" s="12"/>
      <c r="Z30" s="12"/>
      <c r="AA30" s="12"/>
      <c r="AB30" s="19"/>
      <c r="AC30" s="17"/>
      <c r="AD30" s="17"/>
      <c r="AE30" s="17"/>
    </row>
    <row r="31" spans="2:31" x14ac:dyDescent="0.2">
      <c r="C31" s="16" t="s">
        <v>198</v>
      </c>
      <c r="D31" s="14" t="s">
        <v>74</v>
      </c>
      <c r="E31" s="15">
        <v>0</v>
      </c>
      <c r="F31" s="15">
        <v>1</v>
      </c>
      <c r="G31" s="15">
        <v>0.85</v>
      </c>
      <c r="H31" s="15">
        <v>1000000000000</v>
      </c>
      <c r="I31" s="15"/>
      <c r="J31" s="15">
        <v>-10000</v>
      </c>
      <c r="K31" s="15">
        <v>10000</v>
      </c>
      <c r="L31" s="20" t="str">
        <f>Kennzahlenbogen_Sprechstunde!P37</f>
        <v>n.d.</v>
      </c>
      <c r="M31" s="18">
        <f>IF(Kennzahlenbogen_Sprechstunde!Q35=Berechnung1S!$H$5,5,IF(Kennzahlenbogen_Sprechstunde!Q35=Berechnung1S!$G$5,1,IF(Kennzahlenbogen_Sprechstunde!Q35=Berechnung1S!$F$5,1,IF(Kennzahlenbogen_Sprechstunde!Q35=Berechnung1S!$E$5,2,IF(AND(Kennzahlenbogen_Sprechstunde!Q35=Berechnung1S!$D$5,Kennzahlenbogen_Sprechstunde!P35=0,Kennzahlenbogen_Sprechstunde!P36=0),5,IF(Kennzahlenbogen_Sprechstunde!Q35=Berechnung1S!$D$5,3,IF(Kennzahlenbogen_Sprechstunde!Q35=Berechnung1S!$C$5,4,"")))))))</f>
        <v>1</v>
      </c>
      <c r="N31" s="18">
        <f>IF(M31&gt;1,M31+3,M31)</f>
        <v>1</v>
      </c>
      <c r="O31" s="18">
        <f>IF(Kennzahlenbogen_Sprechstunde!S35="",0,1)</f>
        <v>0</v>
      </c>
      <c r="S31" s="16" t="s">
        <v>198</v>
      </c>
      <c r="T31" s="14" t="s">
        <v>74</v>
      </c>
      <c r="U31" s="15">
        <v>0</v>
      </c>
      <c r="V31" s="15">
        <v>1</v>
      </c>
      <c r="W31" s="15">
        <v>0.85</v>
      </c>
      <c r="X31" s="15">
        <v>1000000000000</v>
      </c>
      <c r="Y31" s="15"/>
      <c r="Z31" s="15">
        <v>-10000</v>
      </c>
      <c r="AA31" s="15">
        <v>10000</v>
      </c>
      <c r="AB31" s="20" t="str">
        <f>Kennzahlenbogen_Sprechstunde!P37</f>
        <v>n.d.</v>
      </c>
      <c r="AC31" s="18">
        <f>IF(Kennzahlenbogen_Sprechstunde!Q35=Berechnung1S!$H$5,5,IF(Kennzahlenbogen_Sprechstunde!Q35=Berechnung1S!$G$5,1,IF(Kennzahlenbogen_Sprechstunde!Q35=Berechnung1S!$F$5,1,IF(Kennzahlenbogen_Sprechstunde!Q35=Berechnung1S!$E$5,2,IF(AND(Kennzahlenbogen_Sprechstunde!Q35=Berechnung1S!$D$5,Kennzahlenbogen_Sprechstunde!P35=0,Kennzahlenbogen_Sprechstunde!P36=0),5,IF(Kennzahlenbogen_Sprechstunde!Q35=Berechnung1S!$D$5,3,IF(Kennzahlenbogen_Sprechstunde!Q35=Berechnung1S!$C$5,4,"")))))))</f>
        <v>1</v>
      </c>
      <c r="AD31" s="18">
        <f>IF(M31&gt;1,M31+3,M31)</f>
        <v>1</v>
      </c>
      <c r="AE31" s="18">
        <f>IF(Kennzahlenbogen_Sprechstunde!S35="",0,1)</f>
        <v>0</v>
      </c>
    </row>
    <row r="32" spans="2:31" x14ac:dyDescent="0.2">
      <c r="C32" s="90"/>
      <c r="D32" s="91"/>
      <c r="E32" s="92"/>
      <c r="F32" s="92"/>
      <c r="G32" s="92"/>
      <c r="H32" s="92"/>
      <c r="I32" s="92"/>
      <c r="J32" s="92"/>
      <c r="K32" s="92"/>
      <c r="L32" s="19"/>
      <c r="M32" s="17"/>
      <c r="N32" s="17"/>
      <c r="O32" s="17"/>
      <c r="S32" s="90"/>
      <c r="T32" s="91"/>
      <c r="U32" s="92"/>
      <c r="V32" s="92"/>
      <c r="W32" s="92"/>
      <c r="X32" s="92"/>
      <c r="Y32" s="92"/>
      <c r="Z32" s="92"/>
      <c r="AA32" s="92"/>
      <c r="AB32" s="19"/>
      <c r="AD32" s="17"/>
      <c r="AE32" s="17"/>
    </row>
    <row r="33" spans="3:31" x14ac:dyDescent="0.2">
      <c r="C33" s="90"/>
      <c r="D33" s="91"/>
      <c r="E33" s="92"/>
      <c r="F33" s="92"/>
      <c r="G33" s="92"/>
      <c r="H33" s="92"/>
      <c r="I33" s="92"/>
      <c r="J33" s="92"/>
      <c r="K33" s="92"/>
      <c r="L33" s="19"/>
      <c r="M33" s="17"/>
      <c r="N33" s="17"/>
      <c r="O33" s="17"/>
      <c r="S33" s="90"/>
      <c r="T33" s="91"/>
      <c r="U33" s="92"/>
      <c r="V33" s="92"/>
      <c r="W33" s="92"/>
      <c r="X33" s="92"/>
      <c r="Y33" s="92"/>
      <c r="Z33" s="92"/>
      <c r="AA33" s="92"/>
      <c r="AB33" s="19"/>
      <c r="AC33" s="17"/>
      <c r="AD33" s="17"/>
      <c r="AE33" s="17"/>
    </row>
    <row r="34" spans="3:31" x14ac:dyDescent="0.2">
      <c r="C34" s="16" t="s">
        <v>75</v>
      </c>
      <c r="D34" s="14" t="s">
        <v>74</v>
      </c>
      <c r="E34" s="15">
        <v>0</v>
      </c>
      <c r="F34" s="15">
        <v>1</v>
      </c>
      <c r="G34" s="84">
        <v>0.95</v>
      </c>
      <c r="H34" s="15">
        <v>10000</v>
      </c>
      <c r="I34" s="15"/>
      <c r="J34" s="15">
        <v>-10000</v>
      </c>
      <c r="K34" s="15">
        <v>1000000</v>
      </c>
      <c r="L34" s="20" t="str">
        <f>Kennzahlenbogen_Sprechstunde!P40</f>
        <v>n.d.</v>
      </c>
      <c r="M34" s="18">
        <f>IF(Kennzahlenbogen_Sprechstunde!Q38=Berechnung1S!$H$5,5,IF(Kennzahlenbogen_Sprechstunde!Q38=Berechnung1S!$G$5,1,IF(Kennzahlenbogen_Sprechstunde!Q38=Berechnung1S!$F$5,1,IF(Kennzahlenbogen_Sprechstunde!Q38=Berechnung1S!$E$5,2,IF(AND(Kennzahlenbogen_Sprechstunde!Q38=Berechnung1S!$D$5,Kennzahlenbogen_Sprechstunde!P38=0,Kennzahlenbogen_Sprechstunde!P38=0),5,IF(Kennzahlenbogen_Sprechstunde!Q38=Berechnung1S!$D$5,3,IF(Kennzahlenbogen_Sprechstunde!Q38=Berechnung1S!$C$5,4,"")))))))</f>
        <v>1</v>
      </c>
      <c r="N34" s="18">
        <f>IF(M34&gt;1,M34+3,M34)</f>
        <v>1</v>
      </c>
      <c r="O34" s="18">
        <f>IF(Kennzahlenbogen_Sprechstunde!S38="",0,1)</f>
        <v>0</v>
      </c>
      <c r="S34" s="16" t="s">
        <v>75</v>
      </c>
      <c r="T34" s="14" t="s">
        <v>74</v>
      </c>
      <c r="U34" s="15">
        <v>0</v>
      </c>
      <c r="V34" s="15">
        <v>1</v>
      </c>
      <c r="W34" s="15">
        <v>0.95</v>
      </c>
      <c r="X34" s="15">
        <v>1000000000000</v>
      </c>
      <c r="Y34" s="15"/>
      <c r="Z34" s="15">
        <v>-10000</v>
      </c>
      <c r="AA34" s="15">
        <v>10000</v>
      </c>
      <c r="AB34" s="20" t="str">
        <f>Kennzahlenbogen_Sprechstunde!P40</f>
        <v>n.d.</v>
      </c>
      <c r="AC34" s="18">
        <f>IF(Kennzahlenbogen_Sprechstunde!Q38=Berechnung1S!$H$5,5,IF(Kennzahlenbogen_Sprechstunde!Q38=Berechnung1S!$G$5,1,IF(Kennzahlenbogen_Sprechstunde!Q38=Berechnung1S!$F$5,1,IF(Kennzahlenbogen_Sprechstunde!Q38=Berechnung1S!$E$5,2,IF(AND(Kennzahlenbogen_Sprechstunde!Q38=Berechnung1S!$D$5,Kennzahlenbogen_Sprechstunde!P38=0,Kennzahlenbogen_Sprechstunde!P39=0),5,IF(Kennzahlenbogen_Sprechstunde!Q38=Berechnung1S!$D$5,3,IF(Kennzahlenbogen_Sprechstunde!Q38=Berechnung1S!$C$5,4,"")))))))</f>
        <v>1</v>
      </c>
      <c r="AD34" s="18">
        <f t="shared" ref="AD34" si="3">IF(M34&gt;1,M34+3,M34)</f>
        <v>1</v>
      </c>
      <c r="AE34" s="18">
        <f>IF(Kennzahlenbogen_Sprechstunde!S38="",0,1)</f>
        <v>0</v>
      </c>
    </row>
    <row r="35" spans="3:31" x14ac:dyDescent="0.2">
      <c r="C35" s="12"/>
      <c r="D35" s="12"/>
      <c r="E35" s="12"/>
      <c r="F35" s="12"/>
      <c r="G35" s="12"/>
      <c r="H35" s="12"/>
      <c r="I35" s="12"/>
      <c r="J35" s="12"/>
      <c r="K35" s="12"/>
      <c r="L35" s="19"/>
      <c r="M35" s="17"/>
      <c r="N35" s="17"/>
      <c r="O35" s="17"/>
      <c r="S35" s="90"/>
      <c r="T35" s="91"/>
      <c r="U35" s="92"/>
      <c r="V35" s="92"/>
      <c r="W35" s="92"/>
      <c r="X35" s="92"/>
      <c r="Y35" s="92"/>
      <c r="Z35" s="92"/>
      <c r="AA35" s="92"/>
      <c r="AB35" s="19"/>
      <c r="AD35" s="17"/>
      <c r="AE35" s="17"/>
    </row>
    <row r="36" spans="3:31" x14ac:dyDescent="0.2">
      <c r="C36" s="12"/>
      <c r="D36" s="12"/>
      <c r="E36" s="12"/>
      <c r="F36" s="12"/>
      <c r="G36" s="12"/>
      <c r="H36" s="12"/>
      <c r="I36" s="12"/>
      <c r="J36" s="12"/>
      <c r="K36" s="12"/>
      <c r="L36" s="19"/>
      <c r="M36" s="17"/>
      <c r="N36" s="17"/>
      <c r="O36" s="17"/>
      <c r="S36" s="90"/>
      <c r="T36" s="91"/>
      <c r="U36" s="92"/>
      <c r="V36" s="92"/>
      <c r="W36" s="92"/>
      <c r="X36" s="92"/>
      <c r="Y36" s="92"/>
      <c r="Z36" s="92"/>
      <c r="AA36" s="92"/>
      <c r="AB36" s="19"/>
      <c r="AC36" s="17"/>
      <c r="AD36" s="17"/>
      <c r="AE36" s="17"/>
    </row>
    <row r="37" spans="3:31" x14ac:dyDescent="0.2">
      <c r="C37" s="16" t="s">
        <v>76</v>
      </c>
      <c r="D37" s="14" t="s">
        <v>74</v>
      </c>
      <c r="E37" s="15">
        <v>0</v>
      </c>
      <c r="F37" s="15">
        <v>1</v>
      </c>
      <c r="G37" s="84">
        <v>0.85</v>
      </c>
      <c r="H37" s="15">
        <v>10000</v>
      </c>
      <c r="I37" s="15"/>
      <c r="J37" s="15">
        <v>-10000</v>
      </c>
      <c r="K37" s="15">
        <v>1000000</v>
      </c>
      <c r="L37" s="20" t="str">
        <f>Kennzahlenbogen_Sprechstunde!P43</f>
        <v>n.d.</v>
      </c>
      <c r="M37" s="18">
        <f>IF(Kennzahlenbogen_Sprechstunde!Q41=Berechnung1S!$H$5,5,IF(Kennzahlenbogen_Sprechstunde!Q41=Berechnung1S!$G$5,1,IF(Kennzahlenbogen_Sprechstunde!Q41=Berechnung1S!$F$5,1,IF(Kennzahlenbogen_Sprechstunde!Q41=Berechnung1S!$E$5,2,IF(AND(Kennzahlenbogen_Sprechstunde!Q41=Berechnung1S!$D$5,Kennzahlenbogen_Sprechstunde!P41=0,Kennzahlenbogen_Sprechstunde!P41=0),5,IF(Kennzahlenbogen_Sprechstunde!Q41=Berechnung1S!$D$5,3,IF(Kennzahlenbogen_Sprechstunde!Q41=Berechnung1S!$C$5,4,"")))))))</f>
        <v>1</v>
      </c>
      <c r="N37" s="18">
        <f t="shared" ref="N37:N46" si="4">IF(M37&gt;1,M37+3,M37)</f>
        <v>1</v>
      </c>
      <c r="O37" s="18">
        <f>IF(Kennzahlenbogen_Sprechstunde!S41="",0,1)</f>
        <v>0</v>
      </c>
      <c r="S37" s="16" t="s">
        <v>76</v>
      </c>
      <c r="T37" s="14" t="s">
        <v>74</v>
      </c>
      <c r="U37" s="15">
        <v>0</v>
      </c>
      <c r="V37" s="15">
        <v>1</v>
      </c>
      <c r="W37" s="15">
        <v>0.85</v>
      </c>
      <c r="X37" s="15">
        <v>1000000000000</v>
      </c>
      <c r="Y37" s="15"/>
      <c r="Z37" s="15">
        <v>-10000</v>
      </c>
      <c r="AA37" s="15">
        <v>10000</v>
      </c>
      <c r="AB37" s="20" t="str">
        <f>Kennzahlenbogen_Sprechstunde!P43</f>
        <v>n.d.</v>
      </c>
      <c r="AC37" s="18">
        <f>IF(Kennzahlenbogen_Sprechstunde!Q41=Berechnung1S!$H$5,5,IF(Kennzahlenbogen_Sprechstunde!Q41=Berechnung1S!$G$5,1,IF(Kennzahlenbogen_Sprechstunde!Q41=Berechnung1S!$F$5,1,IF(Kennzahlenbogen_Sprechstunde!Q41=Berechnung1S!$E$5,2,IF(AND(Kennzahlenbogen_Sprechstunde!Q41=Berechnung1S!$D$5,Kennzahlenbogen_Sprechstunde!P41=0,Kennzahlenbogen_Sprechstunde!P42=0),5,IF(Kennzahlenbogen_Sprechstunde!Q41=Berechnung1S!$D$5,3,IF(Kennzahlenbogen_Sprechstunde!Q41=Berechnung1S!$C$5,4,"")))))))</f>
        <v>1</v>
      </c>
      <c r="AD37" s="18">
        <f t="shared" ref="AD37" si="5">IF(M37&gt;1,M37+3,M37)</f>
        <v>1</v>
      </c>
      <c r="AE37" s="18">
        <f>IF(Kennzahlenbogen_Sprechstunde!S41="",0,1)</f>
        <v>0</v>
      </c>
    </row>
    <row r="38" spans="3:31" x14ac:dyDescent="0.2">
      <c r="C38" s="12"/>
      <c r="D38" s="12"/>
      <c r="E38" s="12"/>
      <c r="F38" s="12"/>
      <c r="G38" s="12"/>
      <c r="H38" s="12"/>
      <c r="I38" s="12"/>
      <c r="J38" s="12"/>
      <c r="K38" s="12"/>
      <c r="L38" s="19"/>
      <c r="M38" s="17"/>
      <c r="N38" s="17"/>
      <c r="O38" s="17"/>
      <c r="S38" s="90"/>
      <c r="T38" s="91"/>
      <c r="U38" s="92"/>
      <c r="V38" s="92"/>
      <c r="W38" s="92"/>
      <c r="X38" s="92"/>
      <c r="Y38" s="92"/>
      <c r="Z38" s="92"/>
      <c r="AA38" s="92"/>
      <c r="AB38" s="19"/>
      <c r="AD38" s="17"/>
      <c r="AE38" s="17"/>
    </row>
    <row r="39" spans="3:31" x14ac:dyDescent="0.2">
      <c r="C39" s="12"/>
      <c r="D39" s="12"/>
      <c r="E39" s="12"/>
      <c r="F39" s="12"/>
      <c r="G39" s="12"/>
      <c r="H39" s="12"/>
      <c r="I39" s="12"/>
      <c r="J39" s="12"/>
      <c r="K39" s="12"/>
      <c r="L39" s="19"/>
      <c r="M39" s="17"/>
      <c r="N39" s="17"/>
      <c r="O39" s="17"/>
      <c r="S39" s="90"/>
      <c r="T39" s="91"/>
      <c r="U39" s="92"/>
      <c r="V39" s="92"/>
      <c r="W39" s="92"/>
      <c r="X39" s="92"/>
      <c r="Y39" s="92"/>
      <c r="Z39" s="92"/>
      <c r="AA39" s="92"/>
      <c r="AB39" s="19"/>
      <c r="AC39" s="17"/>
      <c r="AD39" s="17"/>
      <c r="AE39" s="17"/>
    </row>
    <row r="40" spans="3:31" x14ac:dyDescent="0.2">
      <c r="C40" s="16" t="s">
        <v>77</v>
      </c>
      <c r="D40" s="14" t="s">
        <v>74</v>
      </c>
      <c r="E40" s="15">
        <v>0</v>
      </c>
      <c r="F40" s="15">
        <v>1</v>
      </c>
      <c r="G40" s="84">
        <v>0.95</v>
      </c>
      <c r="H40" s="15">
        <v>10000</v>
      </c>
      <c r="I40" s="15"/>
      <c r="J40" s="15">
        <v>-10000</v>
      </c>
      <c r="K40" s="15">
        <v>1000000</v>
      </c>
      <c r="L40" s="20" t="str">
        <f>Kennzahlenbogen_Sprechstunde!P46</f>
        <v>n.d.</v>
      </c>
      <c r="M40" s="18">
        <f>IF(Kennzahlenbogen_Sprechstunde!Q44=Berechnung1S!$H$5,5,IF(Kennzahlenbogen_Sprechstunde!Q44=Berechnung1S!$G$5,1,IF(Kennzahlenbogen_Sprechstunde!Q44=Berechnung1S!$F$5,1,IF(Kennzahlenbogen_Sprechstunde!Q44=Berechnung1S!$E$5,2,IF(AND(Kennzahlenbogen_Sprechstunde!Q44=Berechnung1S!$D$5,Kennzahlenbogen_Sprechstunde!P44=0,Kennzahlenbogen_Sprechstunde!P44=0),5,IF(Kennzahlenbogen_Sprechstunde!Q44=Berechnung1S!$D$5,3,IF(Kennzahlenbogen_Sprechstunde!Q44=Berechnung1S!$C$5,4,"")))))))</f>
        <v>1</v>
      </c>
      <c r="N40" s="18">
        <f t="shared" si="4"/>
        <v>1</v>
      </c>
      <c r="O40" s="18">
        <f>IF(Kennzahlenbogen_Sprechstunde!S44="",0,1)</f>
        <v>0</v>
      </c>
      <c r="S40" s="16" t="s">
        <v>77</v>
      </c>
      <c r="T40" s="14" t="s">
        <v>74</v>
      </c>
      <c r="U40" s="15">
        <v>0</v>
      </c>
      <c r="V40" s="15">
        <v>1</v>
      </c>
      <c r="W40" s="15">
        <v>0.95</v>
      </c>
      <c r="X40" s="15">
        <v>1000000000000</v>
      </c>
      <c r="Y40" s="15"/>
      <c r="Z40" s="15">
        <v>-10000</v>
      </c>
      <c r="AA40" s="15">
        <v>10000</v>
      </c>
      <c r="AB40" s="20" t="str">
        <f>Kennzahlenbogen_Sprechstunde!P46</f>
        <v>n.d.</v>
      </c>
      <c r="AC40" s="18">
        <f>IF(Kennzahlenbogen_Sprechstunde!Q44=Berechnung1S!$H$5,5,IF(Kennzahlenbogen_Sprechstunde!Q44=Berechnung1S!$G$5,1,IF(Kennzahlenbogen_Sprechstunde!Q44=Berechnung1S!$F$5,1,IF(Kennzahlenbogen_Sprechstunde!Q44=Berechnung1S!$E$5,2,IF(AND(Kennzahlenbogen_Sprechstunde!Q44=Berechnung1S!$D$5,Kennzahlenbogen_Sprechstunde!P44=0,Kennzahlenbogen_Sprechstunde!P45=0),5,IF(Kennzahlenbogen_Sprechstunde!Q44=Berechnung1S!$D$5,3,IF(Kennzahlenbogen_Sprechstunde!Q44=Berechnung1S!$C$5,4,"")))))))</f>
        <v>1</v>
      </c>
      <c r="AD40" s="18">
        <f t="shared" ref="AD40" si="6">IF(M40&gt;1,M40+3,M40)</f>
        <v>1</v>
      </c>
      <c r="AE40" s="18">
        <f>IF(Kennzahlenbogen_Sprechstunde!S44="",0,1)</f>
        <v>0</v>
      </c>
    </row>
    <row r="41" spans="3:31" x14ac:dyDescent="0.2">
      <c r="C41" s="12"/>
      <c r="D41" s="12"/>
      <c r="E41" s="12"/>
      <c r="F41" s="12"/>
      <c r="G41" s="12"/>
      <c r="H41" s="12"/>
      <c r="I41" s="12"/>
      <c r="J41" s="12"/>
      <c r="K41" s="12"/>
      <c r="L41" s="19"/>
      <c r="M41" s="17"/>
      <c r="N41" s="17"/>
      <c r="O41" s="17"/>
      <c r="S41" s="90"/>
      <c r="T41" s="91"/>
      <c r="U41" s="92"/>
      <c r="V41" s="92"/>
      <c r="W41" s="92"/>
      <c r="X41" s="92"/>
      <c r="Y41" s="92"/>
      <c r="Z41" s="92"/>
      <c r="AA41" s="92"/>
      <c r="AB41" s="19"/>
      <c r="AD41" s="17"/>
      <c r="AE41" s="17"/>
    </row>
    <row r="42" spans="3:31" x14ac:dyDescent="0.2">
      <c r="C42" s="12"/>
      <c r="D42" s="12"/>
      <c r="E42" s="12"/>
      <c r="F42" s="12"/>
      <c r="G42" s="12"/>
      <c r="H42" s="12"/>
      <c r="I42" s="12"/>
      <c r="J42" s="12"/>
      <c r="K42" s="12"/>
      <c r="L42" s="19"/>
      <c r="M42" s="17"/>
      <c r="N42" s="17"/>
      <c r="O42" s="17"/>
      <c r="S42" s="90"/>
      <c r="T42" s="91"/>
      <c r="U42" s="92"/>
      <c r="V42" s="92"/>
      <c r="W42" s="92"/>
      <c r="X42" s="92"/>
      <c r="Y42" s="92"/>
      <c r="Z42" s="92"/>
      <c r="AA42" s="92"/>
      <c r="AB42" s="19"/>
      <c r="AC42" s="17"/>
      <c r="AD42" s="17"/>
      <c r="AE42" s="17"/>
    </row>
    <row r="43" spans="3:31" x14ac:dyDescent="0.2">
      <c r="C43" s="16" t="s">
        <v>78</v>
      </c>
      <c r="D43" s="14" t="s">
        <v>74</v>
      </c>
      <c r="E43" s="15">
        <v>0</v>
      </c>
      <c r="F43" s="15">
        <v>1</v>
      </c>
      <c r="G43" s="84">
        <v>0.8</v>
      </c>
      <c r="H43" s="15">
        <v>10000</v>
      </c>
      <c r="I43" s="15"/>
      <c r="J43" s="15">
        <v>-10000</v>
      </c>
      <c r="K43" s="15">
        <v>1000000</v>
      </c>
      <c r="L43" s="20" t="str">
        <f>Kennzahlenbogen_Sprechstunde!P49</f>
        <v>n.d.</v>
      </c>
      <c r="M43" s="18">
        <f>IF(Kennzahlenbogen_Sprechstunde!Q47=Berechnung1S!$H$5,5,IF(Kennzahlenbogen_Sprechstunde!Q47=Berechnung1S!$G$5,1,IF(Kennzahlenbogen_Sprechstunde!Q47=Berechnung1S!$F$5,1,IF(Kennzahlenbogen_Sprechstunde!Q47=Berechnung1S!$E$5,2,IF(AND(Kennzahlenbogen_Sprechstunde!Q47=Berechnung1S!$D$5,Kennzahlenbogen_Sprechstunde!P47=0,Kennzahlenbogen_Sprechstunde!P47=0),5,IF(Kennzahlenbogen_Sprechstunde!Q47=Berechnung1S!$D$5,3,IF(Kennzahlenbogen_Sprechstunde!Q47=Berechnung1S!$C$5,4,"")))))))</f>
        <v>1</v>
      </c>
      <c r="N43" s="18">
        <f t="shared" si="4"/>
        <v>1</v>
      </c>
      <c r="O43" s="18">
        <f>IF(Kennzahlenbogen_Sprechstunde!S47="",0,1)</f>
        <v>0</v>
      </c>
      <c r="S43" s="16" t="s">
        <v>78</v>
      </c>
      <c r="T43" s="14" t="s">
        <v>74</v>
      </c>
      <c r="U43" s="15">
        <v>0</v>
      </c>
      <c r="V43" s="15">
        <v>1</v>
      </c>
      <c r="W43" s="15">
        <v>0.8</v>
      </c>
      <c r="X43" s="15">
        <v>1000000000000</v>
      </c>
      <c r="Y43" s="15"/>
      <c r="Z43" s="15">
        <v>-10000</v>
      </c>
      <c r="AA43" s="15">
        <v>10000</v>
      </c>
      <c r="AB43" s="20" t="str">
        <f>Kennzahlenbogen_Sprechstunde!P49</f>
        <v>n.d.</v>
      </c>
      <c r="AC43" s="18">
        <f>IF(Kennzahlenbogen_Sprechstunde!Q47=Berechnung1S!$H$5,5,IF(Kennzahlenbogen_Sprechstunde!Q47=Berechnung1S!$G$5,1,IF(Kennzahlenbogen_Sprechstunde!Q47=Berechnung1S!$F$5,1,IF(Kennzahlenbogen_Sprechstunde!Q47=Berechnung1S!$E$5,2,IF(AND(Kennzahlenbogen_Sprechstunde!Q47=Berechnung1S!$D$5,Kennzahlenbogen_Sprechstunde!P47=0,Kennzahlenbogen_Sprechstunde!P48=0),5,IF(Kennzahlenbogen_Sprechstunde!Q47=Berechnung1S!$D$5,3,IF(Kennzahlenbogen_Sprechstunde!Q47=Berechnung1S!$C$5,4,"")))))))</f>
        <v>1</v>
      </c>
      <c r="AD43" s="18">
        <f t="shared" ref="AD43" si="7">IF(M43&gt;1,M43+3,M43)</f>
        <v>1</v>
      </c>
      <c r="AE43" s="18">
        <f>IF(Kennzahlenbogen_Sprechstunde!S47="",0,1)</f>
        <v>0</v>
      </c>
    </row>
    <row r="44" spans="3:31" x14ac:dyDescent="0.2">
      <c r="C44" s="12"/>
      <c r="D44" s="12"/>
      <c r="E44" s="12"/>
      <c r="F44" s="12"/>
      <c r="G44" s="12"/>
      <c r="H44" s="12"/>
      <c r="I44" s="12"/>
      <c r="J44" s="12"/>
      <c r="K44" s="12"/>
      <c r="L44" s="19"/>
      <c r="M44" s="17"/>
      <c r="N44" s="17"/>
      <c r="O44" s="17"/>
      <c r="S44" s="90"/>
      <c r="T44" s="91"/>
      <c r="U44" s="92"/>
      <c r="V44" s="92"/>
      <c r="W44" s="92"/>
      <c r="X44" s="92"/>
      <c r="Y44" s="92"/>
      <c r="Z44" s="92"/>
      <c r="AA44" s="92"/>
      <c r="AB44" s="19"/>
      <c r="AD44" s="17"/>
      <c r="AE44" s="17"/>
    </row>
    <row r="45" spans="3:31" x14ac:dyDescent="0.2">
      <c r="C45" s="12"/>
      <c r="D45" s="12"/>
      <c r="E45" s="12"/>
      <c r="F45" s="12"/>
      <c r="G45" s="12"/>
      <c r="H45" s="12"/>
      <c r="I45" s="12"/>
      <c r="J45" s="12"/>
      <c r="K45" s="12"/>
      <c r="L45" s="19"/>
      <c r="M45" s="17"/>
      <c r="N45" s="17"/>
      <c r="O45" s="17"/>
      <c r="S45" s="90"/>
      <c r="T45" s="91"/>
      <c r="U45" s="92"/>
      <c r="V45" s="92"/>
      <c r="W45" s="92"/>
      <c r="X45" s="92"/>
      <c r="Y45" s="92"/>
      <c r="Z45" s="92"/>
      <c r="AA45" s="92"/>
      <c r="AB45" s="19"/>
      <c r="AC45" s="17"/>
      <c r="AD45" s="17"/>
      <c r="AE45" s="17"/>
    </row>
    <row r="46" spans="3:31" x14ac:dyDescent="0.2">
      <c r="C46" s="16" t="s">
        <v>79</v>
      </c>
      <c r="D46" s="14" t="s">
        <v>74</v>
      </c>
      <c r="E46" s="15">
        <v>0</v>
      </c>
      <c r="F46" s="15">
        <v>1</v>
      </c>
      <c r="G46" s="84">
        <v>0.9</v>
      </c>
      <c r="H46" s="15">
        <v>10000</v>
      </c>
      <c r="I46" s="15"/>
      <c r="J46" s="15">
        <v>-10000</v>
      </c>
      <c r="K46" s="15">
        <v>1000000</v>
      </c>
      <c r="L46" s="20" t="str">
        <f>Kennzahlenbogen_Sprechstunde!P52</f>
        <v>n.d.</v>
      </c>
      <c r="M46" s="18">
        <f>IF(Kennzahlenbogen_Sprechstunde!Q50=Berechnung1S!$H$5,5,IF(Kennzahlenbogen_Sprechstunde!Q50=Berechnung1S!$G$5,1,IF(Kennzahlenbogen_Sprechstunde!Q50=Berechnung1S!$F$5,1,IF(Kennzahlenbogen_Sprechstunde!Q50=Berechnung1S!$E$5,2,IF(AND(Kennzahlenbogen_Sprechstunde!Q50=Berechnung1S!$D$5,Kennzahlenbogen_Sprechstunde!P50=0,Kennzahlenbogen_Sprechstunde!P50=0),5,IF(Kennzahlenbogen_Sprechstunde!Q50=Berechnung1S!$D$5,3,IF(Kennzahlenbogen_Sprechstunde!Q50=Berechnung1S!$C$5,4,"")))))))</f>
        <v>1</v>
      </c>
      <c r="N46" s="18">
        <f t="shared" si="4"/>
        <v>1</v>
      </c>
      <c r="O46" s="18">
        <f>IF(Kennzahlenbogen_Sprechstunde!S50="",0,1)</f>
        <v>0</v>
      </c>
      <c r="S46" s="16" t="s">
        <v>79</v>
      </c>
      <c r="T46" s="14" t="s">
        <v>74</v>
      </c>
      <c r="U46" s="15">
        <v>0</v>
      </c>
      <c r="V46" s="15">
        <v>1</v>
      </c>
      <c r="W46" s="15">
        <v>0.9</v>
      </c>
      <c r="X46" s="15">
        <v>1000000000000</v>
      </c>
      <c r="Y46" s="15"/>
      <c r="Z46" s="15">
        <v>-10000</v>
      </c>
      <c r="AA46" s="15">
        <v>10000</v>
      </c>
      <c r="AB46" s="20" t="str">
        <f>Kennzahlenbogen_Sprechstunde!P52</f>
        <v>n.d.</v>
      </c>
      <c r="AC46" s="18">
        <f>IF(Kennzahlenbogen_Sprechstunde!Q50=Berechnung1S!$H$5,5,IF(Kennzahlenbogen_Sprechstunde!Q50=Berechnung1S!$G$5,1,IF(Kennzahlenbogen_Sprechstunde!Q50=Berechnung1S!$F$5,1,IF(Kennzahlenbogen_Sprechstunde!Q50=Berechnung1S!$E$5,2,IF(AND(Kennzahlenbogen_Sprechstunde!Q50=Berechnung1S!$D$5,Kennzahlenbogen_Sprechstunde!P50=0,Kennzahlenbogen_Sprechstunde!P51=0),5,IF(Kennzahlenbogen_Sprechstunde!Q50=Berechnung1S!$D$5,3,IF(Kennzahlenbogen_Sprechstunde!Q50=Berechnung1S!$C$5,4,"")))))))</f>
        <v>1</v>
      </c>
      <c r="AD46" s="18">
        <f t="shared" ref="AD46" si="8">IF(M46&gt;1,M46+3,M46)</f>
        <v>1</v>
      </c>
      <c r="AE46" s="18">
        <f>IF(Kennzahlenbogen_Sprechstunde!S50="",0,1)</f>
        <v>0</v>
      </c>
    </row>
    <row r="47" spans="3:31" x14ac:dyDescent="0.2">
      <c r="C47" s="12"/>
      <c r="D47" s="12"/>
      <c r="E47" s="12"/>
      <c r="F47" s="12"/>
      <c r="G47" s="12"/>
      <c r="H47" s="12"/>
      <c r="I47" s="12"/>
      <c r="J47" s="12"/>
      <c r="K47" s="12"/>
      <c r="L47" s="19"/>
      <c r="M47" s="17"/>
      <c r="N47" s="17"/>
      <c r="O47" s="17"/>
      <c r="S47" s="90"/>
      <c r="T47" s="91"/>
      <c r="U47" s="92"/>
      <c r="V47" s="92"/>
      <c r="W47" s="92"/>
      <c r="X47" s="92"/>
      <c r="Y47" s="92"/>
      <c r="Z47" s="92"/>
      <c r="AA47" s="92"/>
      <c r="AB47" s="19"/>
      <c r="AD47" s="17"/>
      <c r="AE47" s="17"/>
    </row>
    <row r="48" spans="3:31" x14ac:dyDescent="0.2">
      <c r="C48" s="12"/>
      <c r="D48" s="12"/>
      <c r="E48" s="12"/>
      <c r="F48" s="12"/>
      <c r="G48" s="12"/>
      <c r="H48" s="12"/>
      <c r="I48" s="12"/>
      <c r="J48" s="12"/>
      <c r="K48" s="12"/>
      <c r="L48" s="19"/>
      <c r="M48" s="17"/>
      <c r="N48" s="17"/>
      <c r="O48" s="17"/>
      <c r="S48" s="90"/>
      <c r="T48" s="91"/>
      <c r="U48" s="92"/>
      <c r="V48" s="92"/>
      <c r="W48" s="92"/>
      <c r="X48" s="92"/>
      <c r="Y48" s="92"/>
      <c r="Z48" s="92"/>
      <c r="AA48" s="92"/>
      <c r="AB48" s="19"/>
      <c r="AC48" s="17"/>
      <c r="AD48" s="17"/>
      <c r="AE48" s="17"/>
    </row>
    <row r="49" spans="3:31" x14ac:dyDescent="0.2">
      <c r="C49" s="16" t="s">
        <v>80</v>
      </c>
      <c r="D49" s="14" t="s">
        <v>74</v>
      </c>
      <c r="E49" s="15">
        <v>0</v>
      </c>
      <c r="F49" s="15">
        <v>1</v>
      </c>
      <c r="G49" s="84">
        <v>-10000</v>
      </c>
      <c r="H49" s="84">
        <v>0.1</v>
      </c>
      <c r="I49" s="15"/>
      <c r="J49" s="15">
        <v>-10000</v>
      </c>
      <c r="K49" s="15">
        <v>1000000</v>
      </c>
      <c r="L49" s="20" t="str">
        <f>Kennzahlenbogen_Sprechstunde!P55</f>
        <v>n.d.</v>
      </c>
      <c r="M49" s="18">
        <f>IF(Kennzahlenbogen_Sprechstunde!Q53=Berechnung1S!$H$5,5,IF(Kennzahlenbogen_Sprechstunde!Q53=Berechnung1S!$G$5,1,IF(Kennzahlenbogen_Sprechstunde!Q53=Berechnung1S!$F$5,1,IF(Kennzahlenbogen_Sprechstunde!Q53=Berechnung1S!$E$5,2,IF(AND(Kennzahlenbogen_Sprechstunde!Q53=Berechnung1S!$D$5,Kennzahlenbogen_Sprechstunde!P53=0,Kennzahlenbogen_Sprechstunde!P53=0),5,IF(Kennzahlenbogen_Sprechstunde!Q53=Berechnung1S!$D$5,3,IF(Kennzahlenbogen_Sprechstunde!Q53=Berechnung1S!$C$5,4,"")))))))</f>
        <v>1</v>
      </c>
      <c r="N49" s="18">
        <f>IF(M49&gt;1,M49+3,M49)</f>
        <v>1</v>
      </c>
      <c r="O49" s="18">
        <f>IF(Kennzahlenbogen_Sprechstunde!S53="",0,1)</f>
        <v>0</v>
      </c>
      <c r="S49" s="16" t="s">
        <v>80</v>
      </c>
      <c r="T49" s="14" t="s">
        <v>74</v>
      </c>
      <c r="U49" s="15">
        <v>0</v>
      </c>
      <c r="V49" s="15">
        <v>1</v>
      </c>
      <c r="W49" s="84">
        <v>-10000</v>
      </c>
      <c r="X49" s="84">
        <v>0.1</v>
      </c>
      <c r="Y49" s="15"/>
      <c r="Z49" s="15">
        <v>-10000</v>
      </c>
      <c r="AA49" s="15">
        <v>10000</v>
      </c>
      <c r="AB49" s="20" t="str">
        <f>Kennzahlenbogen_Sprechstunde!P55</f>
        <v>n.d.</v>
      </c>
      <c r="AC49" s="18">
        <f>IF(Kennzahlenbogen_Sprechstunde!Q53=Berechnung1S!$H$5,5,IF(Kennzahlenbogen_Sprechstunde!Q53=Berechnung1S!$G$5,1,IF(Kennzahlenbogen_Sprechstunde!Q53=Berechnung1S!$F$5,1,IF(Kennzahlenbogen_Sprechstunde!Q53=Berechnung1S!$E$5,2,IF(AND(Kennzahlenbogen_Sprechstunde!Q53=Berechnung1S!$D$5,Kennzahlenbogen_Sprechstunde!P53=0,Kennzahlenbogen_Sprechstunde!P54=0),5,IF(Kennzahlenbogen_Sprechstunde!Q53=Berechnung1S!$D$5,3,IF(Kennzahlenbogen_Sprechstunde!Q53=Berechnung1S!$C$5,4,"")))))))</f>
        <v>1</v>
      </c>
      <c r="AD49" s="18">
        <f t="shared" ref="AD49" si="9">IF(M49&gt;1,M49+3,M49)</f>
        <v>1</v>
      </c>
      <c r="AE49" s="18">
        <f>IF(Kennzahlenbogen_Sprechstunde!S53="",0,1)</f>
        <v>0</v>
      </c>
    </row>
    <row r="50" spans="3:31" x14ac:dyDescent="0.2">
      <c r="C50" s="12"/>
      <c r="D50" s="12"/>
      <c r="E50" s="12"/>
      <c r="F50" s="12"/>
      <c r="G50" s="12"/>
      <c r="H50" s="12"/>
      <c r="I50" s="12"/>
      <c r="J50" s="12"/>
      <c r="K50" s="12"/>
      <c r="L50" s="19"/>
      <c r="M50" s="17"/>
      <c r="N50" s="17"/>
      <c r="O50" s="17"/>
      <c r="S50" s="90"/>
      <c r="T50" s="91"/>
      <c r="U50" s="92"/>
      <c r="V50" s="92"/>
      <c r="W50" s="92"/>
      <c r="X50" s="92"/>
      <c r="Y50" s="92"/>
      <c r="Z50" s="92"/>
      <c r="AA50" s="92"/>
      <c r="AB50" s="19"/>
      <c r="AD50" s="17"/>
      <c r="AE50" s="17"/>
    </row>
    <row r="51" spans="3:31" x14ac:dyDescent="0.2">
      <c r="C51" s="12"/>
      <c r="D51" s="12"/>
      <c r="E51" s="12"/>
      <c r="F51" s="12"/>
      <c r="G51" s="12"/>
      <c r="H51" s="12"/>
      <c r="I51" s="12"/>
      <c r="J51" s="12"/>
      <c r="K51" s="12"/>
      <c r="L51" s="19"/>
      <c r="M51" s="17"/>
      <c r="N51" s="17"/>
      <c r="O51" s="17"/>
      <c r="S51" s="90"/>
      <c r="T51" s="91"/>
      <c r="U51" s="92"/>
      <c r="V51" s="92"/>
      <c r="W51" s="92"/>
      <c r="X51" s="92"/>
      <c r="Y51" s="92"/>
      <c r="Z51" s="92"/>
      <c r="AA51" s="92"/>
      <c r="AB51" s="19"/>
      <c r="AC51" s="17"/>
      <c r="AD51" s="17"/>
      <c r="AE51" s="17"/>
    </row>
  </sheetData>
  <phoneticPr fontId="81" type="noConversion"/>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
  <sheetViews>
    <sheetView workbookViewId="0">
      <selection activeCell="C8" sqref="C8"/>
    </sheetView>
  </sheetViews>
  <sheetFormatPr defaultColWidth="9.140625" defaultRowHeight="15" x14ac:dyDescent="0.25"/>
  <cols>
    <col min="1" max="1" width="23.140625" customWidth="1"/>
    <col min="2" max="2" width="21.5703125" customWidth="1"/>
    <col min="3" max="3" width="30" customWidth="1"/>
  </cols>
  <sheetData>
    <row r="1" spans="1:3" ht="24.75" customHeight="1" x14ac:dyDescent="0.25">
      <c r="A1" s="126"/>
      <c r="B1" s="126" t="s">
        <v>461</v>
      </c>
      <c r="C1" s="127" t="s">
        <v>444</v>
      </c>
    </row>
    <row r="2" spans="1:3" x14ac:dyDescent="0.25">
      <c r="A2" s="126" t="s">
        <v>633</v>
      </c>
      <c r="B2" s="130" t="str">
        <f>IF(Kennzahlenbogen_Einheit!D5="","",IF(Kennzahlenbogen_Einheit!D19="","",Kennzahlenbogen_Einheit!D19))</f>
        <v/>
      </c>
      <c r="C2" s="130" t="str">
        <f>IF(Kennzahlenbogen_Einheit!D5="","",IF(Kennzahlenbogen_Einheit!I19="","",Kennzahlenbogen_Einheit!I19))</f>
        <v/>
      </c>
    </row>
    <row r="3" spans="1:3" x14ac:dyDescent="0.25">
      <c r="A3" s="126" t="s">
        <v>634</v>
      </c>
      <c r="B3" s="130" t="str">
        <f>IF(Kennzahlenbogen_Einheit!D5="","",IF(Kennzahlenbogen_Einheit!D21="","",Kennzahlenbogen_Einheit!D21))</f>
        <v/>
      </c>
      <c r="C3" s="130" t="str">
        <f>IF(Kennzahlenbogen_Einheit!D5="","",IF(Kennzahlenbogen_Einheit!I21="","",Kennzahlenbogen_Einheit!I21))</f>
        <v/>
      </c>
    </row>
    <row r="4" spans="1:3" x14ac:dyDescent="0.25">
      <c r="A4" s="126" t="s">
        <v>635</v>
      </c>
      <c r="B4" s="130" t="str">
        <f>IF(Kennzahlenbogen_Einheit!D5="","",IF(Kennzahlenbogen_Einheit!D23="","",Kennzahlenbogen_Einheit!D23))</f>
        <v/>
      </c>
      <c r="C4" s="130" t="str">
        <f>IF(Kennzahlenbogen_Einheit!D5="","",IF(Kennzahlenbogen_Einheit!I23="","",Kennzahlenbogen_Einheit!I23))</f>
        <v/>
      </c>
    </row>
    <row r="5" spans="1:3" x14ac:dyDescent="0.25">
      <c r="A5" s="126" t="s">
        <v>636</v>
      </c>
      <c r="B5" s="130" t="str">
        <f>IF(Kennzahlenbogen_Einheit!D5="","",IF(Kennzahlenbogen_Einheit!D25="","",Kennzahlenbogen_Einheit!D25))</f>
        <v/>
      </c>
      <c r="C5" s="130" t="str">
        <f>IF(Kennzahlenbogen_Einheit!D5="","",IF(Kennzahlenbogen_Einheit!I25="","",Kennzahlenbogen_Einheit!I25))</f>
        <v/>
      </c>
    </row>
    <row r="6" spans="1:3" x14ac:dyDescent="0.25">
      <c r="A6" s="126" t="s">
        <v>637</v>
      </c>
      <c r="B6" s="130" t="str">
        <f>IF(Kennzahlenbogen_Einheit!D5="","",IF(Kennzahlenbogen_Einheit!D27="","",Kennzahlenbogen_Einheit!D27))</f>
        <v/>
      </c>
      <c r="C6" s="130" t="str">
        <f>IF(Kennzahlenbogen_Einheit!D5="","",IF(Kennzahlenbogen_Einheit!I27="","",Kennzahlenbogen_Einheit!I27))</f>
        <v/>
      </c>
    </row>
    <row r="7" spans="1:3" x14ac:dyDescent="0.25">
      <c r="A7" s="126" t="s">
        <v>638</v>
      </c>
      <c r="B7" s="130" t="str">
        <f>IF(Kennzahlenbogen_Sprechstunde!D5="","",IF(Kennzahlenbogen_Sprechstunde!D23="","",Kennzahlenbogen_Sprechstunde!D23))</f>
        <v/>
      </c>
      <c r="C7" s="130" t="str">
        <f>IF(Kennzahlenbogen_Sprechstunde!D5="","",IF(Kennzahlenbogen_Sprechstunde!I23="","",Kennzahlenbogen_Sprechstunde!I23))</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HilfstabelleB</vt:lpstr>
      <vt:lpstr>HilfstabelleSD</vt:lpstr>
      <vt:lpstr>Datenquelle</vt:lpstr>
      <vt:lpstr>Kennzahlenbogen_Einheit</vt:lpstr>
      <vt:lpstr>Kennzahlenbogen_Sprechstunde</vt:lpstr>
      <vt:lpstr>HilfstabelleKB</vt:lpstr>
      <vt:lpstr>Berechnung1E</vt:lpstr>
      <vt:lpstr>Berechnung1S</vt:lpstr>
      <vt:lpstr>HilfstabelleOP</vt:lpstr>
      <vt:lpstr>Drucktitel_Sprechstunde</vt:lpstr>
      <vt:lpstr>DysplasieEinheit</vt:lpstr>
      <vt:lpstr>DysplasieSprechstunde</vt:lpstr>
      <vt:lpstr>Kennzahlenbogen_Einheit!Print_Area</vt:lpstr>
      <vt:lpstr>Kennzahlenbogen_Sprechstunde!Print_Area</vt:lpstr>
      <vt:lpstr>Kennzahlenbogen_Einheit!Print_Titles</vt:lpstr>
      <vt:lpstr>Kennzahlenbogen_Sprechstunde!Print_Titles</vt:lpstr>
      <vt:lpstr>Print_Titles</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2025-01-14T12:06:34Z</dcterms:modified>
</cp:coreProperties>
</file>