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ables/table1.xml" ContentType="application/vnd.openxmlformats-officedocument.spreadsheetml.table+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5EC8CCD8-82A7-48DD-B4DB-5179A2C1E6A7}" xr6:coauthVersionLast="47" xr6:coauthVersionMax="47" xr10:uidLastSave="{00000000-0000-0000-0000-000000000000}"/>
  <workbookProtection workbookAlgorithmName="SHA-512" workbookHashValue="gYOhYsnhgFAC6eK3O0n6i6K3VOdtQNAsvLI63Wfuq/CkvZiJU2xELh+z80OwZP+09fDQzGRI552EwtTVrTkJZQ==" workbookSaltValue="8TG9NbRxdakGsCwwQ3xj8g==" workbookSpinCount="100000" lockStructure="1"/>
  <bookViews>
    <workbookView xWindow="-120" yWindow="-120" windowWidth="29040" windowHeight="15720" tabRatio="719" xr2:uid="{00000000-000D-0000-FFFF-FFFF00000000}"/>
  </bookViews>
  <sheets>
    <sheet name="Basisdaten" sheetId="1" r:id="rId1"/>
    <sheet name="Studien" sheetId="14" r:id="rId2"/>
    <sheet name="HilfstabelleStudien" sheetId="17" state="hidden" r:id="rId3"/>
    <sheet name="Untersucher" sheetId="15" r:id="rId4"/>
    <sheet name="Operateure" sheetId="16" r:id="rId5"/>
    <sheet name="HilfstabelleSD" sheetId="3" state="hidden" r:id="rId6"/>
    <sheet name="HilfstabelleB" sheetId="2" state="hidden" r:id="rId7"/>
    <sheet name="Datenquelle" sheetId="4" state="hidden" r:id="rId8"/>
    <sheet name="Kennzahlenbogen_(KB)" sheetId="5" r:id="rId9"/>
    <sheet name="Berechnung1" sheetId="11" state="hidden" r:id="rId10"/>
    <sheet name="HilfstabelleKB" sheetId="7" state="hidden" r:id="rId11"/>
    <sheet name="Datendefizite_KB" sheetId="8" r:id="rId12"/>
    <sheet name="Hilfstabelle DatendefKB" sheetId="13" state="hidden" r:id="rId13"/>
  </sheets>
  <definedNames>
    <definedName name="KrebsregisterZusammenarbeit" localSheetId="2">#REF!</definedName>
    <definedName name="KrebsregisterZusammenarbeit">Datenquelle!$B$96:$B$101</definedName>
    <definedName name="myCategory">Datenquelle!$A$67:$S$67</definedName>
    <definedName name="myItem" localSheetId="2">OFFSET(HilfstabelleStudien!myItemList,0,0,COUNTA(HilfstabelleStudien!myItemList),1)</definedName>
    <definedName name="myItem">OFFSET(myItemList,0,0,COUNTA(myItemList),1)</definedName>
    <definedName name="myItemList" localSheetId="2">INDEX(#REF!,0,MATCH(#REF!,#REF!,0))</definedName>
    <definedName name="myItemList">INDEX(Datenquelle!$A$68:$S$88,0,MATCH(Datenquelle!$D$105,Datenquelle!$A$67:$S$67,0))</definedName>
    <definedName name="OncoBox">Datenquelle!$B$91:$B$92</definedName>
    <definedName name="_xlnm.Print_Area" localSheetId="0">Basisdaten!$A$1:$I$48</definedName>
    <definedName name="_xlnm.Print_Area" localSheetId="11">OFFSET(Datendefizite_KB!$A$1,0,0,SUMPRODUCT((Datendefizite_KB!$A$14:$A$35&lt;&gt;"")+0)+13,11)</definedName>
    <definedName name="_xlnm.Print_Area" localSheetId="8">'Kennzahlenbogen_(KB)'!$A$1:$P$87</definedName>
    <definedName name="_xlnm.Print_Area" localSheetId="4">Operateure!$A$1:$G$22</definedName>
    <definedName name="_xlnm.Print_Area" localSheetId="1">Studien!$A$1:$E$60</definedName>
    <definedName name="_xlnm.Print_Area" localSheetId="3">Untersucher!$A$1:$H$23</definedName>
    <definedName name="_xlnm.Print_Titles" localSheetId="11">Datendefizite_KB!$12:$13</definedName>
    <definedName name="_xlnm.Print_Titles" localSheetId="12">'Hilfstabelle DatendefKB'!$1:$1</definedName>
    <definedName name="_xlnm.Print_Titles" localSheetId="8">'Kennzahlenbogen_(KB)'!$7:$8</definedName>
    <definedName name="_xlnm.Print_Titles">'Kennzahlenbogen_(KB)'!$7:$8</definedName>
    <definedName name="Tumordokumentation" localSheetId="2">#REF!</definedName>
    <definedName name="Tumordokumentation">Datenquelle!$B$1:$B$53</definedName>
    <definedName name="Zentrum" localSheetId="2">#REF!</definedName>
    <definedName name="Zentrum">Datenquelle!$A$108:$A$154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7" l="1"/>
  <c r="B6" i="17"/>
  <c r="C6" i="17"/>
  <c r="D6" i="17"/>
  <c r="E6" i="17"/>
  <c r="A7" i="17"/>
  <c r="B7" i="17"/>
  <c r="C7" i="17"/>
  <c r="D7" i="17"/>
  <c r="E7" i="17"/>
  <c r="A8" i="17"/>
  <c r="B8" i="17"/>
  <c r="C8" i="17"/>
  <c r="D8" i="17"/>
  <c r="E8" i="17"/>
  <c r="A13" i="17"/>
  <c r="D14" i="17"/>
  <c r="E14" i="17"/>
  <c r="B15" i="17"/>
  <c r="C15" i="17"/>
  <c r="D15" i="17"/>
  <c r="E15" i="17"/>
  <c r="A17" i="17"/>
  <c r="A20" i="17"/>
  <c r="B20" i="17"/>
  <c r="C20" i="17"/>
  <c r="D20" i="17"/>
  <c r="E20" i="17"/>
  <c r="A21" i="17"/>
  <c r="E23" i="17"/>
  <c r="D24" i="17"/>
  <c r="E24" i="17"/>
  <c r="A27" i="17"/>
  <c r="B27" i="17"/>
  <c r="C27" i="17"/>
  <c r="D27" i="17"/>
  <c r="E27" i="17"/>
  <c r="A28" i="17"/>
  <c r="B28" i="17"/>
  <c r="C28" i="17"/>
  <c r="D28" i="17"/>
  <c r="E28" i="17"/>
  <c r="A29" i="17"/>
  <c r="A35" i="17"/>
  <c r="B35" i="17"/>
  <c r="C35" i="17"/>
  <c r="D35" i="17"/>
  <c r="E35" i="17"/>
  <c r="A37" i="17"/>
  <c r="C42" i="17"/>
  <c r="D42" i="17"/>
  <c r="E42" i="17"/>
  <c r="A43" i="17"/>
  <c r="B43" i="17"/>
  <c r="C43" i="17"/>
  <c r="D43" i="17"/>
  <c r="E43" i="17"/>
  <c r="A44" i="17"/>
  <c r="B44" i="17"/>
  <c r="C44" i="17"/>
  <c r="D44" i="17"/>
  <c r="E44" i="17"/>
  <c r="I12" i="14"/>
  <c r="J12" i="14"/>
  <c r="K12" i="14"/>
  <c r="I13" i="14"/>
  <c r="J13" i="14"/>
  <c r="K13" i="14"/>
  <c r="I14" i="14"/>
  <c r="K14" i="14" s="1"/>
  <c r="J14" i="14"/>
  <c r="I15" i="14"/>
  <c r="A6" i="17" s="1"/>
  <c r="J15" i="14"/>
  <c r="K15" i="14"/>
  <c r="I16" i="14"/>
  <c r="J16" i="14"/>
  <c r="K16" i="14"/>
  <c r="I17" i="14"/>
  <c r="J17" i="14"/>
  <c r="K17" i="14"/>
  <c r="I18" i="14"/>
  <c r="J18" i="14"/>
  <c r="I19" i="14"/>
  <c r="C10" i="17" s="1"/>
  <c r="J19" i="14"/>
  <c r="K19" i="14"/>
  <c r="I20" i="14"/>
  <c r="D11" i="17" s="1"/>
  <c r="J20" i="14"/>
  <c r="K20" i="14"/>
  <c r="I21" i="14"/>
  <c r="K21" i="14" s="1"/>
  <c r="J21" i="14"/>
  <c r="I22" i="14"/>
  <c r="B13" i="17" s="1"/>
  <c r="J22" i="14"/>
  <c r="K22" i="14"/>
  <c r="I23" i="14"/>
  <c r="A14" i="17" s="1"/>
  <c r="J23" i="14"/>
  <c r="B14" i="17" s="1"/>
  <c r="K23" i="14"/>
  <c r="C14" i="17" s="1"/>
  <c r="I24" i="14"/>
  <c r="J24" i="14"/>
  <c r="K24" i="14"/>
  <c r="A15" i="17" s="1"/>
  <c r="I25" i="14"/>
  <c r="J25" i="14"/>
  <c r="I26" i="14"/>
  <c r="B17" i="17" s="1"/>
  <c r="J26" i="14"/>
  <c r="K26" i="14"/>
  <c r="I27" i="14"/>
  <c r="B18" i="17" s="1"/>
  <c r="J27" i="14"/>
  <c r="K27" i="14"/>
  <c r="I28" i="14"/>
  <c r="K28" i="14" s="1"/>
  <c r="J28" i="14"/>
  <c r="I29" i="14"/>
  <c r="J29" i="14"/>
  <c r="K29" i="14"/>
  <c r="I30" i="14"/>
  <c r="B21" i="17" s="1"/>
  <c r="J30" i="14"/>
  <c r="K30" i="14"/>
  <c r="I31" i="14"/>
  <c r="B22" i="17" s="1"/>
  <c r="J31" i="14"/>
  <c r="K31" i="14"/>
  <c r="I32" i="14"/>
  <c r="B23" i="17" s="1"/>
  <c r="J32" i="14"/>
  <c r="C23" i="17" s="1"/>
  <c r="K32" i="14"/>
  <c r="D23" i="17" s="1"/>
  <c r="I33" i="14"/>
  <c r="J33" i="14"/>
  <c r="A24" i="17" s="1"/>
  <c r="K33" i="14"/>
  <c r="C24" i="17" s="1"/>
  <c r="I34" i="14"/>
  <c r="J34" i="14"/>
  <c r="I35" i="14"/>
  <c r="K35" i="14" s="1"/>
  <c r="J35" i="14"/>
  <c r="I36" i="14"/>
  <c r="J36" i="14"/>
  <c r="K36" i="14"/>
  <c r="I37" i="14"/>
  <c r="J37" i="14"/>
  <c r="K37" i="14"/>
  <c r="I38" i="14"/>
  <c r="K38" i="14" s="1"/>
  <c r="J38" i="14"/>
  <c r="I39" i="14"/>
  <c r="C30" i="17" s="1"/>
  <c r="J39" i="14"/>
  <c r="K39" i="14"/>
  <c r="I40" i="14"/>
  <c r="B31" i="17" s="1"/>
  <c r="J40" i="14"/>
  <c r="E31" i="17" s="1"/>
  <c r="K40" i="14"/>
  <c r="I41" i="14"/>
  <c r="J41" i="14"/>
  <c r="I42" i="14"/>
  <c r="J42" i="14"/>
  <c r="I43" i="14"/>
  <c r="K43" i="14" s="1"/>
  <c r="J43" i="14"/>
  <c r="I44" i="14"/>
  <c r="J44" i="14"/>
  <c r="K44" i="14"/>
  <c r="I45" i="14"/>
  <c r="J45" i="14"/>
  <c r="I46" i="14"/>
  <c r="B37" i="17" s="1"/>
  <c r="J46" i="14"/>
  <c r="K46" i="14"/>
  <c r="I47" i="14"/>
  <c r="C38" i="17" s="1"/>
  <c r="J47" i="14"/>
  <c r="K47" i="14"/>
  <c r="I48" i="14"/>
  <c r="B39" i="17" s="1"/>
  <c r="J48" i="14"/>
  <c r="K48" i="14"/>
  <c r="I49" i="14"/>
  <c r="B40" i="17" s="1"/>
  <c r="J49" i="14"/>
  <c r="E40" i="17" s="1"/>
  <c r="K49" i="14"/>
  <c r="I50" i="14"/>
  <c r="J50" i="14"/>
  <c r="I51" i="14"/>
  <c r="A42" i="17" s="1"/>
  <c r="J51" i="14"/>
  <c r="K51" i="14"/>
  <c r="B42" i="17" s="1"/>
  <c r="I52" i="14"/>
  <c r="J52" i="14"/>
  <c r="K52" i="14"/>
  <c r="I53" i="14"/>
  <c r="J53" i="14"/>
  <c r="K53" i="14"/>
  <c r="I54" i="14"/>
  <c r="J54" i="14"/>
  <c r="I55" i="14"/>
  <c r="C46" i="17" s="1"/>
  <c r="J55" i="14"/>
  <c r="K55" i="14"/>
  <c r="I56" i="14"/>
  <c r="C47" i="17" s="1"/>
  <c r="J56" i="14"/>
  <c r="K56" i="14"/>
  <c r="I57" i="14"/>
  <c r="K57" i="14" s="1"/>
  <c r="J57" i="14"/>
  <c r="I58" i="14"/>
  <c r="J58" i="14"/>
  <c r="I59" i="14"/>
  <c r="B50" i="17" s="1"/>
  <c r="J59" i="14"/>
  <c r="C50" i="17" s="1"/>
  <c r="K59" i="14"/>
  <c r="D50" i="17" s="1"/>
  <c r="I60" i="14"/>
  <c r="J60" i="14"/>
  <c r="G6" i="3"/>
  <c r="F6" i="3"/>
  <c r="G5" i="3"/>
  <c r="F5" i="3"/>
  <c r="A2" i="16"/>
  <c r="A2" i="15"/>
  <c r="D34" i="17" l="1"/>
  <c r="C34" i="17"/>
  <c r="B34" i="17"/>
  <c r="E34" i="17"/>
  <c r="A25" i="17"/>
  <c r="C32" i="17"/>
  <c r="C9" i="17"/>
  <c r="E48" i="17"/>
  <c r="C48" i="17"/>
  <c r="A48" i="17"/>
  <c r="D48" i="17"/>
  <c r="B48" i="17"/>
  <c r="D25" i="17"/>
  <c r="B32" i="17"/>
  <c r="A33" i="17"/>
  <c r="B33" i="17"/>
  <c r="B12" i="17"/>
  <c r="D47" i="17"/>
  <c r="D31" i="17"/>
  <c r="C39" i="17"/>
  <c r="E50" i="17"/>
  <c r="E46" i="17"/>
  <c r="E38" i="17"/>
  <c r="E30" i="17"/>
  <c r="E26" i="17"/>
  <c r="E22" i="17"/>
  <c r="E18" i="17"/>
  <c r="E10" i="17"/>
  <c r="D40" i="17"/>
  <c r="A40" i="17"/>
  <c r="A31" i="17"/>
  <c r="B24" i="17"/>
  <c r="E11" i="17"/>
  <c r="C11" i="17"/>
  <c r="K60" i="14"/>
  <c r="B47" i="17"/>
  <c r="B19" i="17"/>
  <c r="A47" i="17"/>
  <c r="A23" i="17"/>
  <c r="D26" i="17"/>
  <c r="K45" i="14"/>
  <c r="B46" i="17"/>
  <c r="B30" i="17"/>
  <c r="B26" i="17"/>
  <c r="A50" i="17"/>
  <c r="A46" i="17"/>
  <c r="A38" i="17"/>
  <c r="A34" i="17"/>
  <c r="A30" i="17"/>
  <c r="A26" i="17"/>
  <c r="A22" i="17"/>
  <c r="A18" i="17"/>
  <c r="A10" i="17"/>
  <c r="C40" i="17"/>
  <c r="C12" i="17"/>
  <c r="C19" i="17"/>
  <c r="B11" i="17"/>
  <c r="A39" i="17"/>
  <c r="A19" i="17"/>
  <c r="D46" i="17"/>
  <c r="D38" i="17"/>
  <c r="D30" i="17"/>
  <c r="D10" i="17"/>
  <c r="B38" i="17"/>
  <c r="B10" i="17"/>
  <c r="E49" i="17"/>
  <c r="E41" i="17"/>
  <c r="E37" i="17"/>
  <c r="E33" i="17"/>
  <c r="E29" i="17"/>
  <c r="E25" i="17"/>
  <c r="E21" i="17"/>
  <c r="E17" i="17"/>
  <c r="E13" i="17"/>
  <c r="E5" i="17"/>
  <c r="E12" i="17"/>
  <c r="K41" i="14"/>
  <c r="K54" i="14"/>
  <c r="A45" i="17" s="1"/>
  <c r="A11" i="17"/>
  <c r="D18" i="17"/>
  <c r="C22" i="17"/>
  <c r="C18" i="17"/>
  <c r="K50" i="14"/>
  <c r="A41" i="17" s="1"/>
  <c r="D45" i="17"/>
  <c r="D41" i="17"/>
  <c r="D37" i="17"/>
  <c r="D33" i="17"/>
  <c r="D29" i="17"/>
  <c r="D21" i="17"/>
  <c r="D17" i="17"/>
  <c r="D13" i="17"/>
  <c r="D9" i="17"/>
  <c r="D5" i="17"/>
  <c r="K42" i="14"/>
  <c r="D12" i="17"/>
  <c r="K34" i="14"/>
  <c r="E47" i="17"/>
  <c r="E39" i="17"/>
  <c r="E19" i="17"/>
  <c r="C31" i="17"/>
  <c r="C26" i="17"/>
  <c r="K58" i="14"/>
  <c r="A49" i="17" s="1"/>
  <c r="C49" i="17"/>
  <c r="C45" i="17"/>
  <c r="C41" i="17"/>
  <c r="C37" i="17"/>
  <c r="C33" i="17"/>
  <c r="C29" i="17"/>
  <c r="C25" i="17"/>
  <c r="C21" i="17"/>
  <c r="C17" i="17"/>
  <c r="C13" i="17"/>
  <c r="C5" i="17"/>
  <c r="A12" i="17"/>
  <c r="D39" i="17"/>
  <c r="D19" i="17"/>
  <c r="K18" i="14"/>
  <c r="A9" i="17" s="1"/>
  <c r="K25" i="14"/>
  <c r="D22" i="17"/>
  <c r="B49" i="17"/>
  <c r="B45" i="17"/>
  <c r="B29" i="17"/>
  <c r="B25" i="17"/>
  <c r="B9" i="17"/>
  <c r="B5" i="17"/>
  <c r="A2" i="14"/>
  <c r="F23" i="16"/>
  <c r="J11" i="14"/>
  <c r="I11" i="14"/>
  <c r="D51" i="17" l="1"/>
  <c r="E51" i="17"/>
  <c r="C36" i="17"/>
  <c r="E36" i="17"/>
  <c r="B36" i="17"/>
  <c r="A36" i="17"/>
  <c r="D36" i="17"/>
  <c r="E45" i="17"/>
  <c r="D49" i="17"/>
  <c r="D32" i="17"/>
  <c r="E32" i="17"/>
  <c r="C51" i="17"/>
  <c r="B41" i="17"/>
  <c r="E16" i="17"/>
  <c r="A16" i="17"/>
  <c r="B16" i="17"/>
  <c r="D16" i="17"/>
  <c r="C16" i="17"/>
  <c r="A51" i="17"/>
  <c r="A32" i="17"/>
  <c r="E9" i="17"/>
  <c r="B51" i="17"/>
  <c r="B4" i="17"/>
  <c r="E3" i="17"/>
  <c r="K11" i="14"/>
  <c r="E2" i="17" s="1"/>
  <c r="D3" i="17" l="1"/>
  <c r="C3" i="17"/>
  <c r="A3" i="17"/>
  <c r="B3" i="17"/>
  <c r="D4" i="17"/>
  <c r="E4" i="17"/>
  <c r="C4" i="17"/>
  <c r="A4" i="17"/>
  <c r="D2" i="17"/>
  <c r="E5" i="14"/>
  <c r="O30" i="5" s="1"/>
  <c r="A2" i="17"/>
  <c r="B2" i="17"/>
  <c r="C2" i="17"/>
  <c r="O26" i="5"/>
  <c r="P24" i="5" s="1"/>
  <c r="A7" i="13" s="1"/>
  <c r="E7" i="13" s="1"/>
  <c r="M42" i="11" l="1"/>
  <c r="D7" i="13"/>
  <c r="C7" i="13"/>
  <c r="M7" i="13"/>
  <c r="L7" i="13"/>
  <c r="K7" i="13"/>
  <c r="J7" i="13"/>
  <c r="H7" i="13"/>
  <c r="G7" i="13"/>
  <c r="F7" i="13"/>
  <c r="S43" i="5" l="1"/>
  <c r="S10" i="5"/>
  <c r="B12" i="2"/>
  <c r="B11" i="2"/>
  <c r="B10" i="2"/>
  <c r="B6" i="2"/>
  <c r="B5" i="2"/>
  <c r="M39" i="1"/>
  <c r="M31" i="1"/>
  <c r="O62" i="5" l="1"/>
  <c r="O59" i="5"/>
  <c r="B13" i="7" l="1"/>
  <c r="P12" i="5" l="1"/>
  <c r="M30" i="11" s="1"/>
  <c r="O37" i="5" l="1"/>
  <c r="O38" i="5" l="1"/>
  <c r="P36" i="5" s="1"/>
  <c r="M54" i="11" s="1"/>
  <c r="G13" i="7"/>
  <c r="F13" i="7"/>
  <c r="O30" i="11" l="1"/>
  <c r="H13" i="7" s="1"/>
  <c r="M28" i="11"/>
  <c r="M29" i="11"/>
  <c r="L30" i="11"/>
  <c r="N30" i="11" l="1"/>
  <c r="E13" i="7" s="1"/>
  <c r="A3" i="13"/>
  <c r="E6" i="3"/>
  <c r="K3" i="13" l="1"/>
  <c r="G3" i="13"/>
  <c r="J3" i="13"/>
  <c r="F3" i="13"/>
  <c r="M3" i="13"/>
  <c r="E3" i="13"/>
  <c r="L3" i="13"/>
  <c r="I3" i="13"/>
  <c r="D3" i="13"/>
  <c r="C3" i="13"/>
  <c r="H3" i="13"/>
  <c r="S37" i="5"/>
  <c r="G12" i="7" l="1"/>
  <c r="G14" i="7"/>
  <c r="G15" i="7"/>
  <c r="G16" i="7"/>
  <c r="G17" i="7"/>
  <c r="G18" i="7"/>
  <c r="G19" i="7"/>
  <c r="G20" i="7"/>
  <c r="G21" i="7"/>
  <c r="G22" i="7"/>
  <c r="G23" i="7"/>
  <c r="G24" i="7"/>
  <c r="G25" i="7"/>
  <c r="G26" i="7"/>
  <c r="G27" i="7"/>
  <c r="G28" i="7"/>
  <c r="G29" i="7"/>
  <c r="G30" i="7"/>
  <c r="G31" i="7"/>
  <c r="G32" i="7"/>
  <c r="G33" i="7"/>
  <c r="F33" i="7"/>
  <c r="F32" i="7"/>
  <c r="F31" i="7"/>
  <c r="F30" i="7"/>
  <c r="F29" i="7"/>
  <c r="F28" i="7"/>
  <c r="F27" i="7"/>
  <c r="F26" i="7"/>
  <c r="F25" i="7"/>
  <c r="F24" i="7"/>
  <c r="F23" i="7"/>
  <c r="F22" i="7"/>
  <c r="F21" i="7"/>
  <c r="F20" i="7"/>
  <c r="C33" i="7"/>
  <c r="C32" i="7"/>
  <c r="C31" i="7"/>
  <c r="C30" i="7"/>
  <c r="C24" i="7"/>
  <c r="B33" i="7"/>
  <c r="B32" i="7"/>
  <c r="B31" i="7"/>
  <c r="B30" i="7"/>
  <c r="B29" i="7"/>
  <c r="B28" i="7"/>
  <c r="B27" i="7"/>
  <c r="B26" i="7"/>
  <c r="B25" i="7"/>
  <c r="B24" i="7"/>
  <c r="B22" i="7"/>
  <c r="B21" i="7"/>
  <c r="B20" i="7"/>
  <c r="E39" i="1"/>
  <c r="E31" i="1"/>
  <c r="S22" i="5" s="1"/>
  <c r="O22" i="5" s="1"/>
  <c r="P57" i="5"/>
  <c r="O47" i="5"/>
  <c r="P45" i="5" l="1"/>
  <c r="M63" i="11" s="1"/>
  <c r="N63" i="11" s="1"/>
  <c r="D24" i="7"/>
  <c r="M75" i="11"/>
  <c r="N75" i="11" s="1"/>
  <c r="E28" i="7" s="1"/>
  <c r="A18" i="13"/>
  <c r="S46" i="5"/>
  <c r="S70" i="5"/>
  <c r="S67" i="5"/>
  <c r="S64" i="5"/>
  <c r="D28" i="7"/>
  <c r="O81" i="11"/>
  <c r="H30" i="7" s="1"/>
  <c r="O84" i="11"/>
  <c r="H31" i="7" s="1"/>
  <c r="O87" i="11"/>
  <c r="H32" i="7" s="1"/>
  <c r="O90" i="11"/>
  <c r="H33" i="7" s="1"/>
  <c r="O51" i="11"/>
  <c r="O54" i="11"/>
  <c r="O57" i="11"/>
  <c r="O60" i="11"/>
  <c r="L63" i="11"/>
  <c r="O63" i="11"/>
  <c r="O66" i="11"/>
  <c r="H25" i="7" s="1"/>
  <c r="O69" i="11"/>
  <c r="H26" i="7" s="1"/>
  <c r="O72" i="11"/>
  <c r="H27" i="7" s="1"/>
  <c r="L75" i="11"/>
  <c r="O75" i="11"/>
  <c r="H28" i="7" s="1"/>
  <c r="O78" i="11"/>
  <c r="H29" i="7" s="1"/>
  <c r="O48" i="11"/>
  <c r="O61" i="5"/>
  <c r="C29" i="7" s="1"/>
  <c r="S55" i="5"/>
  <c r="O55" i="5" s="1"/>
  <c r="C27" i="7" s="1"/>
  <c r="S52" i="5"/>
  <c r="O52" i="5" s="1"/>
  <c r="C26" i="7" s="1"/>
  <c r="S49" i="5"/>
  <c r="O49" i="5" s="1"/>
  <c r="C25" i="7" s="1"/>
  <c r="O40" i="5"/>
  <c r="C22" i="7" s="1"/>
  <c r="O34" i="5"/>
  <c r="O74" i="5"/>
  <c r="O71" i="5"/>
  <c r="O68" i="5"/>
  <c r="O65" i="5"/>
  <c r="A14" i="13" l="1"/>
  <c r="G14" i="13" s="1"/>
  <c r="P63" i="5"/>
  <c r="M81" i="11" s="1"/>
  <c r="N81" i="11" s="1"/>
  <c r="E30" i="7" s="1"/>
  <c r="D30" i="7"/>
  <c r="P66" i="5"/>
  <c r="M84" i="11" s="1"/>
  <c r="N84" i="11" s="1"/>
  <c r="E31" i="7" s="1"/>
  <c r="D31" i="7"/>
  <c r="P69" i="5"/>
  <c r="M87" i="11" s="1"/>
  <c r="N87" i="11" s="1"/>
  <c r="E32" i="7" s="1"/>
  <c r="D32" i="7"/>
  <c r="P72" i="5"/>
  <c r="M90" i="11" s="1"/>
  <c r="D33" i="7"/>
  <c r="O9" i="5"/>
  <c r="L90" i="11"/>
  <c r="C18" i="13"/>
  <c r="F18" i="13"/>
  <c r="M18" i="13"/>
  <c r="D18" i="13"/>
  <c r="K18" i="13"/>
  <c r="H18" i="13"/>
  <c r="G18" i="13"/>
  <c r="L18" i="13"/>
  <c r="E18" i="13"/>
  <c r="J18" i="13"/>
  <c r="L78" i="11"/>
  <c r="P60" i="5"/>
  <c r="O41" i="5"/>
  <c r="C21" i="7"/>
  <c r="D21" i="7"/>
  <c r="O35" i="5"/>
  <c r="C20" i="7"/>
  <c r="L87" i="11"/>
  <c r="L84" i="11"/>
  <c r="D29" i="7"/>
  <c r="L81" i="11"/>
  <c r="B9" i="2"/>
  <c r="D8" i="2"/>
  <c r="C8" i="2"/>
  <c r="B7" i="2"/>
  <c r="B4" i="2"/>
  <c r="D3" i="2"/>
  <c r="C3" i="2"/>
  <c r="B2" i="2"/>
  <c r="O25" i="5" l="1"/>
  <c r="I7" i="13" s="1"/>
  <c r="O16" i="5"/>
  <c r="O28" i="5"/>
  <c r="M14" i="13"/>
  <c r="L14" i="13"/>
  <c r="F14" i="13"/>
  <c r="J14" i="13"/>
  <c r="C14" i="13"/>
  <c r="E14" i="13"/>
  <c r="L27" i="11"/>
  <c r="D14" i="13"/>
  <c r="H14" i="13"/>
  <c r="K14" i="13"/>
  <c r="I14" i="13"/>
  <c r="O31" i="5"/>
  <c r="O32" i="5" s="1"/>
  <c r="A20" i="13"/>
  <c r="G20" i="13" s="1"/>
  <c r="A21" i="13"/>
  <c r="C21" i="13" s="1"/>
  <c r="A22" i="13"/>
  <c r="D22" i="7"/>
  <c r="P39" i="5"/>
  <c r="D20" i="7"/>
  <c r="P33" i="5"/>
  <c r="N90" i="11"/>
  <c r="E33" i="7" s="1"/>
  <c r="A23" i="13"/>
  <c r="J23" i="13" s="1"/>
  <c r="M78" i="11"/>
  <c r="N78" i="11" s="1"/>
  <c r="E29" i="7" s="1"/>
  <c r="A19" i="13"/>
  <c r="L57" i="11"/>
  <c r="L51" i="11"/>
  <c r="B8" i="2"/>
  <c r="O42" i="5"/>
  <c r="B3" i="2"/>
  <c r="O58" i="5"/>
  <c r="A2" i="5"/>
  <c r="K20" i="13" l="1"/>
  <c r="L20" i="13"/>
  <c r="I20" i="13"/>
  <c r="E20" i="13"/>
  <c r="C20" i="13"/>
  <c r="J20" i="13"/>
  <c r="H20" i="13"/>
  <c r="D21" i="13"/>
  <c r="J21" i="13"/>
  <c r="C22" i="13"/>
  <c r="J22" i="13"/>
  <c r="M20" i="13"/>
  <c r="F20" i="13"/>
  <c r="D20" i="13"/>
  <c r="L21" i="13"/>
  <c r="M21" i="13"/>
  <c r="F21" i="13"/>
  <c r="G21" i="13"/>
  <c r="K21" i="13"/>
  <c r="I21" i="13"/>
  <c r="E21" i="13"/>
  <c r="H21" i="13"/>
  <c r="G22" i="13"/>
  <c r="I22" i="13"/>
  <c r="E22" i="13"/>
  <c r="K22" i="13"/>
  <c r="L22" i="13"/>
  <c r="H22" i="13"/>
  <c r="F22" i="13"/>
  <c r="M22" i="13"/>
  <c r="D22" i="13"/>
  <c r="M57" i="11"/>
  <c r="N57" i="11" s="1"/>
  <c r="M51" i="11"/>
  <c r="N51" i="11" s="1"/>
  <c r="A12" i="13"/>
  <c r="A10" i="13"/>
  <c r="J10" i="13" s="1"/>
  <c r="C23" i="13"/>
  <c r="E23" i="13"/>
  <c r="D23" i="13"/>
  <c r="K23" i="13"/>
  <c r="F23" i="13"/>
  <c r="G23" i="13"/>
  <c r="I23" i="13"/>
  <c r="M23" i="13"/>
  <c r="L23" i="13"/>
  <c r="H23" i="13"/>
  <c r="C28" i="7"/>
  <c r="I18" i="13"/>
  <c r="C19" i="13"/>
  <c r="M19" i="13"/>
  <c r="J19" i="13"/>
  <c r="K19" i="13"/>
  <c r="I19" i="13"/>
  <c r="L19" i="13"/>
  <c r="F19" i="13"/>
  <c r="G19" i="13"/>
  <c r="E19" i="13"/>
  <c r="H19" i="13"/>
  <c r="D19" i="13"/>
  <c r="P42" i="5"/>
  <c r="L60" i="11"/>
  <c r="B23" i="7"/>
  <c r="C16" i="7"/>
  <c r="J8" i="8"/>
  <c r="C8" i="8"/>
  <c r="F19" i="7"/>
  <c r="B19" i="7"/>
  <c r="F18" i="7"/>
  <c r="B18" i="7"/>
  <c r="F17" i="7"/>
  <c r="C17" i="7"/>
  <c r="B17" i="7"/>
  <c r="F16" i="7"/>
  <c r="B16" i="7"/>
  <c r="F15" i="7"/>
  <c r="C15" i="7"/>
  <c r="B15" i="7"/>
  <c r="F14" i="7"/>
  <c r="B14" i="7"/>
  <c r="F12" i="7"/>
  <c r="B3" i="7"/>
  <c r="B2" i="7"/>
  <c r="H24" i="7"/>
  <c r="H23" i="7"/>
  <c r="H22" i="7"/>
  <c r="H21" i="7"/>
  <c r="H20" i="7"/>
  <c r="H19" i="7"/>
  <c r="O45" i="11"/>
  <c r="H18" i="7" s="1"/>
  <c r="M44" i="11"/>
  <c r="M43" i="11"/>
  <c r="O42" i="11"/>
  <c r="H17" i="7" s="1"/>
  <c r="O39" i="11"/>
  <c r="H16" i="7" s="1"/>
  <c r="O36" i="11"/>
  <c r="H15" i="7" s="1"/>
  <c r="O33" i="11"/>
  <c r="H14" i="7" s="1"/>
  <c r="O27" i="11"/>
  <c r="H12" i="7" s="1"/>
  <c r="O56" i="5"/>
  <c r="P54" i="5" s="1"/>
  <c r="O50" i="5"/>
  <c r="P48" i="5" s="1"/>
  <c r="L54" i="11"/>
  <c r="C19" i="7"/>
  <c r="O29" i="5"/>
  <c r="D18" i="7" s="1"/>
  <c r="C18" i="7"/>
  <c r="L42" i="11"/>
  <c r="O23" i="5"/>
  <c r="L39" i="11" s="1"/>
  <c r="O20" i="5"/>
  <c r="P18" i="5" s="1"/>
  <c r="M36" i="11" s="1"/>
  <c r="C14" i="7"/>
  <c r="B12" i="7"/>
  <c r="C5" i="5"/>
  <c r="A105" i="4"/>
  <c r="F105" i="4" s="1"/>
  <c r="I16" i="1" s="1"/>
  <c r="B3" i="3" s="1"/>
  <c r="D6" i="3"/>
  <c r="C6" i="3"/>
  <c r="B6" i="3"/>
  <c r="B2" i="3"/>
  <c r="B1" i="3"/>
  <c r="F12" i="13" l="1"/>
  <c r="H12" i="13"/>
  <c r="E12" i="13"/>
  <c r="C12" i="13"/>
  <c r="D12" i="13"/>
  <c r="K12" i="13"/>
  <c r="I12" i="13"/>
  <c r="J12" i="13"/>
  <c r="G12" i="13"/>
  <c r="L12" i="13"/>
  <c r="M12" i="13"/>
  <c r="C10" i="13"/>
  <c r="F10" i="13"/>
  <c r="D10" i="13"/>
  <c r="K10" i="13"/>
  <c r="G10" i="13"/>
  <c r="I10" i="13"/>
  <c r="E10" i="13"/>
  <c r="L10" i="13"/>
  <c r="M10" i="13"/>
  <c r="H10" i="13"/>
  <c r="L72" i="11"/>
  <c r="D27" i="7"/>
  <c r="L66" i="11"/>
  <c r="D25" i="7"/>
  <c r="O53" i="5"/>
  <c r="P51" i="5" s="1"/>
  <c r="O17" i="5"/>
  <c r="L33" i="11" s="1"/>
  <c r="C105" i="4"/>
  <c r="B12" i="1" s="1"/>
  <c r="E3" i="4"/>
  <c r="F3" i="4" s="1"/>
  <c r="B105" i="4"/>
  <c r="B10" i="1" s="1"/>
  <c r="F5" i="5" s="1"/>
  <c r="D105" i="4"/>
  <c r="A24" i="1" s="1"/>
  <c r="A6" i="3" s="1"/>
  <c r="P21" i="5"/>
  <c r="P9" i="5"/>
  <c r="M27" i="11" s="1"/>
  <c r="D15" i="7"/>
  <c r="L36" i="11"/>
  <c r="M72" i="11"/>
  <c r="N72" i="11" s="1"/>
  <c r="E27" i="7" s="1"/>
  <c r="P27" i="5"/>
  <c r="L45" i="11"/>
  <c r="D17" i="7"/>
  <c r="D16" i="7"/>
  <c r="M60" i="11"/>
  <c r="N60" i="11" s="1"/>
  <c r="N42" i="11" l="1"/>
  <c r="E17" i="7" s="1"/>
  <c r="D19" i="7"/>
  <c r="L48" i="11"/>
  <c r="L69" i="11"/>
  <c r="D26" i="7"/>
  <c r="N54" i="11"/>
  <c r="E21" i="7" s="1"/>
  <c r="A15" i="13"/>
  <c r="I15" i="13" s="1"/>
  <c r="M66" i="11"/>
  <c r="N66" i="11" s="1"/>
  <c r="E25" i="7" s="1"/>
  <c r="E20" i="7"/>
  <c r="A11" i="13"/>
  <c r="P30" i="5"/>
  <c r="P15" i="5"/>
  <c r="A4" i="13" s="1"/>
  <c r="K4" i="13" s="1"/>
  <c r="D14" i="7"/>
  <c r="E22" i="7"/>
  <c r="C6" i="8"/>
  <c r="A2" i="13"/>
  <c r="N27" i="11"/>
  <c r="E12" i="7" s="1"/>
  <c r="M39" i="11"/>
  <c r="N39" i="11" s="1"/>
  <c r="E16" i="7" s="1"/>
  <c r="A6" i="13"/>
  <c r="E24" i="7"/>
  <c r="A17" i="13"/>
  <c r="A13" i="13"/>
  <c r="M45" i="11"/>
  <c r="N45" i="11" s="1"/>
  <c r="E18" i="7" s="1"/>
  <c r="A8" i="13"/>
  <c r="N36" i="11"/>
  <c r="E15" i="7" s="1"/>
  <c r="A5" i="13"/>
  <c r="J5" i="13" s="1"/>
  <c r="C6" i="11" l="1"/>
  <c r="C9" i="11" s="1"/>
  <c r="E77" i="5" s="1"/>
  <c r="E6" i="11"/>
  <c r="E10" i="11" s="1"/>
  <c r="G6" i="11"/>
  <c r="F6" i="11"/>
  <c r="D6" i="11"/>
  <c r="D9" i="11" s="1"/>
  <c r="H6" i="11"/>
  <c r="L15" i="13"/>
  <c r="M15" i="13"/>
  <c r="F15" i="13"/>
  <c r="E23" i="7"/>
  <c r="M69" i="11"/>
  <c r="N69" i="11" s="1"/>
  <c r="E26" i="7" s="1"/>
  <c r="E15" i="13"/>
  <c r="C15" i="13"/>
  <c r="H15" i="13"/>
  <c r="G15" i="13"/>
  <c r="K15" i="13"/>
  <c r="J15" i="13"/>
  <c r="D15" i="13"/>
  <c r="A9" i="13"/>
  <c r="H9" i="13" s="1"/>
  <c r="M48" i="11"/>
  <c r="N48" i="11" s="1"/>
  <c r="E19" i="7" s="1"/>
  <c r="L11" i="13"/>
  <c r="J11" i="13"/>
  <c r="A16" i="13"/>
  <c r="H16" i="13" s="1"/>
  <c r="L4" i="13"/>
  <c r="D11" i="13"/>
  <c r="I11" i="13"/>
  <c r="G11" i="13"/>
  <c r="K11" i="13"/>
  <c r="M11" i="13"/>
  <c r="F11" i="13"/>
  <c r="H11" i="13"/>
  <c r="C11" i="13"/>
  <c r="E11" i="13"/>
  <c r="D4" i="13"/>
  <c r="M4" i="13"/>
  <c r="C4" i="13"/>
  <c r="H4" i="13"/>
  <c r="J4" i="13"/>
  <c r="E4" i="13"/>
  <c r="F4" i="13"/>
  <c r="M33" i="11"/>
  <c r="N33" i="11" s="1"/>
  <c r="E14" i="7" s="1"/>
  <c r="G4" i="13"/>
  <c r="I4" i="13"/>
  <c r="L6" i="13"/>
  <c r="J6" i="13"/>
  <c r="G6" i="13"/>
  <c r="H6" i="13"/>
  <c r="D6" i="13"/>
  <c r="M6" i="13"/>
  <c r="K6" i="13"/>
  <c r="F6" i="13"/>
  <c r="C6" i="13"/>
  <c r="I6" i="13"/>
  <c r="E6" i="13"/>
  <c r="J2" i="13"/>
  <c r="E2" i="13"/>
  <c r="L2" i="13"/>
  <c r="K2" i="13"/>
  <c r="H2" i="13"/>
  <c r="I2" i="13"/>
  <c r="D2" i="13"/>
  <c r="F2" i="13"/>
  <c r="G2" i="13"/>
  <c r="M2" i="13"/>
  <c r="C2" i="13"/>
  <c r="M5" i="13"/>
  <c r="I5" i="13"/>
  <c r="E5" i="13"/>
  <c r="L5" i="13"/>
  <c r="H5" i="13"/>
  <c r="D5" i="13"/>
  <c r="K5" i="13"/>
  <c r="G5" i="13"/>
  <c r="C5" i="13"/>
  <c r="F5" i="13"/>
  <c r="M8" i="13"/>
  <c r="I8" i="13"/>
  <c r="E8" i="13"/>
  <c r="L8" i="13"/>
  <c r="H8" i="13"/>
  <c r="D8" i="13"/>
  <c r="K8" i="13"/>
  <c r="G8" i="13"/>
  <c r="C8" i="13"/>
  <c r="F8" i="13"/>
  <c r="J8" i="13"/>
  <c r="M13" i="13"/>
  <c r="I13" i="13"/>
  <c r="E13" i="13"/>
  <c r="L13" i="13"/>
  <c r="H13" i="13"/>
  <c r="D13" i="13"/>
  <c r="K13" i="13"/>
  <c r="G13" i="13"/>
  <c r="C13" i="13"/>
  <c r="J13" i="13"/>
  <c r="F13" i="13"/>
  <c r="M17" i="13"/>
  <c r="I17" i="13"/>
  <c r="E17" i="13"/>
  <c r="L17" i="13"/>
  <c r="H17" i="13"/>
  <c r="D17" i="13"/>
  <c r="K17" i="13"/>
  <c r="G17" i="13"/>
  <c r="C17" i="13"/>
  <c r="J17" i="13"/>
  <c r="F17" i="13"/>
  <c r="T22" i="13" a="1"/>
  <c r="T13" i="13" a="1"/>
  <c r="T15" i="13" a="1"/>
  <c r="T15" i="13" l="1"/>
  <c r="T13" i="13"/>
  <c r="T22" i="13"/>
  <c r="E7" i="11"/>
  <c r="F79" i="5" s="1"/>
  <c r="E9" i="11"/>
  <c r="E11" i="11"/>
  <c r="D10" i="11"/>
  <c r="J9" i="13"/>
  <c r="M9" i="13"/>
  <c r="G9" i="13"/>
  <c r="E9" i="13"/>
  <c r="F9" i="13"/>
  <c r="D9" i="13"/>
  <c r="I9" i="13"/>
  <c r="C9" i="13"/>
  <c r="K9" i="13"/>
  <c r="L9" i="13"/>
  <c r="D7" i="11"/>
  <c r="H10" i="11"/>
  <c r="H9" i="11"/>
  <c r="G10" i="11"/>
  <c r="G7" i="11"/>
  <c r="G8" i="11" s="1"/>
  <c r="K6" i="11"/>
  <c r="I16" i="13"/>
  <c r="M16" i="13"/>
  <c r="G16" i="13"/>
  <c r="K16" i="13"/>
  <c r="L16" i="13"/>
  <c r="E16" i="13"/>
  <c r="J16" i="13"/>
  <c r="F16" i="13"/>
  <c r="C16" i="13"/>
  <c r="D16" i="13"/>
  <c r="G9" i="11"/>
  <c r="E80" i="5" s="1"/>
  <c r="F9" i="11"/>
  <c r="E81" i="5" s="1"/>
  <c r="I6" i="11"/>
  <c r="T21" i="13" a="1"/>
  <c r="T14" i="13" a="1"/>
  <c r="T8" i="13" a="1"/>
  <c r="X21" i="13" a="1"/>
  <c r="T17" i="13" a="1"/>
  <c r="Q17" i="13" a="1"/>
  <c r="Q16" i="13" a="1"/>
  <c r="Q4" i="13" a="1"/>
  <c r="Q14" i="13" a="1"/>
  <c r="T11" i="13" a="1"/>
  <c r="R21" i="13" a="1"/>
  <c r="T4" i="13" a="1"/>
  <c r="Y10" i="13" a="1"/>
  <c r="S4" i="13" a="1"/>
  <c r="Y4" i="13" a="1"/>
  <c r="T16" i="13" a="1"/>
  <c r="Y14" i="13" a="1"/>
  <c r="T9" i="13" a="1"/>
  <c r="P23" i="13" a="1"/>
  <c r="O18" i="13" a="1"/>
  <c r="S11" i="13" a="1"/>
  <c r="O8" i="13" a="1"/>
  <c r="V20" i="13" a="1"/>
  <c r="T10" i="13" a="1"/>
  <c r="X23" i="13" a="1"/>
  <c r="T19" i="13" a="1"/>
  <c r="T23" i="13" a="1"/>
  <c r="O10" i="13" a="1"/>
  <c r="T12" i="13" a="1"/>
  <c r="U18" i="13" a="1"/>
  <c r="S15" i="13" a="1"/>
  <c r="V17" i="13" a="1"/>
  <c r="Q19" i="13" a="1"/>
  <c r="W8" i="13" a="1"/>
  <c r="Q15" i="13" a="1"/>
  <c r="X8" i="13" a="1"/>
  <c r="T2" i="13" a="1"/>
  <c r="O6" i="13" a="1"/>
  <c r="R16" i="13" a="1"/>
  <c r="T18" i="13" a="1"/>
  <c r="T7" i="13" a="1"/>
  <c r="O2" i="13" a="1"/>
  <c r="T3" i="13" a="1"/>
  <c r="Q6" i="13" a="1"/>
  <c r="T5" i="13" a="1"/>
  <c r="O17" i="13" a="1"/>
  <c r="S20" i="13" a="1"/>
  <c r="Y15" i="13" a="1"/>
  <c r="T20" i="13" a="1"/>
  <c r="U10" i="13" a="1"/>
  <c r="T6" i="13" a="1"/>
  <c r="Q21" i="13" a="1"/>
  <c r="U17" i="13" a="1"/>
  <c r="U12" i="13" a="1"/>
  <c r="T20" i="13" l="1"/>
  <c r="F32" i="8" s="1"/>
  <c r="T16" i="13"/>
  <c r="T19" i="13"/>
  <c r="F31" i="8" s="1"/>
  <c r="T21" i="13"/>
  <c r="F33" i="8" s="1"/>
  <c r="T4" i="13"/>
  <c r="T14" i="13"/>
  <c r="F26" i="8" s="1"/>
  <c r="T12" i="13"/>
  <c r="F24" i="8" s="1"/>
  <c r="T7" i="13"/>
  <c r="F19" i="8" s="1"/>
  <c r="T18" i="13"/>
  <c r="F30" i="8" s="1"/>
  <c r="T8" i="13"/>
  <c r="T11" i="13"/>
  <c r="T6" i="13"/>
  <c r="T9" i="13"/>
  <c r="T10" i="13"/>
  <c r="F22" i="8" s="1"/>
  <c r="T3" i="13"/>
  <c r="F15" i="8" s="1"/>
  <c r="T5" i="13"/>
  <c r="T17" i="13"/>
  <c r="T23" i="13"/>
  <c r="F35" i="8" s="1"/>
  <c r="X23" i="13"/>
  <c r="X21" i="13"/>
  <c r="X8" i="13"/>
  <c r="R21" i="13"/>
  <c r="R16" i="13"/>
  <c r="O8" i="13"/>
  <c r="O6" i="13"/>
  <c r="O10" i="13"/>
  <c r="O17" i="13"/>
  <c r="O18" i="13"/>
  <c r="P23" i="13"/>
  <c r="Q21" i="13"/>
  <c r="Q19" i="13"/>
  <c r="Q16" i="13"/>
  <c r="Q4" i="13"/>
  <c r="Q14" i="13"/>
  <c r="Q15" i="13"/>
  <c r="Q6" i="13"/>
  <c r="Q17" i="13"/>
  <c r="V17" i="13"/>
  <c r="V20" i="13"/>
  <c r="H32" i="8" s="1"/>
  <c r="W8" i="13"/>
  <c r="U17" i="13"/>
  <c r="U18" i="13"/>
  <c r="G30" i="8" s="1"/>
  <c r="U10" i="13"/>
  <c r="U12" i="13"/>
  <c r="G24" i="8" s="1"/>
  <c r="S15" i="13"/>
  <c r="S20" i="13"/>
  <c r="S11" i="13"/>
  <c r="S4" i="13"/>
  <c r="Y4" i="13"/>
  <c r="Y14" i="13"/>
  <c r="Y15" i="13"/>
  <c r="Y10" i="13"/>
  <c r="I7" i="11"/>
  <c r="I10" i="11"/>
  <c r="T2" i="13"/>
  <c r="F80" i="5"/>
  <c r="F77" i="5"/>
  <c r="F34" i="8"/>
  <c r="E8" i="11"/>
  <c r="I8" i="11" s="1"/>
  <c r="O2" i="13"/>
  <c r="G11" i="11"/>
  <c r="I11" i="11" s="1"/>
  <c r="K9" i="11"/>
  <c r="E78" i="5" s="1"/>
  <c r="I9" i="11"/>
  <c r="R19" i="13" a="1"/>
  <c r="Q22" i="13" a="1"/>
  <c r="W19" i="13" a="1"/>
  <c r="U21" i="13" a="1"/>
  <c r="U16" i="13" a="1"/>
  <c r="O20" i="13" a="1"/>
  <c r="U22" i="13" a="1"/>
  <c r="O15" i="13" a="1"/>
  <c r="O4" i="13" a="1"/>
  <c r="W16" i="13" a="1"/>
  <c r="O19" i="13" a="1"/>
  <c r="O5" i="13" a="1"/>
  <c r="Y11" i="13" a="1"/>
  <c r="Q12" i="13" a="1"/>
  <c r="O23" i="13" a="1"/>
  <c r="Q3" i="13" a="1"/>
  <c r="Q5" i="13" a="1"/>
  <c r="O9" i="13" a="1"/>
  <c r="W11" i="13" a="1"/>
  <c r="Q9" i="13" a="1"/>
  <c r="U6" i="13" a="1"/>
  <c r="Q10" i="13" a="1"/>
  <c r="Q13" i="13" a="1"/>
  <c r="Q7" i="13" a="1"/>
  <c r="O13" i="13" a="1"/>
  <c r="Q11" i="13" a="1"/>
  <c r="S18" i="13" a="1"/>
  <c r="O7" i="13" a="1"/>
  <c r="O16" i="13" a="1"/>
  <c r="O22" i="13" a="1"/>
  <c r="W18" i="13" a="1"/>
  <c r="Q8" i="13" a="1"/>
  <c r="Q23" i="13" a="1"/>
  <c r="O21" i="13" a="1"/>
  <c r="Q18" i="13" a="1"/>
  <c r="U7" i="13" a="1"/>
  <c r="O11" i="13" a="1"/>
  <c r="Q20" i="13" a="1"/>
  <c r="U9" i="13" a="1"/>
  <c r="R11" i="13" a="1"/>
  <c r="Q18" i="13" l="1"/>
  <c r="C30" i="8" s="1"/>
  <c r="Y11" i="13"/>
  <c r="Q8" i="13"/>
  <c r="Q20" i="13"/>
  <c r="C32" i="8" s="1"/>
  <c r="U7" i="13"/>
  <c r="G19" i="8" s="1"/>
  <c r="O15" i="13"/>
  <c r="O21" i="13"/>
  <c r="A33" i="8" s="1"/>
  <c r="W16" i="13"/>
  <c r="S18" i="13"/>
  <c r="E30" i="8" s="1"/>
  <c r="O16" i="13"/>
  <c r="Q12" i="13"/>
  <c r="C24" i="8" s="1"/>
  <c r="Q22" i="13"/>
  <c r="C34" i="8" s="1"/>
  <c r="Q7" i="13"/>
  <c r="C19" i="8" s="1"/>
  <c r="U21" i="13"/>
  <c r="G33" i="8" s="1"/>
  <c r="Q10" i="13"/>
  <c r="C22" i="8" s="1"/>
  <c r="O13" i="13"/>
  <c r="U16" i="13"/>
  <c r="O19" i="13"/>
  <c r="A31" i="8" s="1"/>
  <c r="O11" i="13"/>
  <c r="R11" i="13"/>
  <c r="Q11" i="13"/>
  <c r="O4" i="13"/>
  <c r="Q3" i="13"/>
  <c r="C15" i="8" s="1"/>
  <c r="O23" i="13"/>
  <c r="A35" i="8" s="1"/>
  <c r="Q5" i="13"/>
  <c r="U22" i="13"/>
  <c r="G34" i="8" s="1"/>
  <c r="Q9" i="13"/>
  <c r="U9" i="13"/>
  <c r="O5" i="13"/>
  <c r="W11" i="13"/>
  <c r="R19" i="13"/>
  <c r="D31" i="8" s="1"/>
  <c r="W18" i="13"/>
  <c r="I30" i="8" s="1"/>
  <c r="O9" i="13"/>
  <c r="O7" i="13"/>
  <c r="A19" i="8" s="1"/>
  <c r="O20" i="13"/>
  <c r="A32" i="8" s="1"/>
  <c r="W19" i="13"/>
  <c r="I31" i="8" s="1"/>
  <c r="Q23" i="13"/>
  <c r="C35" i="8" s="1"/>
  <c r="Q13" i="13"/>
  <c r="U6" i="13"/>
  <c r="O22" i="13"/>
  <c r="A34" i="8" s="1"/>
  <c r="E32" i="8"/>
  <c r="G79" i="5"/>
  <c r="A22" i="8"/>
  <c r="D33" i="8"/>
  <c r="G22" i="8"/>
  <c r="C31" i="8"/>
  <c r="B35" i="8"/>
  <c r="J33" i="8"/>
  <c r="K26" i="8"/>
  <c r="C33" i="8"/>
  <c r="J35" i="8"/>
  <c r="A30" i="8"/>
  <c r="K22" i="8"/>
  <c r="C26" i="8"/>
  <c r="P11" i="13" a="1"/>
  <c r="S6" i="13" a="1"/>
  <c r="W17" i="13" a="1"/>
  <c r="P9" i="13" a="1"/>
  <c r="W10" i="13" a="1"/>
  <c r="V6" i="13" a="1"/>
  <c r="W23" i="13" a="1"/>
  <c r="V14" i="13" a="1"/>
  <c r="X20" i="13" a="1"/>
  <c r="R15" i="13" a="1"/>
  <c r="P8" i="13" a="1"/>
  <c r="S22" i="13" a="1"/>
  <c r="S7" i="13" a="1"/>
  <c r="R8" i="13" a="1"/>
  <c r="P18" i="13" a="1"/>
  <c r="P15" i="13" a="1"/>
  <c r="R14" i="13" a="1"/>
  <c r="U11" i="13" a="1"/>
  <c r="V23" i="13" a="1"/>
  <c r="V15" i="13" a="1"/>
  <c r="X11" i="13" a="1"/>
  <c r="W2" i="13" a="1"/>
  <c r="P19" i="13" a="1"/>
  <c r="U3" i="13" a="1"/>
  <c r="R9" i="13" a="1"/>
  <c r="R10" i="13" a="1"/>
  <c r="V8" i="13" a="1"/>
  <c r="V2" i="13" a="1"/>
  <c r="V4" i="13" a="1"/>
  <c r="S16" i="13" a="1"/>
  <c r="Y21" i="13" a="1"/>
  <c r="W9" i="13" a="1"/>
  <c r="Y23" i="13" a="1"/>
  <c r="P13" i="13" a="1"/>
  <c r="W13" i="13" a="1"/>
  <c r="W7" i="13" a="1"/>
  <c r="W5" i="13" a="1"/>
  <c r="U15" i="13" a="1"/>
  <c r="S13" i="13" a="1"/>
  <c r="V18" i="13" a="1"/>
  <c r="U4" i="13" a="1"/>
  <c r="Y8" i="13" a="1"/>
  <c r="O14" i="13" a="1"/>
  <c r="W3" i="13" a="1"/>
  <c r="O3" i="13" a="1"/>
  <c r="P17" i="13" a="1"/>
  <c r="S23" i="13" a="1"/>
  <c r="X13" i="13" a="1"/>
  <c r="Y13" i="13" a="1"/>
  <c r="V5" i="13" a="1"/>
  <c r="X9" i="13" a="1"/>
  <c r="R20" i="13" a="1"/>
  <c r="O12" i="13" a="1"/>
  <c r="X2" i="13" a="1"/>
  <c r="U23" i="13" a="1"/>
  <c r="Y17" i="13" a="1"/>
  <c r="V10" i="13" a="1"/>
  <c r="S5" i="13" a="1"/>
  <c r="U14" i="13" a="1"/>
  <c r="W6" i="13" a="1"/>
  <c r="P2" i="13" a="1"/>
  <c r="R2" i="13" a="1"/>
  <c r="U19" i="13" a="1"/>
  <c r="P20" i="13" a="1"/>
  <c r="P14" i="13" a="1"/>
  <c r="R12" i="13" a="1"/>
  <c r="X5" i="13" a="1"/>
  <c r="P16" i="13" a="1"/>
  <c r="R5" i="13" a="1"/>
  <c r="Y2" i="13" a="1"/>
  <c r="P4" i="13" a="1"/>
  <c r="V7" i="13" a="1"/>
  <c r="U20" i="13" a="1"/>
  <c r="U5" i="13" a="1"/>
  <c r="S10" i="13" a="1"/>
  <c r="W22" i="13" a="1"/>
  <c r="Y18" i="13" a="1"/>
  <c r="X6" i="13" a="1"/>
  <c r="S9" i="13" a="1"/>
  <c r="V22" i="13" a="1"/>
  <c r="Y22" i="13" a="1"/>
  <c r="R18" i="13" a="1"/>
  <c r="V11" i="13" a="1"/>
  <c r="V12" i="13" a="1"/>
  <c r="P3" i="13" a="1"/>
  <c r="W20" i="13" a="1"/>
  <c r="Y19" i="13" a="1"/>
  <c r="P5" i="13" a="1"/>
  <c r="X3" i="13" a="1"/>
  <c r="U2" i="13" a="1"/>
  <c r="S12" i="13" a="1"/>
  <c r="R22" i="13" a="1"/>
  <c r="Y20" i="13" a="1"/>
  <c r="P10" i="13" a="1"/>
  <c r="U8" i="13" a="1"/>
  <c r="Y5" i="13" a="1"/>
  <c r="R23" i="13" a="1"/>
  <c r="V9" i="13" a="1"/>
  <c r="R17" i="13" a="1"/>
  <c r="R6" i="13" a="1"/>
  <c r="Y12" i="13" a="1"/>
  <c r="W12" i="13" a="1"/>
  <c r="S2" i="13" a="1"/>
  <c r="S17" i="13" a="1"/>
  <c r="X17" i="13" a="1"/>
  <c r="W21" i="13" a="1"/>
  <c r="P12" i="13" a="1"/>
  <c r="X10" i="13" a="1"/>
  <c r="S21" i="13" a="1"/>
  <c r="X22" i="13" a="1"/>
  <c r="V3" i="13" a="1"/>
  <c r="Y7" i="13" a="1"/>
  <c r="P22" i="13" a="1"/>
  <c r="X16" i="13" a="1"/>
  <c r="W15" i="13" a="1"/>
  <c r="X4" i="13" a="1"/>
  <c r="Y3" i="13" a="1"/>
  <c r="S19" i="13" a="1"/>
  <c r="S3" i="13" a="1"/>
  <c r="Y9" i="13" a="1"/>
  <c r="P21" i="13" a="1"/>
  <c r="P6" i="13" a="1"/>
  <c r="Y16" i="13" a="1"/>
  <c r="R13" i="13" a="1"/>
  <c r="S14" i="13" a="1"/>
  <c r="R7" i="13" a="1"/>
  <c r="V19" i="13" a="1"/>
  <c r="R4" i="13" a="1"/>
  <c r="X15" i="13" a="1"/>
  <c r="S8" i="13" a="1"/>
  <c r="X7" i="13" a="1"/>
  <c r="V16" i="13" a="1"/>
  <c r="W14" i="13" a="1"/>
  <c r="X18" i="13" a="1"/>
  <c r="V21" i="13" a="1"/>
  <c r="X12" i="13" a="1"/>
  <c r="P7" i="13" a="1"/>
  <c r="V13" i="13" a="1"/>
  <c r="X19" i="13" a="1"/>
  <c r="U13" i="13" a="1"/>
  <c r="Y6" i="13" a="1"/>
  <c r="X14" i="13" a="1"/>
  <c r="W4" i="13" a="1"/>
  <c r="Q2" i="13" a="1"/>
  <c r="R3" i="13" a="1"/>
  <c r="P2" i="13" l="1"/>
  <c r="B14" i="8" s="1"/>
  <c r="V7" i="13"/>
  <c r="H19" i="8" s="1"/>
  <c r="W6" i="13"/>
  <c r="I18" i="8" s="1"/>
  <c r="P9" i="13"/>
  <c r="B21" i="8" s="1"/>
  <c r="X9" i="13"/>
  <c r="J21" i="8" s="1"/>
  <c r="P13" i="13"/>
  <c r="B25" i="8" s="1"/>
  <c r="R9" i="13"/>
  <c r="D21" i="8" s="1"/>
  <c r="W22" i="13"/>
  <c r="I34" i="8" s="1"/>
  <c r="X22" i="13"/>
  <c r="J34" i="8" s="1"/>
  <c r="V23" i="13"/>
  <c r="H35" i="8" s="1"/>
  <c r="W2" i="13"/>
  <c r="I14" i="8" s="1"/>
  <c r="V2" i="13"/>
  <c r="H14" i="8" s="1"/>
  <c r="W15" i="13"/>
  <c r="I27" i="8" s="1"/>
  <c r="Y22" i="13"/>
  <c r="K34" i="8" s="1"/>
  <c r="P7" i="13"/>
  <c r="B19" i="8" s="1"/>
  <c r="R7" i="13"/>
  <c r="D19" i="8" s="1"/>
  <c r="Y5" i="13"/>
  <c r="K17" i="8" s="1"/>
  <c r="V10" i="13"/>
  <c r="H22" i="8" s="1"/>
  <c r="X7" i="13"/>
  <c r="J19" i="8" s="1"/>
  <c r="R13" i="13"/>
  <c r="D25" i="8" s="1"/>
  <c r="U20" i="13"/>
  <c r="G32" i="8" s="1"/>
  <c r="P6" i="13"/>
  <c r="B18" i="8" s="1"/>
  <c r="P14" i="13"/>
  <c r="B26" i="8" s="1"/>
  <c r="W7" i="13"/>
  <c r="I19" i="8" s="1"/>
  <c r="U3" i="13"/>
  <c r="G15" i="8" s="1"/>
  <c r="X6" i="13"/>
  <c r="J18" i="8" s="1"/>
  <c r="O12" i="13"/>
  <c r="A24" i="8" s="1"/>
  <c r="P15" i="13"/>
  <c r="B27" i="8" s="1"/>
  <c r="Y8" i="13"/>
  <c r="K20" i="8" s="1"/>
  <c r="V3" i="13"/>
  <c r="H15" i="8" s="1"/>
  <c r="W17" i="13"/>
  <c r="I29" i="8" s="1"/>
  <c r="R12" i="13"/>
  <c r="D24" i="8" s="1"/>
  <c r="V14" i="13"/>
  <c r="H26" i="8" s="1"/>
  <c r="S14" i="13"/>
  <c r="E26" i="8" s="1"/>
  <c r="X12" i="13"/>
  <c r="J24" i="8" s="1"/>
  <c r="S6" i="13"/>
  <c r="E18" i="8" s="1"/>
  <c r="P4" i="13"/>
  <c r="B16" i="8" s="1"/>
  <c r="W5" i="13"/>
  <c r="I17" i="8" s="1"/>
  <c r="W4" i="13"/>
  <c r="I16" i="8" s="1"/>
  <c r="Y23" i="13"/>
  <c r="K35" i="8" s="1"/>
  <c r="R22" i="13"/>
  <c r="D34" i="8" s="1"/>
  <c r="X13" i="13"/>
  <c r="J25" i="8" s="1"/>
  <c r="P17" i="13"/>
  <c r="B29" i="8" s="1"/>
  <c r="S17" i="13"/>
  <c r="E29" i="8" s="1"/>
  <c r="S5" i="13"/>
  <c r="E17" i="8" s="1"/>
  <c r="R3" i="13"/>
  <c r="D15" i="8" s="1"/>
  <c r="S3" i="13"/>
  <c r="E15" i="8" s="1"/>
  <c r="X2" i="13"/>
  <c r="J14" i="8" s="1"/>
  <c r="U15" i="13"/>
  <c r="G27" i="8" s="1"/>
  <c r="P21" i="13"/>
  <c r="B33" i="8" s="1"/>
  <c r="Y19" i="13"/>
  <c r="K31" i="8" s="1"/>
  <c r="Y12" i="13"/>
  <c r="K24" i="8" s="1"/>
  <c r="W12" i="13"/>
  <c r="I24" i="8" s="1"/>
  <c r="W13" i="13"/>
  <c r="I25" i="8" s="1"/>
  <c r="X5" i="13"/>
  <c r="J17" i="8" s="1"/>
  <c r="P20" i="13"/>
  <c r="B32" i="8" s="1"/>
  <c r="P22" i="13"/>
  <c r="B34" i="8" s="1"/>
  <c r="V15" i="13"/>
  <c r="H27" i="8" s="1"/>
  <c r="S2" i="13"/>
  <c r="E14" i="8" s="1"/>
  <c r="W21" i="13"/>
  <c r="I33" i="8" s="1"/>
  <c r="V5" i="13"/>
  <c r="H17" i="8" s="1"/>
  <c r="Y6" i="13"/>
  <c r="K18" i="8" s="1"/>
  <c r="U4" i="13"/>
  <c r="G16" i="8" s="1"/>
  <c r="R15" i="13"/>
  <c r="D27" i="8" s="1"/>
  <c r="S19" i="13"/>
  <c r="E31" i="8" s="1"/>
  <c r="X19" i="13"/>
  <c r="J31" i="8" s="1"/>
  <c r="Y7" i="13"/>
  <c r="K19" i="8" s="1"/>
  <c r="U19" i="13"/>
  <c r="G31" i="8" s="1"/>
  <c r="V12" i="13"/>
  <c r="H24" i="8" s="1"/>
  <c r="U2" i="13"/>
  <c r="G14" i="8" s="1"/>
  <c r="V16" i="13"/>
  <c r="H28" i="8" s="1"/>
  <c r="P11" i="13"/>
  <c r="B23" i="8" s="1"/>
  <c r="R14" i="13"/>
  <c r="D26" i="8" s="1"/>
  <c r="Y20" i="13"/>
  <c r="K32" i="8" s="1"/>
  <c r="U5" i="13"/>
  <c r="G17" i="8" s="1"/>
  <c r="Y2" i="13"/>
  <c r="K14" i="8" s="1"/>
  <c r="Q2" i="13"/>
  <c r="C14" i="8" s="1"/>
  <c r="X3" i="13"/>
  <c r="J15" i="8" s="1"/>
  <c r="V11" i="13"/>
  <c r="H23" i="8" s="1"/>
  <c r="V13" i="13"/>
  <c r="H25" i="8" s="1"/>
  <c r="V4" i="13"/>
  <c r="H16" i="8" s="1"/>
  <c r="U23" i="13"/>
  <c r="G35" i="8" s="1"/>
  <c r="Y3" i="13"/>
  <c r="K15" i="8" s="1"/>
  <c r="W9" i="13"/>
  <c r="I21" i="8" s="1"/>
  <c r="R5" i="13"/>
  <c r="D17" i="8" s="1"/>
  <c r="O14" i="13"/>
  <c r="A26" i="8" s="1"/>
  <c r="R8" i="13"/>
  <c r="D20" i="8" s="1"/>
  <c r="X10" i="13"/>
  <c r="J22" i="8" s="1"/>
  <c r="Y18" i="13"/>
  <c r="K30" i="8" s="1"/>
  <c r="X4" i="13"/>
  <c r="J16" i="8" s="1"/>
  <c r="Y17" i="13"/>
  <c r="K29" i="8" s="1"/>
  <c r="P18" i="13"/>
  <c r="B30" i="8" s="1"/>
  <c r="Y21" i="13"/>
  <c r="K33" i="8" s="1"/>
  <c r="W23" i="13"/>
  <c r="I35" i="8" s="1"/>
  <c r="W14" i="13"/>
  <c r="I26" i="8" s="1"/>
  <c r="R4" i="13"/>
  <c r="D16" i="8" s="1"/>
  <c r="V9" i="13"/>
  <c r="H21" i="8" s="1"/>
  <c r="P12" i="13"/>
  <c r="B24" i="8" s="1"/>
  <c r="S13" i="13"/>
  <c r="E25" i="8" s="1"/>
  <c r="S9" i="13"/>
  <c r="E21" i="8" s="1"/>
  <c r="R23" i="13"/>
  <c r="D35" i="8" s="1"/>
  <c r="X17" i="13"/>
  <c r="J29" i="8" s="1"/>
  <c r="S21" i="13"/>
  <c r="E33" i="8" s="1"/>
  <c r="V22" i="13"/>
  <c r="H34" i="8" s="1"/>
  <c r="X15" i="13"/>
  <c r="J27" i="8" s="1"/>
  <c r="Y16" i="13"/>
  <c r="K28" i="8" s="1"/>
  <c r="R17" i="13"/>
  <c r="D29" i="8" s="1"/>
  <c r="S23" i="13"/>
  <c r="E35" i="8" s="1"/>
  <c r="V18" i="13"/>
  <c r="H30" i="8" s="1"/>
  <c r="X14" i="13"/>
  <c r="J26" i="8" s="1"/>
  <c r="X16" i="13"/>
  <c r="J28" i="8" s="1"/>
  <c r="W10" i="13"/>
  <c r="I22" i="8" s="1"/>
  <c r="Y13" i="13"/>
  <c r="K25" i="8" s="1"/>
  <c r="P3" i="13"/>
  <c r="B15" i="8" s="1"/>
  <c r="U11" i="13"/>
  <c r="G23" i="8" s="1"/>
  <c r="R10" i="13"/>
  <c r="D22" i="8" s="1"/>
  <c r="U8" i="13"/>
  <c r="G20" i="8" s="1"/>
  <c r="Y9" i="13"/>
  <c r="K21" i="8" s="1"/>
  <c r="V8" i="13"/>
  <c r="H20" i="8" s="1"/>
  <c r="P16" i="13"/>
  <c r="B28" i="8" s="1"/>
  <c r="W20" i="13"/>
  <c r="I32" i="8" s="1"/>
  <c r="X18" i="13"/>
  <c r="J30" i="8" s="1"/>
  <c r="R20" i="13"/>
  <c r="D32" i="8" s="1"/>
  <c r="R6" i="13"/>
  <c r="D18" i="8" s="1"/>
  <c r="R2" i="13"/>
  <c r="D14" i="8" s="1"/>
  <c r="X11" i="13"/>
  <c r="J23" i="8" s="1"/>
  <c r="U13" i="13"/>
  <c r="G25" i="8" s="1"/>
  <c r="V19" i="13"/>
  <c r="H31" i="8" s="1"/>
  <c r="U14" i="13"/>
  <c r="G26" i="8" s="1"/>
  <c r="R18" i="13"/>
  <c r="D30" i="8" s="1"/>
  <c r="X20" i="13"/>
  <c r="J32" i="8" s="1"/>
  <c r="V6" i="13"/>
  <c r="H18" i="8" s="1"/>
  <c r="S22" i="13"/>
  <c r="E34" i="8" s="1"/>
  <c r="S16" i="13"/>
  <c r="E28" i="8" s="1"/>
  <c r="P19" i="13"/>
  <c r="B31" i="8" s="1"/>
  <c r="S7" i="13"/>
  <c r="E19" i="8" s="1"/>
  <c r="V21" i="13"/>
  <c r="H33" i="8" s="1"/>
  <c r="P5" i="13"/>
  <c r="B17" i="8" s="1"/>
  <c r="S12" i="13"/>
  <c r="E24" i="8" s="1"/>
  <c r="W3" i="13"/>
  <c r="I15" i="8" s="1"/>
  <c r="S10" i="13"/>
  <c r="E22" i="8" s="1"/>
  <c r="P10" i="13"/>
  <c r="B22" i="8" s="1"/>
  <c r="P8" i="13"/>
  <c r="B20" i="8" s="1"/>
  <c r="O3" i="13"/>
  <c r="A15" i="8" s="1"/>
  <c r="S8" i="13"/>
  <c r="E20" i="8" s="1"/>
  <c r="C17" i="8"/>
  <c r="F18" i="8"/>
  <c r="E27" i="8"/>
  <c r="F14" i="8"/>
  <c r="E16" i="8"/>
  <c r="A23" i="8"/>
  <c r="A18" i="8"/>
  <c r="K27" i="8"/>
  <c r="C18" i="8"/>
  <c r="F20" i="8"/>
  <c r="A16" i="8"/>
  <c r="A25" i="8"/>
  <c r="C21" i="8"/>
  <c r="A27" i="8"/>
  <c r="D23" i="8"/>
  <c r="C28" i="8"/>
  <c r="G28" i="8"/>
  <c r="F25" i="8"/>
  <c r="F17" i="8"/>
  <c r="G29" i="8"/>
  <c r="I20" i="8"/>
  <c r="F21" i="8"/>
  <c r="F28" i="8"/>
  <c r="G18" i="8"/>
  <c r="C27" i="8"/>
  <c r="F27" i="8"/>
  <c r="C20" i="8"/>
  <c r="D28" i="8"/>
  <c r="A21" i="8"/>
  <c r="F16" i="8"/>
  <c r="K23" i="8"/>
  <c r="H29" i="8"/>
  <c r="A29" i="8"/>
  <c r="F29" i="8"/>
  <c r="I28" i="8"/>
  <c r="C25" i="8"/>
  <c r="J20" i="8"/>
  <c r="C23" i="8"/>
  <c r="C29" i="8"/>
  <c r="G21" i="8"/>
  <c r="A14" i="8"/>
  <c r="M11" i="8" s="1" a="1"/>
  <c r="M11" i="8" s="1"/>
  <c r="E23" i="8"/>
  <c r="C16" i="8"/>
  <c r="I23" i="8"/>
  <c r="F23" i="8"/>
  <c r="A28" i="8"/>
  <c r="A17" i="8"/>
  <c r="A20" i="8"/>
  <c r="K16" i="8"/>
  <c r="J13" i="8" l="1"/>
  <c r="D13" i="8"/>
  <c r="C13" i="8"/>
  <c r="E13" i="8"/>
  <c r="B10" i="8"/>
  <c r="K13" i="8"/>
  <c r="J12" i="8"/>
  <c r="C12" i="8"/>
  <c r="F13" i="8"/>
  <c r="B12" i="8"/>
  <c r="H13" i="8"/>
  <c r="F12" i="8"/>
  <c r="A12" i="8"/>
  <c r="B1" i="8" s="1"/>
  <c r="B11" i="8"/>
  <c r="G13" i="8"/>
  <c r="I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 authorId="0" shapeId="0" xr:uid="{00000000-0006-0000-0000-000001000000}">
      <text>
        <r>
          <rPr>
            <sz val="8"/>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B14" authorId="0" shapeId="0" xr:uid="{4CE208DD-B935-4409-A468-74364FE4A998}">
      <text>
        <r>
          <rPr>
            <sz val="9"/>
            <color indexed="81"/>
            <rFont val="Arial"/>
            <family val="2"/>
          </rPr>
          <t>Institutskennzeichen für die Abrechnung mit den Trägern der Sozialversicherung (9-stellige Ziffernfolge: 26XXXXXXX).</t>
        </r>
      </text>
    </comment>
    <comment ref="I14" authorId="0" shapeId="0" xr:uid="{00000000-0006-0000-0000-000003000000}">
      <text>
        <r>
          <rPr>
            <sz val="9"/>
            <color indexed="81"/>
            <rFont val="Arial"/>
            <family val="2"/>
          </rPr>
          <t>tt.mm.jjjj
Übertrag in weitere Tabellenblätter erfolgt automatisch.</t>
        </r>
      </text>
    </comment>
    <comment ref="B16" authorId="0" shapeId="0" xr:uid="{00000000-0006-0000-0000-000004000000}">
      <text>
        <r>
          <rPr>
            <sz val="9"/>
            <color indexed="81"/>
            <rFont val="Arial"/>
            <family val="2"/>
          </rPr>
          <t>Vom Institut für das Entgeltsystem im Krankenhaus (InEK) vergebenen Identifizierungsmerkmal (9-stellige Ziffernfolge: 77XXXXXXX).</t>
        </r>
      </text>
    </comment>
    <comment ref="I16" authorId="0" shapeId="0" xr:uid="{00000000-0006-0000-0000-000005000000}">
      <text>
        <r>
          <rPr>
            <sz val="9"/>
            <color indexed="81"/>
            <rFont val="Arial"/>
            <family val="2"/>
          </rPr>
          <t>Auswahl erfolgt über Reg.-Nr.</t>
        </r>
      </text>
    </comment>
    <comment ref="B18" authorId="0" shapeId="0" xr:uid="{00000000-0006-0000-0000-000006000000}">
      <text>
        <r>
          <rPr>
            <sz val="9"/>
            <color indexed="81"/>
            <rFont val="Arial"/>
            <family val="2"/>
          </rPr>
          <t>Name, Vorname</t>
        </r>
      </text>
    </comment>
    <comment ref="A26"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D30" authorId="0" shapeId="0" xr:uid="{00000000-0006-0000-0000-000008000000}">
      <text>
        <r>
          <rPr>
            <sz val="9"/>
            <color indexed="81"/>
            <rFont val="Arial"/>
            <family val="2"/>
          </rPr>
          <t>Teilmenge von Primärfälle Magen Gesamt</t>
        </r>
      </text>
    </comment>
    <comment ref="G30" authorId="0" shapeId="0" xr:uid="{00000000-0006-0000-0000-000009000000}">
      <text>
        <r>
          <rPr>
            <sz val="9"/>
            <color indexed="81"/>
            <rFont val="Arial"/>
            <family val="2"/>
          </rPr>
          <t>Teilmenge von Primärfälle Magen Gesamt</t>
        </r>
      </text>
    </comment>
    <comment ref="A31" authorId="0" shapeId="0" xr:uid="{00000000-0006-0000-0000-00000A000000}">
      <text>
        <r>
          <rPr>
            <sz val="9"/>
            <color indexed="81"/>
            <rFont val="Arial"/>
            <family val="2"/>
          </rPr>
          <t>Teil von KN: 1a
Teil von Nenner KN: 2, 5, 6, 7
Nenner KN: 17</t>
        </r>
      </text>
    </comment>
    <comment ref="E31" authorId="0" shapeId="0" xr:uid="{00000000-0006-0000-0000-00000B000000}">
      <text>
        <r>
          <rPr>
            <sz val="9"/>
            <color indexed="81"/>
            <rFont val="Arial"/>
            <family val="2"/>
          </rPr>
          <t>Teil von KN: 4, 11
Nenner KN: 16</t>
        </r>
      </text>
    </comment>
    <comment ref="G31" authorId="0" shapeId="0" xr:uid="{00000000-0006-0000-0000-00000C000000}">
      <text>
        <r>
          <rPr>
            <sz val="9"/>
            <color indexed="81"/>
            <rFont val="Arial"/>
            <family val="2"/>
          </rPr>
          <t>Nenner KN: 8,10</t>
        </r>
      </text>
    </comment>
    <comment ref="E32" authorId="0" shapeId="0" xr:uid="{00000000-0006-0000-0000-00000D000000}">
      <text>
        <r>
          <rPr>
            <sz val="9"/>
            <color indexed="81"/>
            <rFont val="Arial"/>
            <family val="2"/>
          </rPr>
          <t>Teil von Nenner KN: 13, 14, 15</t>
        </r>
      </text>
    </comment>
    <comment ref="G35" authorId="0" shapeId="0" xr:uid="{00000000-0006-0000-0000-00000E000000}">
      <text>
        <r>
          <rPr>
            <sz val="9"/>
            <color indexed="81"/>
            <rFont val="Arial"/>
            <family val="2"/>
          </rPr>
          <t>Teil von Nenner KN: 11</t>
        </r>
      </text>
    </comment>
    <comment ref="D38" authorId="0" shapeId="0" xr:uid="{00000000-0006-0000-0000-00000F000000}">
      <text>
        <r>
          <rPr>
            <sz val="9"/>
            <color indexed="81"/>
            <rFont val="Arial"/>
            <family val="2"/>
          </rPr>
          <t>Teilmenge von Primärfälle Speiseröhre Gesamt</t>
        </r>
      </text>
    </comment>
    <comment ref="G38" authorId="0" shapeId="0" xr:uid="{00000000-0006-0000-0000-000010000000}">
      <text>
        <r>
          <rPr>
            <sz val="9"/>
            <color indexed="81"/>
            <rFont val="Arial"/>
            <family val="2"/>
          </rPr>
          <t>Teilmenge von Primärfälle Speiseröhre Gesamt</t>
        </r>
      </text>
    </comment>
    <comment ref="A39" authorId="0" shapeId="0" xr:uid="{00000000-0006-0000-0000-000011000000}">
      <text>
        <r>
          <rPr>
            <sz val="9"/>
            <color indexed="81"/>
            <rFont val="Arial"/>
            <family val="2"/>
          </rPr>
          <t>Teil von KN: 1a
Teil von Nenner KN: 2, 5, 6, 7</t>
        </r>
      </text>
    </comment>
    <comment ref="E39" authorId="0" shapeId="0" xr:uid="{00000000-0006-0000-0000-000012000000}">
      <text>
        <r>
          <rPr>
            <sz val="9"/>
            <color indexed="81"/>
            <rFont val="Arial"/>
            <family val="2"/>
          </rPr>
          <t>Teil von KN: 4, 11</t>
        </r>
      </text>
    </comment>
    <comment ref="E40" authorId="0" shapeId="0" xr:uid="{00000000-0006-0000-0000-000013000000}">
      <text>
        <r>
          <rPr>
            <sz val="9"/>
            <color indexed="81"/>
            <rFont val="Arial"/>
            <family val="2"/>
          </rPr>
          <t>Teil von Nenner KN: 13, 14, 15</t>
        </r>
      </text>
    </comment>
    <comment ref="G43" authorId="0" shapeId="0" xr:uid="{00000000-0006-0000-0000-000014000000}">
      <text>
        <r>
          <rPr>
            <sz val="9"/>
            <color indexed="81"/>
            <rFont val="Arial"/>
            <family val="2"/>
          </rPr>
          <t>Teil von Nenner KN: 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100-000001000000}">
      <text>
        <r>
          <rPr>
            <sz val="9"/>
            <color indexed="81"/>
            <rFont val="Arial"/>
            <family val="2"/>
          </rPr>
          <t>Zähler KN 7</t>
        </r>
      </text>
    </comment>
    <comment ref="A9" authorId="0" shapeId="0" xr:uid="{00000000-0006-0000-01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0100-000003000000}">
      <text>
        <r>
          <rPr>
            <sz val="9"/>
            <color indexed="81"/>
            <rFont val="Arial"/>
            <family val="2"/>
          </rPr>
          <t>Angabe optional, siehe Kap. 1.7.6</t>
        </r>
      </text>
    </comment>
    <comment ref="E10" authorId="0" shapeId="0" xr:uid="{00000000-0006-0000-0100-000004000000}">
      <text>
        <r>
          <rPr>
            <sz val="9"/>
            <color indexed="81"/>
            <rFont val="Arial"/>
            <family val="2"/>
          </rPr>
          <t>Angabe optional, siehe Kap.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00000000-0006-0000-0300-000001000000}">
      <text>
        <r>
          <rPr>
            <sz val="9"/>
            <color indexed="81"/>
            <rFont val="Arial"/>
            <family val="2"/>
          </rPr>
          <t>relevant bei mehrstandortigen Zentren bzw. für den Fall, dass ein Untersucher regelhaft an mehreren Standorten/ Kliniken bzw. in mehreren koloskopierenden Einheiten aktiv ist (Erfahrung Untersucher ist differenziert pro untersuchende Einheit auszuweisen)</t>
        </r>
      </text>
    </comment>
    <comment ref="D7" authorId="0" shapeId="0" xr:uid="{00000000-0006-0000-0300-000002000000}">
      <text>
        <r>
          <rPr>
            <sz val="9"/>
            <color indexed="81"/>
            <rFont val="Arial"/>
            <family val="2"/>
          </rPr>
          <t>Zeitraum in der Regel das zurückliegende Kalenderjahr 
(= Kennzahlenjahr); Abweichungen z.B. bei Personalfluktuation, unterjährige Ernennung von Untersuchern; bei unklarer Erfüllung kann 1 Untersucher auch doppelt für 2 Zeiträume geführt werden (z.B. letztes Kalenderjahr und aktuelles Jahr bis Datum Einreichung EB)</t>
        </r>
      </text>
    </comment>
    <comment ref="E7" authorId="0" shapeId="0" xr:uid="{00000000-0006-0000-0300-000003000000}">
      <text>
        <r>
          <rPr>
            <sz val="9"/>
            <color indexed="81"/>
            <rFont val="Arial"/>
            <family val="2"/>
          </rPr>
          <t>entsprechend der Definition des Erhebungsbogens gemäß Kapitel 2.1.13</t>
        </r>
      </text>
    </comment>
    <comment ref="F7" authorId="0" shapeId="0" xr:uid="{00000000-0006-0000-0300-000004000000}">
      <text>
        <r>
          <rPr>
            <sz val="9"/>
            <color indexed="81"/>
            <rFont val="Arial"/>
            <family val="2"/>
          </rPr>
          <t>entsprechend der Definition des Erhebungsbogens gemäß Kapitel 2.1.13</t>
        </r>
      </text>
    </comment>
    <comment ref="G7" authorId="0" shapeId="0" xr:uid="{00000000-0006-0000-0300-000005000000}">
      <text>
        <r>
          <rPr>
            <sz val="9"/>
            <color indexed="81"/>
            <rFont val="Arial"/>
            <family val="2"/>
          </rPr>
          <t>entsprechend der Definition des Erhebungsbogens gemäß Kapitel 2.1.13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400-000001000000}">
      <text>
        <r>
          <rPr>
            <sz val="9"/>
            <color indexed="81"/>
            <rFont val="Arial"/>
            <family val="2"/>
          </rPr>
          <t xml:space="preserve">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Nicht anerkannt ist der Facharzt für Allgemeinchirurgie oder Facharzt für Viszeralchirurgie ohne Zusatzweiterbildung nach MWbO Stand 2010 oder später. </t>
        </r>
      </text>
    </comment>
    <comment ref="D6" authorId="0" shapeId="0" xr:uid="{00000000-0006-0000-0400-000002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shapeId="0" xr:uid="{00000000-0006-0000-0400-000003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23" authorId="0" shapeId="0" xr:uid="{00000000-0006-0000-0400-000004000000}">
      <text>
        <r>
          <rPr>
            <sz val="9"/>
            <color indexed="81"/>
            <rFont val="Arial"/>
            <family val="2"/>
          </rPr>
          <t>Summe "Operative Expertise" Basisdaten kann sich von Summe der Operationen pro Operateur unterscheiden.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00000000-0006-0000-0800-000001000000}">
      <text>
        <r>
          <rPr>
            <sz val="9"/>
            <color indexed="81"/>
            <rFont val="Arial"/>
            <family val="2"/>
          </rPr>
          <t>Übertrag erfolgt aus Tabellenblatt Basisdaten</t>
        </r>
      </text>
    </comment>
    <comment ref="F5" authorId="0" shapeId="0" xr:uid="{00000000-0006-0000-0800-000002000000}">
      <text>
        <r>
          <rPr>
            <sz val="9"/>
            <color indexed="81"/>
            <rFont val="Arial"/>
            <family val="2"/>
          </rPr>
          <t>Übertrag erfolgt aus Tabellenblatt Basisdaten</t>
        </r>
      </text>
    </comment>
    <comment ref="A7" authorId="0" shapeId="0" xr:uid="{00000000-0006-0000-0800-000003000000}">
      <text>
        <r>
          <rPr>
            <sz val="9"/>
            <color indexed="81"/>
            <rFont val="Arial"/>
            <family val="2"/>
          </rPr>
          <t>KN = Kennzahl</t>
        </r>
      </text>
    </comment>
    <comment ref="B7" authorId="0" shapeId="0" xr:uid="{00000000-0006-0000-0800-000004000000}">
      <text>
        <r>
          <rPr>
            <sz val="9"/>
            <color indexed="81"/>
            <rFont val="Arial"/>
            <family val="2"/>
          </rPr>
          <t>EB = Erhebungbogen 
LL = Leitlinie (www.leitlinienprogramm-onkologie.de)</t>
        </r>
      </text>
    </comment>
    <comment ref="C7" authorId="0" shapeId="0" xr:uid="{00000000-0006-0000-0800-000005000000}">
      <text>
        <r>
          <rPr>
            <sz val="9"/>
            <color indexed="81"/>
            <rFont val="Arial"/>
            <family val="2"/>
          </rPr>
          <t>Weitere Erläuterungen siehe FAQ.</t>
        </r>
      </text>
    </comment>
    <comment ref="N7" authorId="0" shapeId="0" xr:uid="{00000000-0006-0000-0800-000006000000}">
      <text>
        <r>
          <rPr>
            <sz val="9"/>
            <color indexed="81"/>
            <rFont val="Arial"/>
            <family val="2"/>
          </rPr>
          <t>Bitte zuerst Tabellenblatt 
Basisdaten komplett bearbeiten, 
dann graue Felder Ist-Werte ausfüllen.</t>
        </r>
      </text>
    </comment>
    <comment ref="Q8" authorId="0" shapeId="0" xr:uid="{00000000-0006-0000-0800-000007000000}">
      <text>
        <r>
          <rPr>
            <sz val="9"/>
            <color indexed="81"/>
            <rFont val="Arial"/>
            <family val="2"/>
          </rPr>
          <t>Wenn Zelle grau, bitte Begründung angeben.</t>
        </r>
      </text>
    </comment>
    <comment ref="O9" authorId="0" shapeId="0" xr:uid="{00000000-0006-0000-0800-000008000000}">
      <text>
        <r>
          <rPr>
            <sz val="9"/>
            <color indexed="81"/>
            <rFont val="Arial"/>
            <family val="2"/>
          </rPr>
          <t>Übertrag erfolgt aus Tabellenblatt Basisdaten Zellen A31 + A39</t>
        </r>
      </text>
    </comment>
    <comment ref="O12" authorId="0" shapeId="0" xr:uid="{00000000-0006-0000-0800-000009000000}">
      <text>
        <r>
          <rPr>
            <sz val="9"/>
            <color indexed="81"/>
            <rFont val="Arial"/>
            <family val="2"/>
          </rPr>
          <t>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16" authorId="0" shapeId="0" xr:uid="{00000000-0006-0000-0800-00000A000000}">
      <text>
        <r>
          <rPr>
            <sz val="9"/>
            <color indexed="81"/>
            <rFont val="Arial"/>
            <family val="2"/>
          </rPr>
          <t>Übertrag erfolgt aus Tabellenblatt Basisdaten Zellen A31 + A39</t>
        </r>
      </text>
    </comment>
    <comment ref="O19" authorId="0" shapeId="0" xr:uid="{00000000-0006-0000-0800-00000B000000}">
      <text>
        <r>
          <rPr>
            <sz val="9"/>
            <color indexed="81"/>
            <rFont val="Arial"/>
            <family val="2"/>
          </rPr>
          <t>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22" authorId="0" shapeId="0" xr:uid="{00000000-0006-0000-0800-00000C000000}">
      <text>
        <r>
          <rPr>
            <sz val="9"/>
            <color indexed="81"/>
            <rFont val="Arial"/>
            <family val="2"/>
          </rPr>
          <t>Übertrag erfolgt aus Tabellenblatt Basisdaten Zellen E31 + E39</t>
        </r>
      </text>
    </comment>
    <comment ref="C24" authorId="0" shapeId="0" xr:uid="{00000000-0006-0000-0800-00000D000000}">
      <text>
        <r>
          <rPr>
            <sz val="9"/>
            <color indexed="81"/>
            <rFont val="Arial"/>
            <family val="2"/>
          </rPr>
          <t>Screeninginstrumente können der S3 Leitlinie Psychoonkologische Diagnostik, Beratung und Behandlung von erwachsenen Krebspat. entnommen werden</t>
        </r>
      </text>
    </comment>
    <comment ref="F24" authorId="0" shapeId="0" xr:uid="{00000000-0006-0000-0800-00000E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O25" authorId="0" shapeId="0" xr:uid="{00000000-0006-0000-0800-00000F000000}">
      <text>
        <r>
          <rPr>
            <sz val="9"/>
            <color indexed="81"/>
            <rFont val="Arial"/>
            <family val="2"/>
          </rPr>
          <t>Übertrag erfolgt aus Anzahl KN 1a +  Anzahl KN 1b
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28" authorId="0" shapeId="0" xr:uid="{00000000-0006-0000-0800-000010000000}">
      <text>
        <r>
          <rPr>
            <sz val="9"/>
            <color indexed="81"/>
            <rFont val="Arial"/>
            <family val="2"/>
          </rPr>
          <t>Übertrag erfolgt aus Nenner KN 5</t>
        </r>
      </text>
    </comment>
    <comment ref="O30" authorId="0" shapeId="0" xr:uid="{00000000-0006-0000-0800-000011000000}">
      <text>
        <r>
          <rPr>
            <sz val="9"/>
            <color indexed="81"/>
            <rFont val="Arial"/>
            <family val="2"/>
          </rPr>
          <t>Der Zähler ist keine Teilmenge des Nenners.
Übertrag erfolgt aus Tabellenblatt Studien Zelle E5</t>
        </r>
      </text>
    </comment>
    <comment ref="O31" authorId="0" shapeId="0" xr:uid="{00000000-0006-0000-0800-000012000000}">
      <text>
        <r>
          <rPr>
            <sz val="9"/>
            <color indexed="81"/>
            <rFont val="Arial"/>
            <family val="2"/>
          </rPr>
          <t>Übertrag erfolgt aus KN1a</t>
        </r>
      </text>
    </comment>
    <comment ref="O34" authorId="0" shapeId="0" xr:uid="{00000000-0006-0000-0800-000013000000}">
      <text>
        <r>
          <rPr>
            <sz val="9"/>
            <color indexed="81"/>
            <rFont val="Arial"/>
            <family val="2"/>
          </rPr>
          <t>Übertrag erfolgt aus Tabellenblatt Basisdaten Zelle G31</t>
        </r>
      </text>
    </comment>
    <comment ref="O37" authorId="0" shapeId="0" xr:uid="{00000000-0006-0000-0800-000014000000}">
      <text>
        <r>
          <rPr>
            <sz val="9"/>
            <color indexed="81"/>
            <rFont val="Arial"/>
            <family val="2"/>
          </rPr>
          <t>Übertrag erfolgt aus Zähler KN 8</t>
        </r>
      </text>
    </comment>
    <comment ref="O40" authorId="0" shapeId="0" xr:uid="{00000000-0006-0000-0800-000015000000}">
      <text>
        <r>
          <rPr>
            <sz val="9"/>
            <color indexed="81"/>
            <rFont val="Arial"/>
            <family val="2"/>
          </rPr>
          <t>Übertrag erfolgt aus Tabellenblatt Basisdaten Zelle G31</t>
        </r>
      </text>
    </comment>
    <comment ref="O42" authorId="0" shapeId="0" xr:uid="{00000000-0006-0000-0800-000016000000}">
      <text>
        <r>
          <rPr>
            <sz val="9"/>
            <color indexed="81"/>
            <rFont val="Arial"/>
            <family val="2"/>
          </rPr>
          <t>Übertrag erfolgt aus Tabellenblatt Basisdaten Zellen G35 + G43</t>
        </r>
      </text>
    </comment>
    <comment ref="O49" authorId="0" shapeId="0" xr:uid="{00000000-0006-0000-0800-000017000000}">
      <text>
        <r>
          <rPr>
            <sz val="9"/>
            <color indexed="81"/>
            <rFont val="Arial"/>
            <family val="2"/>
          </rPr>
          <t>Übertrag erfolgt aus Tabellenblatt Basisdaten Zellen E32 + E40</t>
        </r>
      </text>
    </comment>
    <comment ref="O52" authorId="0" shapeId="0" xr:uid="{00000000-0006-0000-0800-000018000000}">
      <text>
        <r>
          <rPr>
            <sz val="9"/>
            <color indexed="81"/>
            <rFont val="Arial"/>
            <family val="2"/>
          </rPr>
          <t>Übertrag erfolgt aus Tabellenblatt Basisdaten Zellen E32 + E40</t>
        </r>
      </text>
    </comment>
    <comment ref="O55" authorId="0" shapeId="0" xr:uid="{00000000-0006-0000-0800-000019000000}">
      <text>
        <r>
          <rPr>
            <sz val="9"/>
            <color indexed="81"/>
            <rFont val="Arial"/>
            <family val="2"/>
          </rPr>
          <t>Übertrag erfolgt aus Tabellenblatt  Basisdaten Zellen E32 + E40</t>
        </r>
      </text>
    </comment>
    <comment ref="O58" authorId="0" shapeId="0" xr:uid="{00000000-0006-0000-0800-00001A000000}">
      <text>
        <r>
          <rPr>
            <sz val="9"/>
            <color indexed="81"/>
            <rFont val="Arial"/>
            <family val="2"/>
          </rPr>
          <t>Übertrag erfolgt aus Tabellenblatt Basisdaten Zelle E31</t>
        </r>
      </text>
    </comment>
    <comment ref="O61" authorId="0" shapeId="0" xr:uid="{00000000-0006-0000-0800-00001B000000}">
      <text>
        <r>
          <rPr>
            <sz val="9"/>
            <color indexed="81"/>
            <rFont val="Arial"/>
            <family val="2"/>
          </rPr>
          <t>Übertrag erfolgt aus Tabellenblatt Basisdaten Zelle A31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<sst xmlns="http://schemas.openxmlformats.org/spreadsheetml/2006/main" count="896" uniqueCount="581">
  <si>
    <t xml:space="preserve">Reg.-Nr. </t>
  </si>
  <si>
    <t>Zentrum</t>
  </si>
  <si>
    <t>Standort</t>
  </si>
  <si>
    <t>Ansprechpartner</t>
  </si>
  <si>
    <t>Erstelldatum</t>
  </si>
  <si>
    <t>Datum Erstzertifizierung</t>
  </si>
  <si>
    <t>Bundesland / Land</t>
  </si>
  <si>
    <t>Tumordokumentationssystem</t>
  </si>
  <si>
    <t>XML-OncoBox</t>
  </si>
  <si>
    <t>Reg.-Nr.</t>
  </si>
  <si>
    <t>Nein</t>
  </si>
  <si>
    <t>Primärfälle</t>
  </si>
  <si>
    <t>Bundesland</t>
  </si>
  <si>
    <t>Tumordokumentation</t>
  </si>
  <si>
    <t>Achieva</t>
  </si>
  <si>
    <t>Achiever Medical System</t>
  </si>
  <si>
    <t>ambucare</t>
  </si>
  <si>
    <t>c37.CancerCenter</t>
  </si>
  <si>
    <t>CARAT</t>
  </si>
  <si>
    <t>CREDOS</t>
  </si>
  <si>
    <t>Eigenentwicklung (MS Excel, MS Access etc.)</t>
  </si>
  <si>
    <t>em.net</t>
  </si>
  <si>
    <t>FileTuDo</t>
  </si>
  <si>
    <t>GTDS</t>
  </si>
  <si>
    <t>Heartsoft Tumordatenbank</t>
  </si>
  <si>
    <t>H.I.T.</t>
  </si>
  <si>
    <t>IndivuNET</t>
  </si>
  <si>
    <t>ixserv.4</t>
  </si>
  <si>
    <t>KIS-Erweiterung</t>
  </si>
  <si>
    <t>Kolorekt</t>
  </si>
  <si>
    <t>KoReDos</t>
  </si>
  <si>
    <t>KRAZTUR</t>
  </si>
  <si>
    <t>KR7</t>
  </si>
  <si>
    <t>Medbrix</t>
  </si>
  <si>
    <t>MaDoS</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</si>
  <si>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</si>
  <si>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</si>
  <si>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</si>
  <si>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</si>
  <si>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</si>
  <si>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</si>
  <si>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</si>
  <si>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</si>
  <si>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</si>
  <si>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</si>
  <si>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</si>
  <si>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</si>
  <si>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</si>
  <si>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</si>
  <si>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</si>
  <si>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StuDoQ</t>
  </si>
  <si>
    <t>QuaDoSta</t>
  </si>
  <si>
    <t>Tudok (Tumorzentrum Regensburg)</t>
  </si>
  <si>
    <t>Tumordokumentation des Instituts für Krebsepidemiologie</t>
  </si>
  <si>
    <t>WDC-Kolonakte</t>
  </si>
  <si>
    <t>UCC-TDS (Tumorzentrum Dresden)</t>
  </si>
  <si>
    <t>Nicht gelistet</t>
  </si>
  <si>
    <t>Unbekannt</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</si>
  <si>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</si>
  <si>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</si>
  <si>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</si>
  <si>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</si>
  <si>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</si>
  <si>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</si>
  <si>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</si>
  <si>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</si>
  <si>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</si>
  <si>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</si>
  <si>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</si>
  <si>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</si>
  <si>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</si>
  <si>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</si>
  <si>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</si>
  <si>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</si>
  <si>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</si>
  <si>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</si>
  <si>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</si>
  <si>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</si>
  <si>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</si>
  <si>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</si>
  <si>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</si>
  <si>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</si>
  <si>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</si>
  <si>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</si>
  <si>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</si>
  <si>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</si>
  <si>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</si>
  <si>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</si>
  <si>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</si>
  <si>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</si>
  <si>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</si>
  <si>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</si>
  <si>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</si>
  <si>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</si>
  <si>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</si>
  <si>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</si>
  <si>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</si>
  <si>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</si>
  <si>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</si>
  <si>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</si>
  <si>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</si>
  <si>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</si>
  <si>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</si>
  <si>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</si>
  <si>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</si>
  <si>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</si>
  <si>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</si>
  <si>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</si>
  <si>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</si>
  <si>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</si>
  <si>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</si>
  <si>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</si>
  <si>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</si>
  <si>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</si>
  <si>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</si>
  <si>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</si>
  <si>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</si>
  <si>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</si>
  <si>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</si>
  <si>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</si>
  <si>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</si>
  <si>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</si>
  <si>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</si>
  <si>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</si>
  <si>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</si>
  <si>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</si>
  <si>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</si>
  <si>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</si>
  <si>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</si>
  <si>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</si>
  <si>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</si>
  <si>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</si>
  <si>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</si>
  <si>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</si>
  <si>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</si>
  <si>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</si>
  <si>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</si>
  <si>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</si>
  <si>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</si>
  <si>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</si>
  <si>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</si>
  <si>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</si>
  <si>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</si>
  <si>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</si>
  <si>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</si>
  <si>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</si>
  <si>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</si>
  <si>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</si>
  <si>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</si>
  <si>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</si>
  <si>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</si>
  <si>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</si>
  <si>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</si>
  <si>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</si>
  <si>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</si>
  <si>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</si>
  <si>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</si>
  <si>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</si>
  <si>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</si>
  <si>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</si>
  <si>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</si>
  <si>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</si>
  <si>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</si>
  <si>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Einrichtung 1</t>
  </si>
  <si>
    <t>Erstzertifizierung</t>
  </si>
  <si>
    <t>-----</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</si>
  <si>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</si>
  <si>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</si>
  <si>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</si>
  <si>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</si>
  <si>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</si>
  <si>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</si>
  <si>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</si>
  <si>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</si>
  <si>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</si>
  <si>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</si>
  <si>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</si>
  <si>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</si>
  <si>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</si>
  <si>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</si>
  <si>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</si>
  <si>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</si>
  <si>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</si>
  <si>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Kennzahlenbogen Magen</t>
  </si>
  <si>
    <t>1.2.0</t>
  </si>
  <si>
    <t>Siehe Sollvorgabe</t>
  </si>
  <si>
    <t>≥ 30</t>
  </si>
  <si>
    <t>Anzahl</t>
  </si>
  <si>
    <t>≥ 95%</t>
  </si>
  <si>
    <t>Nenner</t>
  </si>
  <si>
    <t>%</t>
  </si>
  <si>
    <t>Derzeit keine Vorgaben</t>
  </si>
  <si>
    <t>Beratung Sozialdienst</t>
  </si>
  <si>
    <t>1.7.6</t>
  </si>
  <si>
    <t>≥ 5%</t>
  </si>
  <si>
    <t>5.2.4</t>
  </si>
  <si>
    <t>Bearbeitungshinweise:</t>
  </si>
  <si>
    <t>Prätherapeutische Fallvorstellung</t>
  </si>
  <si>
    <t xml:space="preserve">Prätherapeutische Vorstellung aller Primärfälle </t>
  </si>
  <si>
    <t>Prätherapeutische Fallvorstellung Rezidiv</t>
  </si>
  <si>
    <t>Postoperative Fallvorstellung</t>
  </si>
  <si>
    <t>Postoperative Vorstellung aller Primärfälle</t>
  </si>
  <si>
    <t>Komplikationen endoskopische En-bloc-Resektion</t>
  </si>
  <si>
    <t>≤ 10%</t>
  </si>
  <si>
    <t>≥ 20</t>
  </si>
  <si>
    <t>Möglichst niedrige Rate an Revisions-OP‘s nach elektiver OP</t>
  </si>
  <si>
    <t>Postoperative Wundinfektion</t>
  </si>
  <si>
    <t xml:space="preserve">Möglichst niedrige Rate an postoperativen Wundinfektionen mit Notwendigkeit der chirurgischen Wundrevision </t>
  </si>
  <si>
    <t>Mortalität postoperativ</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</si>
  <si>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</si>
  <si>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</si>
  <si>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</si>
  <si>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</si>
  <si>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</si>
  <si>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</si>
  <si>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</si>
  <si>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</si>
  <si>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</si>
  <si>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</si>
  <si>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</si>
  <si>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</si>
  <si>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</si>
  <si>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</si>
  <si>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</si>
  <si>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</si>
  <si>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Magen</t>
  </si>
  <si>
    <t>Pflicht Berechnung</t>
  </si>
  <si>
    <t>I.O.</t>
  </si>
  <si>
    <t>I.O. (Plausibilität unklar)</t>
  </si>
  <si>
    <t>Sollvorgabe nicht erfüllt</t>
  </si>
  <si>
    <t>Summe</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</si>
  <si>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</si>
  <si>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</si>
  <si>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</si>
  <si>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</si>
  <si>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</si>
  <si>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</si>
  <si>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</si>
  <si>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</si>
  <si>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</si>
  <si>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</si>
  <si>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</si>
  <si>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</si>
  <si>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</si>
  <si>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</si>
  <si>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</si>
  <si>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</si>
  <si>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</si>
  <si>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</si>
  <si>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</si>
  <si>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</si>
  <si>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</si>
  <si>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KN NR.</t>
  </si>
  <si>
    <t>Sollvorgabe</t>
  </si>
  <si>
    <t>Zähler / Anzahl</t>
  </si>
  <si>
    <t xml:space="preserve">Datenqualität
</t>
  </si>
  <si>
    <t>Begründung / Ursache</t>
  </si>
  <si>
    <t>Eingeleitete / geplante Aktionen</t>
  </si>
  <si>
    <t>Für Übertragung in Datendefizite_KB:</t>
  </si>
  <si>
    <t>Alle KN leer:</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</si>
  <si>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</si>
  <si>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</si>
  <si>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&lt; 30%</t>
  </si>
  <si>
    <t>Basisdaten Magen</t>
  </si>
  <si>
    <t>Charité - Campus Virchow-Klinikum</t>
  </si>
  <si>
    <t>Operative Primärfälle</t>
  </si>
  <si>
    <t>Revisions-OP‘s</t>
  </si>
  <si>
    <t>Magenkrebszentrum Kempten-Allgäu</t>
  </si>
  <si>
    <t>OncoBox</t>
  </si>
  <si>
    <t>Magenkrebszentrum Lippe</t>
  </si>
  <si>
    <t>Magenkrebszentrum Heilbronn-Franken</t>
  </si>
  <si>
    <t>Magenkrebszentrum Rosenheim</t>
  </si>
  <si>
    <t>RoMed Klinikum Rosenheim</t>
  </si>
  <si>
    <t>Magenkrebszentrum Barmherzige Brüder Regensburg</t>
  </si>
  <si>
    <t>Krankenhaus Barmherzige Brüder Regensburg</t>
  </si>
  <si>
    <t>Magenkrebszentrum am Universitätsklinikum Regensburg</t>
  </si>
  <si>
    <t>Universitätsklinikum Regensburg</t>
  </si>
  <si>
    <t>Universitäres Magenkrebszentrum Frankfurt</t>
  </si>
  <si>
    <t>Magenkrebszentrum im Zentrum für Gastrointestinale Onkologie Tübingen</t>
  </si>
  <si>
    <t xml:space="preserve">Magenkrebszentrum Rheinpfalz am Klinikum der Stadt Ludwigshafen </t>
  </si>
  <si>
    <t>Klinikum der Stadt Ludwigshafen am Rhein gGmbH</t>
  </si>
  <si>
    <t>Magenkrebszentrum Kaiserslautern am Westpfalz-Klinikum</t>
  </si>
  <si>
    <t>Westpfalz-Klinikum</t>
  </si>
  <si>
    <t>Magenkrebszentrum Sana Klinikum Lichtenberg</t>
  </si>
  <si>
    <t>Sana Klinikum Lichtenberg</t>
  </si>
  <si>
    <t>Magenkrebszentrum Minden</t>
  </si>
  <si>
    <t>Johannes-Wesling-Klinikum Minden</t>
  </si>
  <si>
    <t>Magenkrebszentrum am AGAPLESION DIAKONIEKLINIKUM ROTENBURG</t>
  </si>
  <si>
    <t>AGAPLESION DIAKONIEKLINIKUM ROTENBURG</t>
  </si>
  <si>
    <t>Magenkrebszentrum Dresden-Friedrichstadt</t>
  </si>
  <si>
    <t>Städtisches Klinikum Dresden, Standort Friedrichstadt</t>
  </si>
  <si>
    <t>Magenkrebszentrum Kliniken Essen-Mitte</t>
  </si>
  <si>
    <t>Klinikverbund Kempten-Oberallgäu Klinikum Kempten</t>
  </si>
  <si>
    <t>Universitätsklinikum „Carl Gustav Carus“ Dresden</t>
  </si>
  <si>
    <t>Magenkrebszentrum am Westdeutschen Tumorzentrum - Universitätsmedizin Essen</t>
  </si>
  <si>
    <t>Universitätsklinikum Essen</t>
  </si>
  <si>
    <t>Magenkrebszentrum der Universitätsmedizin Mainz</t>
  </si>
  <si>
    <t>Universitätsmedizin der Johannes Gutenberg - Universität Mainz</t>
  </si>
  <si>
    <t>Magenkrebszentrum am Universitätsklinikum Gießen</t>
  </si>
  <si>
    <t>Universitätsklinikum Gießen und Marburg, Standort Gießen</t>
  </si>
  <si>
    <t>MADOS 4</t>
  </si>
  <si>
    <t>Möglichst niedrige Rate an postoperativ verstorbenen Primärfällen nach elektiven Eingriffen</t>
  </si>
  <si>
    <t>Primärfälle des Nenners, die in der prätherapeutischen Konferenz vorgestellt wurden</t>
  </si>
  <si>
    <t>Primärfälle des Nenners, die in der postoperativen Konferenz vorgestellt wurden</t>
  </si>
  <si>
    <t>Primärfälle des Nenners, die postoperativ nach elektiven Eingriffen innerhalb von 30 d verstorben sind</t>
  </si>
  <si>
    <t>Ausnahme (Plausibilität unklar)</t>
  </si>
  <si>
    <t>Summe Plausibilität unklar</t>
  </si>
  <si>
    <t>Primärfälle des Nenners mit Revisions-OP's infolge von perioperativen Komplikationen innerhalb von 30 d nach elektiver OP</t>
  </si>
  <si>
    <t>Primärfälle des Nenners mit postoperativen Wundinfektionen innerhalb von 30 d nach elektiver OP mit Notwendigkeit der chirurgischen Wundrevision (Spülung, Spreizung, VAC-Verband)</t>
  </si>
  <si>
    <t>Magenkrebszentrum Böblingen</t>
  </si>
  <si>
    <t>Klinikum Sindelfingen Böblingen</t>
  </si>
  <si>
    <t>Magenkrebszentrum Oldenburg, Pius-Hospital</t>
  </si>
  <si>
    <t>Pius-Hospital Oldenburg</t>
  </si>
  <si>
    <t>Magenkrebszentrum Helios Kliniken Schwerin</t>
  </si>
  <si>
    <t>Helios Kliniken Schwerin</t>
  </si>
  <si>
    <t>Adjumed</t>
  </si>
  <si>
    <t>CaOnkoDok (Eigenentwicklung)</t>
  </si>
  <si>
    <t>Clinic WinData</t>
  </si>
  <si>
    <t>Eigenentwicklung auf Basis medico (Cerner)</t>
  </si>
  <si>
    <t>ODSeasy / ODSeasyNet</t>
  </si>
  <si>
    <t>Tumorregister München (TRM)</t>
  </si>
  <si>
    <t>Interdisziplinäres Magenkrebszentrum im Charité Comprehensive Cancer Center</t>
  </si>
  <si>
    <t>Deutschland</t>
  </si>
  <si>
    <t>Magenkrebszentrum Juliusspital Würzburg</t>
  </si>
  <si>
    <t>Magenkrebszentrum Braunschweig</t>
  </si>
  <si>
    <t>Städtisches Klinikum Braunschweig</t>
  </si>
  <si>
    <t>Voraussetzung:</t>
  </si>
  <si>
    <t>Gesamt</t>
  </si>
  <si>
    <t>Elektiv</t>
  </si>
  <si>
    <t>Notfall</t>
  </si>
  <si>
    <t>Kennzahlenjahr</t>
  </si>
  <si>
    <t>nur Magenkrebszentrum</t>
  </si>
  <si>
    <t>Magenkrebszentrum + eigenständiges Speiseröhrenkrebszentrum</t>
  </si>
  <si>
    <r>
      <rPr>
        <b/>
        <sz val="10"/>
        <color theme="1"/>
        <rFont val="Arial"/>
        <family val="2"/>
      </rPr>
      <t>Primärfälle Magen Gesamt</t>
    </r>
    <r>
      <rPr>
        <vertAlign val="superscript"/>
        <sz val="10"/>
        <color theme="1"/>
        <rFont val="Arial"/>
        <family val="2"/>
      </rPr>
      <t>3)</t>
    </r>
    <r>
      <rPr>
        <sz val="10"/>
        <color theme="1"/>
        <rFont val="Arial"/>
        <family val="2"/>
      </rPr>
      <t xml:space="preserve">
ICD-10 C16.0</t>
    </r>
    <r>
      <rPr>
        <vertAlign val="superscript"/>
        <sz val="10"/>
        <color theme="1"/>
        <rFont val="Arial"/>
        <family val="2"/>
      </rPr>
      <t>1)</t>
    </r>
    <r>
      <rPr>
        <sz val="10"/>
        <color theme="1"/>
        <rFont val="Arial"/>
        <family val="2"/>
      </rPr>
      <t>, C16.1-16.9</t>
    </r>
  </si>
  <si>
    <t>Primärfälle Magen Gesamt</t>
  </si>
  <si>
    <t>Primärfälle mit endoskopischer Resektion</t>
  </si>
  <si>
    <t>Primärfälle Speiseröhre Gesamt</t>
  </si>
  <si>
    <t>R0-Resektionen (Endoskopie)</t>
  </si>
  <si>
    <t xml:space="preserve">Möglichst häufig R0-Situationen nach endoskopischer Resektion </t>
  </si>
  <si>
    <t>Primärfälle des Nenners mit R0 nach abgeschlossener endoskopischer Therapie</t>
  </si>
  <si>
    <t>Anastomoseninsuffizienz Grad III</t>
  </si>
  <si>
    <t xml:space="preserve">Möglichst selten Anastomoseninsuffizienzen Grad III nach Resektion mit Rekonstruktion mittels Anastomose </t>
  </si>
  <si>
    <t>Primärfälle des Nenners mit Anastomoseninsuffizienz Grad III</t>
  </si>
  <si>
    <t>Vollständiger Pathologiebericht</t>
  </si>
  <si>
    <t xml:space="preserve">Möglichst häufig vollständige pathohistologische Befundberichte </t>
  </si>
  <si>
    <t>Ernährungsstatus</t>
  </si>
  <si>
    <t>Primärfälle des Nenners mit Feststellung des Ernährungsstatus nach Nutritional Risk Score und Body Mass Index</t>
  </si>
  <si>
    <t>Vitamin B12 Substitution nach Gastrektomie</t>
  </si>
  <si>
    <t xml:space="preserve">Möglichst häufig Empfehlung und Durchführung von Vitamin B12 Substitution nach Gastrektomie </t>
  </si>
  <si>
    <t>Primärfälle des Nenners mit präoperativer Chemotherapie</t>
  </si>
  <si>
    <t>Präoperative Chemotherapie oder Radiochemotherapie bei Adenokarzinomen des ösophagogastralen Übergangs cT3 oder cT4, M0</t>
  </si>
  <si>
    <t>Möglichst häufig präoperative Chemotherapie oder Radiochemotherapie bei Adenokarzinomen des ösophagogastralen Übergangs cT3 oder cT4, M0 und Resektion</t>
  </si>
  <si>
    <t>Primärfälle des Nenners mit präoperativer Chemotherapie oder Radiochemotherapie</t>
  </si>
  <si>
    <t>Bestimmung HER-2-Status vor palliativer Tumortherapie</t>
  </si>
  <si>
    <t xml:space="preserve">Möglichst häufig Bestimmung des HER-2-Status vor palliativer medikamentöser Tumortherapie </t>
  </si>
  <si>
    <t>Anmerkung:</t>
  </si>
  <si>
    <t>Primärfälle des Nenners mit Komplikationen (Blutung, Perforation)</t>
  </si>
  <si>
    <t xml:space="preserve">Elektive Operative Primärfälle </t>
  </si>
  <si>
    <t>Ausnahme</t>
  </si>
  <si>
    <t>SHGHoncoDoc</t>
  </si>
  <si>
    <t>Magenkrebszentrum Klinikum Nürnberg</t>
  </si>
  <si>
    <t>Klinikum Nürnberg</t>
  </si>
  <si>
    <t>Magenkrebszentrum im CIO Köln</t>
  </si>
  <si>
    <t>Centrum für Integrierte Onkologie Aachen Bonn Köln Düsseldorf im Universitätsklinikum Köln</t>
  </si>
  <si>
    <t>Primärfälle mit endoskopischer En-bloc-Resektion</t>
  </si>
  <si>
    <t>Präoperative Chemotherapie bei lokalisierten Magenkarzinomen (ICD-10 C16.1-16.9)</t>
  </si>
  <si>
    <t>Möglichst häufig präoperative Chemotherapie bei lokalisierten Magenkarzinomen ICD-10 C16.1-16.9</t>
  </si>
  <si>
    <t xml:space="preserve">Operative Primärfälle ICD-10 C16.1-16.9, cT3 oder cT4, M0 </t>
  </si>
  <si>
    <r>
      <rPr>
        <vertAlign val="superscript"/>
        <sz val="8"/>
        <color theme="1"/>
        <rFont val="Arial"/>
        <family val="2"/>
      </rPr>
      <t xml:space="preserve">1) </t>
    </r>
    <r>
      <rPr>
        <sz val="8"/>
        <color theme="1"/>
        <rFont val="Arial"/>
        <family val="2"/>
      </rPr>
      <t>Tumoren, deren Zentrum &gt; 2 cm vom ösophagogastralen Übergang entfernt ist, werden als Magenkarzinome klassifiziert, auch dann, wenn der ösophagogastrale Übergang einbezogen ist.</t>
    </r>
  </si>
  <si>
    <r>
      <rPr>
        <b/>
        <u/>
        <sz val="8"/>
        <color indexed="8"/>
        <rFont val="Arial"/>
        <family val="2"/>
      </rPr>
      <t>Bearbeitungshinweise:</t>
    </r>
    <r>
      <rPr>
        <sz val="8"/>
        <color indexed="8"/>
        <rFont val="Arial"/>
        <family val="2"/>
      </rPr>
      <t xml:space="preserve">
</t>
    </r>
    <r>
      <rPr>
        <vertAlign val="superscript"/>
        <sz val="9"/>
        <rFont val="Arial"/>
        <family val="2"/>
      </rPr>
      <t xml:space="preserve">1) </t>
    </r>
    <r>
      <rPr>
        <sz val="8"/>
        <rFont val="Arial"/>
        <family val="2"/>
      </rPr>
      <t xml:space="preserve">Tumoren, deren Zentrum &gt; 2 cm vom ösophagogastralen Übergang entfernt ist, werden als Magenkarzinome klassifiziert, auch dann, wenn der ösophagogastrale Übergang einbezogen ist.
</t>
    </r>
    <r>
      <rPr>
        <vertAlign val="superscript"/>
        <sz val="9"/>
        <rFont val="Arial"/>
        <family val="2"/>
      </rPr>
      <t>2)</t>
    </r>
    <r>
      <rPr>
        <sz val="9"/>
        <rFont val="Arial"/>
        <family val="2"/>
      </rPr>
      <t xml:space="preserve"> </t>
    </r>
    <r>
      <rPr>
        <sz val="8"/>
        <rFont val="Arial"/>
        <family val="2"/>
      </rPr>
      <t xml:space="preserve">Tumoren, die den ösophagogastralen Übergang einbeziehen und deren Zentrum innerhalb der prox. 2 cm des ösophagogastralen Übergangs (Anteil Siewert-Typ I/ Siewert Typ II) liegt, werden als Ösophaguskarzinome gezählt.
</t>
    </r>
    <r>
      <rPr>
        <vertAlign val="superscript"/>
        <sz val="9"/>
        <rFont val="Arial"/>
        <family val="2"/>
      </rPr>
      <t>3)</t>
    </r>
    <r>
      <rPr>
        <sz val="9"/>
        <rFont val="Arial"/>
        <family val="2"/>
      </rPr>
      <t xml:space="preserve"> </t>
    </r>
    <r>
      <rPr>
        <sz val="8"/>
        <rFont val="Arial"/>
        <family val="2"/>
      </rPr>
      <t xml:space="preserve">Primärfälle = Adenokarzinom des Magens und des ösophagogastralen Übergangs
</t>
    </r>
    <r>
      <rPr>
        <vertAlign val="superscript"/>
        <sz val="9"/>
        <rFont val="Arial"/>
        <family val="2"/>
      </rPr>
      <t>4)</t>
    </r>
    <r>
      <rPr>
        <sz val="8"/>
        <rFont val="Arial"/>
        <family val="2"/>
      </rPr>
      <t xml:space="preserve"> Pro Primärfall ist nur ein OPS-Code anzugeben.
</t>
    </r>
    <r>
      <rPr>
        <vertAlign val="superscript"/>
        <sz val="9"/>
        <rFont val="Arial"/>
        <family val="2"/>
      </rPr>
      <t>5)</t>
    </r>
    <r>
      <rPr>
        <sz val="8"/>
        <rFont val="Arial"/>
        <family val="2"/>
      </rPr>
      <t xml:space="preserve"> Wenn nicht gleichzeitig auch ein Speiseröhrenkrebszentrum zertifiziert ist, können die ICD-10 C15.2, 15.5 und C16.0</t>
    </r>
    <r>
      <rPr>
        <vertAlign val="superscript"/>
        <sz val="8"/>
        <rFont val="Arial"/>
        <family val="2"/>
      </rPr>
      <t>2)</t>
    </r>
    <r>
      <rPr>
        <sz val="8"/>
        <rFont val="Arial"/>
        <family val="2"/>
      </rPr>
      <t xml:space="preserve"> in den Geltungsbereich des Magenkrebszentrums einbezogen werden.</t>
    </r>
    <r>
      <rPr>
        <sz val="8"/>
        <color rgb="FFFF0000"/>
        <rFont val="Arial"/>
        <family val="2"/>
      </rPr>
      <t xml:space="preserve">
</t>
    </r>
    <r>
      <rPr>
        <sz val="8"/>
        <color indexed="8"/>
        <rFont val="Arial"/>
        <family val="2"/>
      </rPr>
      <t xml:space="preserve">
Die Felder stehen teilweise in Abhängigkeit voneinander, daher sollte jede Zeile vollständig von links nach rechts und fortlaufend von oben nach unten bearbeitet werden. Graue Felder müssen bearbeitet werden</t>
    </r>
    <r>
      <rPr>
        <sz val="8"/>
        <rFont val="Arial"/>
        <family val="2"/>
      </rPr>
      <t>.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t>
    </r>
    <r>
      <rPr>
        <sz val="8"/>
        <color indexed="8"/>
        <rFont val="Arial"/>
        <family val="2"/>
      </rPr>
      <t>.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</si>
  <si>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Operative Primärfälle Magen</t>
  </si>
  <si>
    <t>Operative Primärfälle Speiseröhre</t>
  </si>
  <si>
    <t>Primärfälle mit endoskopischer Resektion Magen</t>
  </si>
  <si>
    <t>Primärfälle mit endoskopischer Resektion Speiseröhre</t>
  </si>
  <si>
    <t>Voraussetzung</t>
  </si>
  <si>
    <t>1a</t>
  </si>
  <si>
    <t>EB/
LL</t>
  </si>
  <si>
    <t>1b</t>
  </si>
  <si>
    <t>&lt; 80%</t>
  </si>
  <si>
    <r>
      <t>Operative Primärfälle (ICD-10 C16.0</t>
    </r>
    <r>
      <rPr>
        <vertAlign val="superscript"/>
        <sz val="8"/>
        <rFont val="Arial"/>
        <family val="2"/>
      </rPr>
      <t>1)</t>
    </r>
    <r>
      <rPr>
        <sz val="8"/>
        <rFont val="Arial"/>
        <family val="2"/>
      </rPr>
      <t xml:space="preserve">, C16.1-16.9) mit Rekonstruktion mittels Anastomose </t>
    </r>
  </si>
  <si>
    <r>
      <t>Operative Primärfälle (ICD-10 C16.0</t>
    </r>
    <r>
      <rPr>
        <vertAlign val="superscript"/>
        <sz val="8"/>
        <rFont val="Arial"/>
        <family val="2"/>
      </rPr>
      <t>1)</t>
    </r>
    <r>
      <rPr>
        <sz val="8"/>
        <rFont val="Arial"/>
        <family val="2"/>
      </rPr>
      <t>, C16.1-16.9) nach Gastrektomie</t>
    </r>
  </si>
  <si>
    <r>
      <t>Operative Primärfälle mit Adenokarzinom des ösophagogastralen Übergangs (ICD-10 C16.0</t>
    </r>
    <r>
      <rPr>
        <vertAlign val="superscript"/>
        <sz val="8"/>
        <rFont val="Arial"/>
        <family val="2"/>
      </rPr>
      <t>1)</t>
    </r>
    <r>
      <rPr>
        <sz val="8"/>
        <rFont val="Arial"/>
        <family val="2"/>
      </rPr>
      <t xml:space="preserve">) cT3 oder cT4, M0 </t>
    </r>
  </si>
  <si>
    <t>LL QI</t>
  </si>
  <si>
    <t>Primärfälle des Nenners mit En-bloc Resektion</t>
  </si>
  <si>
    <t>Endoskopische En-bloc Resektionen</t>
  </si>
  <si>
    <t xml:space="preserve">Möglichst häufig En-bloc Resektionen bei endoskopischer Resektion </t>
  </si>
  <si>
    <t>Magenkrebszentrum des Universitätsklinikums Würzburg</t>
  </si>
  <si>
    <t>Universitätsklinikum Würzburg</t>
  </si>
  <si>
    <t>Im Sinne einer gendergerechten Sprache verwenden wir für die Begriffe „Patientinnen“, „Patienten“, „Patient*innen“ die Bezeichnung „Pat.“, die ausdrücklich jede Geschlechtszuschreibung (weiblich, männlich, divers) einschließt.</t>
  </si>
  <si>
    <t>Prätherapeutische Vorstellung aller Pat. mit Rezidiv</t>
  </si>
  <si>
    <t>Pat. des Nenners, die in der prätherapeutischen Konferenz vorgestellt wurden</t>
  </si>
  <si>
    <t xml:space="preserve">Pat. mit Rezidiv </t>
  </si>
  <si>
    <t>Pat. des Nenners, die stationär oder ambulant durch den Sozialdienst beraten wurden</t>
  </si>
  <si>
    <t>Anteil Studienpat.</t>
  </si>
  <si>
    <r>
      <t>Pat. (ICD-10 C16.0</t>
    </r>
    <r>
      <rPr>
        <vertAlign val="superscript"/>
        <sz val="8"/>
        <rFont val="Arial"/>
        <family val="2"/>
      </rPr>
      <t>1)</t>
    </r>
    <r>
      <rPr>
        <sz val="8"/>
        <rFont val="Arial"/>
        <family val="2"/>
      </rPr>
      <t>, C16.1-16.9) mit palliativer medikamentöser Tumortherapie</t>
    </r>
  </si>
  <si>
    <t>Pat. des Nenners mit Bestimmung des HER-2-Status vor palliativer medikamentöser Tumortherapie</t>
  </si>
  <si>
    <t>Erhebung des Ernährungsstatus bei möglichst vielen Pat.</t>
  </si>
  <si>
    <t xml:space="preserve"> In Ordnung</t>
  </si>
  <si>
    <t xml:space="preserve">                 Sollvorgabe nicht erfüllt</t>
  </si>
  <si>
    <t>Bearbeitungs-qualität</t>
  </si>
  <si>
    <t>Universitätsklinikum Frankfurt</t>
  </si>
  <si>
    <t>Magenkrebszentrum Frankfurt Nordwest</t>
  </si>
  <si>
    <t>Krankenhaus Nordwest</t>
  </si>
  <si>
    <t>Helios Magenkrebszentrum Erfurt</t>
  </si>
  <si>
    <t>Helios Klinikum Erfurt</t>
  </si>
  <si>
    <t>Magenkrebszentrum Gera</t>
  </si>
  <si>
    <t>SRH Wald-Klinikum Gera</t>
  </si>
  <si>
    <t>Magenkrebszentrum am Nationalen Centrum für Tumorerkrankungen Dresden (NCT/UCC)</t>
  </si>
  <si>
    <t>Magenkrebszentrum Klinikum Bielefeld Mitte</t>
  </si>
  <si>
    <t>Klinikum Bielefeld Mitte</t>
  </si>
  <si>
    <t>Magenkrebszentrum Vivantes Klinikum Neukölln</t>
  </si>
  <si>
    <t>Vivantes Klinikum Neukölln</t>
  </si>
  <si>
    <t xml:space="preserve">Filtername EMAC: "Liste Reg.Nr DS" </t>
  </si>
  <si>
    <t>Adäquate Rate an Beratung durch Sozialdienst</t>
  </si>
  <si>
    <t>Einschluss von möglichst vielen Pat. in Studien</t>
  </si>
  <si>
    <t>Pat., die in eine Studie mit Ethikvotum eingebracht wurden</t>
  </si>
  <si>
    <t>Land</t>
  </si>
  <si>
    <t>Klinikum am Gesundbrunnen / SLK-Kliniken Heilbronn</t>
  </si>
  <si>
    <t>CCC Tübingen-Stuttgart am Universitätsklinikum Tübingen</t>
  </si>
  <si>
    <t>Magenkrebszentrum am LMU Klinikum</t>
  </si>
  <si>
    <t>LMU Klinikum</t>
  </si>
  <si>
    <t>UKM - Magenkrebszentrum</t>
  </si>
  <si>
    <t>Universitätsklinikum Münster</t>
  </si>
  <si>
    <t>Magenkrebszentrum am Dietrich-Bonhoeffer-Klinikum Neubrandenburg</t>
  </si>
  <si>
    <t>Dietrich-Bonhoeffer-Klinikum Neubrandenburg</t>
  </si>
  <si>
    <t>Magenkrebszentrum Klinikum Darmstadt</t>
  </si>
  <si>
    <t>Klinikum Darmstadt</t>
  </si>
  <si>
    <t>Magenkrebszentrum am Israelitischen Krankenhaus in Hamburg</t>
  </si>
  <si>
    <t>Israelitisches Krankenhaus in Hamburg</t>
  </si>
  <si>
    <t>Welche Daten erhalten Sie vom Krebsregister (§65c)?</t>
  </si>
  <si>
    <t>Keine Auswahl zutreffend</t>
  </si>
  <si>
    <t>davon Resektionen mit neoadjuvanter Systemtherapie</t>
  </si>
  <si>
    <r>
      <rPr>
        <b/>
        <sz val="10"/>
        <color theme="1"/>
        <rFont val="Arial"/>
        <family val="2"/>
      </rPr>
      <t>Operative Expertise - Anzahl operative Resektionen Magen/AEG</t>
    </r>
    <r>
      <rPr>
        <sz val="10"/>
        <color theme="1"/>
        <rFont val="Arial"/>
        <family val="2"/>
      </rPr>
      <t xml:space="preserve">
(ICD-10 C16.0</t>
    </r>
    <r>
      <rPr>
        <vertAlign val="superscript"/>
        <sz val="10"/>
        <color theme="1"/>
        <rFont val="Arial"/>
        <family val="2"/>
      </rPr>
      <t>1)</t>
    </r>
    <r>
      <rPr>
        <sz val="10"/>
        <color theme="1"/>
        <rFont val="Arial"/>
        <family val="2"/>
      </rPr>
      <t>, 16.1-16.9, OPS: 5-425*, 5-426*, 5-435* bis 5-438*)</t>
    </r>
  </si>
  <si>
    <r>
      <rPr>
        <b/>
        <sz val="10"/>
        <color theme="1"/>
        <rFont val="Arial"/>
        <family val="2"/>
      </rPr>
      <t>Operative Expertise - Anzahl operative Resektionen Magen/AEG</t>
    </r>
    <r>
      <rPr>
        <sz val="10"/>
        <color theme="1"/>
        <rFont val="Arial"/>
        <family val="2"/>
      </rPr>
      <t xml:space="preserve">
ICD-10 C16.0</t>
    </r>
    <r>
      <rPr>
        <vertAlign val="superscript"/>
        <sz val="10"/>
        <color theme="1"/>
        <rFont val="Arial"/>
        <family val="2"/>
      </rPr>
      <t>2)</t>
    </r>
    <r>
      <rPr>
        <sz val="10"/>
        <color theme="1"/>
        <rFont val="Arial"/>
        <family val="2"/>
      </rPr>
      <t>, C15.2 und 15.5, OPS: 5-425*, 5-426*, 5-435* bis 5-438*</t>
    </r>
  </si>
  <si>
    <r>
      <rPr>
        <b/>
        <sz val="10"/>
        <color theme="1"/>
        <rFont val="Arial"/>
        <family val="2"/>
      </rPr>
      <t>Primärfälle Speiseröhre Gesamt</t>
    </r>
    <r>
      <rPr>
        <vertAlign val="superscript"/>
        <sz val="10"/>
        <color theme="1"/>
        <rFont val="Arial"/>
        <family val="2"/>
      </rPr>
      <t>5)</t>
    </r>
    <r>
      <rPr>
        <b/>
        <sz val="10"/>
        <color theme="1"/>
        <rFont val="Arial"/>
        <family val="2"/>
      </rPr>
      <t xml:space="preserve">
</t>
    </r>
    <r>
      <rPr>
        <sz val="10"/>
        <color theme="1"/>
        <rFont val="Arial"/>
        <family val="2"/>
      </rPr>
      <t>ICD-10 C16.0</t>
    </r>
    <r>
      <rPr>
        <vertAlign val="superscript"/>
        <sz val="10"/>
        <color theme="1"/>
        <rFont val="Arial"/>
        <family val="2"/>
      </rPr>
      <t>2)</t>
    </r>
    <r>
      <rPr>
        <sz val="10"/>
        <color theme="1"/>
        <rFont val="Arial"/>
        <family val="2"/>
      </rPr>
      <t>, C15.2 und 15.5</t>
    </r>
  </si>
  <si>
    <t>Operative Expertise - Anzahl operative Resektionen Magen/AEG Magen</t>
  </si>
  <si>
    <t>davon Resektionen mit neoadjuvanter Systemtherapie Magen</t>
  </si>
  <si>
    <t>Operative Expertise - Anzahl operative Resektionen Magen/AEG Speiseröhre</t>
  </si>
  <si>
    <t>davon Resektionen mit neoadjuvanter Systemtherapie Speiseröhre</t>
  </si>
  <si>
    <t>Psychoonkologisches Distress-Screening</t>
  </si>
  <si>
    <t>Adäquate Rate an psychoonkologischem Distress-Screening</t>
  </si>
  <si>
    <t>Pat. des Nenners, die psychoonkologisch gescreent wurden</t>
  </si>
  <si>
    <t>≥ 65%</t>
  </si>
  <si>
    <t xml:space="preserve">Operative Primärfälle </t>
  </si>
  <si>
    <t>≥ 60%</t>
  </si>
  <si>
    <t>Operative Expertise</t>
  </si>
  <si>
    <t>Operative Expertise 
(entsprechend Angabe Basisdaten)</t>
  </si>
  <si>
    <t>≤ 15%</t>
  </si>
  <si>
    <t>≥ 70%</t>
  </si>
  <si>
    <t>≥ 50%</t>
  </si>
  <si>
    <t>≥ 80%</t>
  </si>
  <si>
    <t>Klinikum Lippe, Standort Detmold</t>
  </si>
  <si>
    <t>Magenkrebszentrum Speyer</t>
  </si>
  <si>
    <t xml:space="preserve">Diakonissen-Stiftungs-Krankenhaus Speyer </t>
  </si>
  <si>
    <t>Magenkrebszentrum Greifswald</t>
  </si>
  <si>
    <t>Universitätsmedizin Greifswald</t>
  </si>
  <si>
    <t>Klinikum Würzburg Mitte, Standort Juliusspital</t>
  </si>
  <si>
    <t>KEM | Evang. Kliniken Essen-Mitte, Standort Evang. Huyssens-Stiftung Essen-Huttrop</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</si>
  <si>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</si>
  <si>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</si>
  <si>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</si>
  <si>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</si>
  <si>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</si>
  <si>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 xml:space="preserve">Daten vom Krebsregister
</t>
  </si>
  <si>
    <t>IK-Nummer</t>
  </si>
  <si>
    <t>Standort-Nummer</t>
  </si>
  <si>
    <t>Anlage EB Version O1.1 (Auditjahr 2025 / Kennzahlenjahr 2024)</t>
  </si>
  <si>
    <t>Marvin</t>
  </si>
  <si>
    <t>Stand 07.10.2024</t>
  </si>
  <si>
    <r>
      <rPr>
        <b/>
        <sz val="10"/>
        <color theme="1"/>
        <rFont val="Arial"/>
        <family val="2"/>
      </rPr>
      <t xml:space="preserve">Operative Primärfälle
</t>
    </r>
    <r>
      <rPr>
        <sz val="10"/>
        <color theme="1"/>
        <rFont val="Arial"/>
        <family val="2"/>
      </rPr>
      <t>ICD-10 C16.0</t>
    </r>
    <r>
      <rPr>
        <vertAlign val="superscript"/>
        <sz val="10"/>
        <color theme="1"/>
        <rFont val="Arial"/>
        <family val="2"/>
      </rPr>
      <t>1)</t>
    </r>
    <r>
      <rPr>
        <sz val="10"/>
        <color theme="1"/>
        <rFont val="Arial"/>
        <family val="2"/>
      </rPr>
      <t>, C16.1-16.9
OPS</t>
    </r>
    <r>
      <rPr>
        <vertAlign val="superscript"/>
        <sz val="10"/>
        <color theme="1"/>
        <rFont val="Arial"/>
        <family val="2"/>
      </rPr>
      <t>4)</t>
    </r>
    <r>
      <rPr>
        <sz val="10"/>
        <color theme="1"/>
        <rFont val="Arial"/>
        <family val="2"/>
      </rPr>
      <t>: 5-425*, 5-426*, 5-435* bis 5-438*</t>
    </r>
  </si>
  <si>
    <r>
      <rPr>
        <b/>
        <sz val="10"/>
        <color theme="1"/>
        <rFont val="Arial"/>
        <family val="2"/>
      </rPr>
      <t xml:space="preserve">Primärfälle mit endoskopischer Resektion
</t>
    </r>
    <r>
      <rPr>
        <sz val="10"/>
        <color theme="1"/>
        <rFont val="Arial"/>
        <family val="2"/>
      </rPr>
      <t>ICD-10 C16.0</t>
    </r>
    <r>
      <rPr>
        <vertAlign val="superscript"/>
        <sz val="10"/>
        <color theme="1"/>
        <rFont val="Arial"/>
        <family val="2"/>
      </rPr>
      <t>1)</t>
    </r>
    <r>
      <rPr>
        <sz val="10"/>
        <color theme="1"/>
        <rFont val="Arial"/>
        <family val="2"/>
      </rPr>
      <t>, C16.1-16.9
OPS: 5-433.23, 5-433.24, 5-433.25</t>
    </r>
  </si>
  <si>
    <r>
      <rPr>
        <b/>
        <sz val="10"/>
        <color theme="1"/>
        <rFont val="Arial"/>
        <family val="2"/>
      </rPr>
      <t xml:space="preserve">Operative Primärfälle
</t>
    </r>
    <r>
      <rPr>
        <sz val="10"/>
        <color theme="1"/>
        <rFont val="Arial"/>
        <family val="2"/>
      </rPr>
      <t>ICD-10 C16.0</t>
    </r>
    <r>
      <rPr>
        <vertAlign val="superscript"/>
        <sz val="10"/>
        <color theme="1"/>
        <rFont val="Arial"/>
        <family val="2"/>
      </rPr>
      <t>2)</t>
    </r>
    <r>
      <rPr>
        <sz val="10"/>
        <color theme="1"/>
        <rFont val="Arial"/>
        <family val="2"/>
      </rPr>
      <t>, C15.2 und 15.5</t>
    </r>
    <r>
      <rPr>
        <b/>
        <sz val="10"/>
        <color theme="1"/>
        <rFont val="Arial"/>
        <family val="2"/>
      </rPr>
      <t xml:space="preserve">
</t>
    </r>
    <r>
      <rPr>
        <sz val="10"/>
        <color theme="1"/>
        <rFont val="Arial"/>
        <family val="2"/>
      </rPr>
      <t>OPS</t>
    </r>
    <r>
      <rPr>
        <vertAlign val="superscript"/>
        <sz val="10"/>
        <color theme="1"/>
        <rFont val="Arial"/>
        <family val="2"/>
      </rPr>
      <t>4)</t>
    </r>
    <r>
      <rPr>
        <sz val="10"/>
        <color theme="1"/>
        <rFont val="Arial"/>
        <family val="2"/>
      </rPr>
      <t>: 5-425*, 5-426*, 5-435* bis 5-438*</t>
    </r>
  </si>
  <si>
    <r>
      <rPr>
        <b/>
        <sz val="10"/>
        <color theme="1"/>
        <rFont val="Arial"/>
        <family val="2"/>
      </rPr>
      <t xml:space="preserve">Primärfälle mit endoskopischer Resektion
</t>
    </r>
    <r>
      <rPr>
        <sz val="10"/>
        <color theme="1"/>
        <rFont val="Arial"/>
        <family val="2"/>
      </rPr>
      <t>ICD-10 C16.0</t>
    </r>
    <r>
      <rPr>
        <vertAlign val="superscript"/>
        <sz val="10"/>
        <color theme="1"/>
        <rFont val="Arial"/>
        <family val="2"/>
      </rPr>
      <t>2)</t>
    </r>
    <r>
      <rPr>
        <sz val="10"/>
        <color theme="1"/>
        <rFont val="Arial"/>
        <family val="2"/>
      </rPr>
      <t>, C15.2 und 15.5</t>
    </r>
    <r>
      <rPr>
        <b/>
        <sz val="10"/>
        <color theme="1"/>
        <rFont val="Arial"/>
        <family val="2"/>
      </rPr>
      <t xml:space="preserve">
</t>
    </r>
    <r>
      <rPr>
        <sz val="10"/>
        <color theme="1"/>
        <rFont val="Arial"/>
        <family val="2"/>
      </rPr>
      <t>OPS: 5-422.23, 5-422.24</t>
    </r>
  </si>
  <si>
    <t>Anzahl Pat. mit Erstdiagnose GIST</t>
  </si>
  <si>
    <t>Grundlage des Erhebungsbogens stellt die TNM – Klassifikation maligner Tumoren, 8. Auflage 2017 sowie die ICD-Klassifikation ICD-10-GM 2024 (DIMDI) und die OPS-Klassifikation OPS 2024 (DIMDI) dar.</t>
  </si>
  <si>
    <t>Auditjahr 2025 / Kennzahlenjahr 2024</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</si>
  <si>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</si>
  <si>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</si>
  <si>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</si>
  <si>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</si>
  <si>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</si>
  <si>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</si>
  <si>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</si>
  <si>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</si>
  <si>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Titel, Name, Vorname</t>
  </si>
  <si>
    <t>Basisqualifikation erfüllt ja/ nein</t>
  </si>
  <si>
    <t>Status
Untersucher</t>
  </si>
  <si>
    <t>Zeitraum 
von  …  bis im Kennzahlenjahr</t>
  </si>
  <si>
    <t>Begründung/ Ursache</t>
  </si>
  <si>
    <t>Tabelle Operateure (Qualifikation gemäß EB 5.2.5)</t>
  </si>
  <si>
    <t>Status 
Operateur</t>
  </si>
  <si>
    <t>Standort/ Klinikum</t>
  </si>
  <si>
    <t>benannter Operateur</t>
  </si>
  <si>
    <t>nicht benannter Operateur</t>
  </si>
  <si>
    <t xml:space="preserve">   Summe:</t>
  </si>
  <si>
    <t>Tabelle Untersucher</t>
  </si>
  <si>
    <t>Anzahl EUS
≥ 30 pro Jahr</t>
  </si>
  <si>
    <t>Anzahl FNP
≥ 10 pro Jahr</t>
  </si>
  <si>
    <t>Anzahl ERCP 
≥ 50 pro Jahr</t>
  </si>
  <si>
    <t>Untersuchende Einheit
(Praxis/ Klinikabteilung)</t>
  </si>
  <si>
    <t>Anzahl OP’s
Magen ≥ 10</t>
  </si>
  <si>
    <t xml:space="preserve">Die jeweilige Eingabe oder Änderung  "Anzahl/ Zähler/ Nenner" (gepunktete Felder) ist nur im Tabellenblatt "Basisdaten" möglich, die Übertragung erfolgt automatisch.
Der Zähler ist immer eine Teilmenge des Nenners (Ausnahme: Kennzahl 7 - Anteil Studienpat.). </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</si>
  <si>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</si>
  <si>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Pat. mit neuaufgetretenem Rezidiv und/ oder Fernmetastasen</t>
  </si>
  <si>
    <t>Primärfälle (= Kennzahl 1a) + Pat. mit neuaufgetretenem Rezidiv und/ oder Fernmetastasen
(= Kennzahl 1b)</t>
  </si>
  <si>
    <t>Primärfälle (= Kennzahl 1a) +  Pat. mit neuaufgetretenem Rezidiv und/ oder Fernmetastasen 
(= Kennzahl 1b)</t>
  </si>
  <si>
    <t>Primärfälle 
(= Kennzahl 1a)</t>
  </si>
  <si>
    <t>Möglichst niedrige Rate an Komplikationen bei endoskopischer 
En-bloc-Resektion</t>
  </si>
  <si>
    <t>Primärfälle des Nenners, die mindestens folgende Angaben im pathohistologischen Befundbericht haben:
- Art des entfernten Materials, 
- Tumorlokalisation (makroskopisch/ mikroskopisch),
- minimale Entfernung des Tumors zu den Resektionsrändern,
- Größe des Tumors,
- mikroskopischer Tumortyp (nach aktueller WHO-Klassifikation),
- Grading* (aktuelle WHO-Klassifikation),
- TNM-Klassifikation (unter Angabe der untersuchten und befallenen Lymphknoten),
- R-Klassifikation.
* ggf. entfallend nach neoadj. Therapie</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</si>
  <si>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</si>
  <si>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</si>
  <si>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</si>
  <si>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</si>
  <si>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</si>
  <si>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</si>
  <si>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</si>
  <si>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</si>
  <si>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</si>
  <si>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Primärfälle des Nenners mit dokumentierter Empfehlung zur Vitamin B12-Substitution (z.B. 1000 µg alle 3 Mo) im Arztbrief</t>
  </si>
  <si>
    <t>MAG-MF-003-1-V</t>
  </si>
  <si>
    <t>MAG-MF-013-V</t>
  </si>
  <si>
    <t>MAG-MF-031-V</t>
  </si>
  <si>
    <t>MAG-MF-032-V</t>
  </si>
  <si>
    <t>MAG-MF-046-V</t>
  </si>
  <si>
    <t>MAG-MF-055-V</t>
  </si>
  <si>
    <t>MAG-MF-064-V</t>
  </si>
  <si>
    <t>MAG-MF-097-V</t>
  </si>
  <si>
    <t>MAG-MF-099-V</t>
  </si>
  <si>
    <t>MAG-MF-103-V</t>
  </si>
  <si>
    <t>MAG-MF-108-V</t>
  </si>
  <si>
    <t>MAG-MF-118-V</t>
  </si>
  <si>
    <t>MAG-MF-122-V</t>
  </si>
  <si>
    <t>MAG-MF-144-V</t>
  </si>
  <si>
    <t>MAG-MF-149-V</t>
  </si>
  <si>
    <t>MAG-MF-160-V</t>
  </si>
  <si>
    <t>MAG-MF-173-1-V</t>
  </si>
  <si>
    <t>MAG-MF-174-V</t>
  </si>
  <si>
    <t>MAG-MF-175-V</t>
  </si>
  <si>
    <t>MAG-MF-177-V</t>
  </si>
  <si>
    <t>Magenkrebszentrum der ALB FILS KLINIKEN</t>
  </si>
  <si>
    <t>ALB FILS KLINIKUM Göppingen</t>
  </si>
  <si>
    <t>MAG-MF-187-V</t>
  </si>
  <si>
    <t>MAG-MF-190-V</t>
  </si>
  <si>
    <t>Magenkrebszentrum Universitätsklinikum Augsburg</t>
  </si>
  <si>
    <t>Universitätsklinikum Augsburg</t>
  </si>
  <si>
    <t>MAG-MF-191-V</t>
  </si>
  <si>
    <t>Magenkrebszentrum Städtisches Klinikum Karlsruhe</t>
  </si>
  <si>
    <t>Städtisches Klinikum Karlsruhe</t>
  </si>
  <si>
    <t>MAG-MF-210-V</t>
  </si>
  <si>
    <t>MAG-MF-217-V</t>
  </si>
  <si>
    <t>MAG-MF-220-V</t>
  </si>
  <si>
    <t>Magenkrebszentrum Erlangen</t>
  </si>
  <si>
    <t>Uniklinikum Erlangen</t>
  </si>
  <si>
    <t>MAG-MF-226-V</t>
  </si>
  <si>
    <t>MAG-MF-231-V</t>
  </si>
  <si>
    <t>MAG-MF-243-V</t>
  </si>
  <si>
    <t>MAG-MF-248-V</t>
  </si>
  <si>
    <t>Magenkrebszentrum EVK Düsseldorf</t>
  </si>
  <si>
    <t>Evangelisches Krankenhaus Düsseldorf</t>
  </si>
  <si>
    <t>MAG-MF-251-V</t>
  </si>
  <si>
    <t>MAG-MF-255-V</t>
  </si>
  <si>
    <t>MAG-MF-261-V</t>
  </si>
  <si>
    <t>MAG-MF-267-V</t>
  </si>
  <si>
    <t>MAG-MF-284-V</t>
  </si>
  <si>
    <t>MAG-MF-293-V</t>
  </si>
  <si>
    <t>MAG-MF-295-V</t>
  </si>
  <si>
    <t>MAG-MF-306-V</t>
  </si>
  <si>
    <t>MAG-MF-324-V</t>
  </si>
  <si>
    <t>MAG-MF-325-V</t>
  </si>
  <si>
    <t>Magenkrebszentrum der Universitätsmedizin Göttingen</t>
  </si>
  <si>
    <t>Universitätsmedizin Göttingen</t>
  </si>
  <si>
    <t>MAG-MF-327-V</t>
  </si>
  <si>
    <t>MAG-MF-336-V</t>
  </si>
  <si>
    <t>MAG-MF-337-V</t>
  </si>
  <si>
    <t>MAG-MF-352-V</t>
  </si>
  <si>
    <t>MAG-MF-355-V</t>
  </si>
  <si>
    <t>MAG-MF-377-V</t>
  </si>
  <si>
    <t>Stand 07.11.2024</t>
  </si>
  <si>
    <r>
      <rPr>
        <u/>
        <sz val="8"/>
        <color theme="1"/>
        <rFont val="Arial"/>
        <family val="2"/>
      </rPr>
      <t>Bearbeitungshinweis:</t>
    </r>
    <r>
      <rPr>
        <sz val="8"/>
        <color theme="1"/>
        <rFont val="Arial"/>
        <family val="2"/>
      </rPr>
      <t xml:space="preserve"> Sofern die Operateure keine Operationen im Betrachtungszeitraum durchgeführt haben, ist „0“ einzutragen.</t>
    </r>
  </si>
  <si>
    <r>
      <rPr>
        <u/>
        <sz val="8"/>
        <color theme="1"/>
        <rFont val="Arial"/>
        <family val="2"/>
      </rPr>
      <t>Bearbeitungshinweis</t>
    </r>
    <r>
      <rPr>
        <sz val="8"/>
        <color theme="1"/>
        <rFont val="Arial"/>
        <family val="2"/>
      </rPr>
      <t>: Studienpat. können für 2 Zentren gezählt werden, sofern das entsendende Zentrum selbst mindestens eine Studie für Pat. des Magenkrebszentrums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</si>
  <si>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rPr>
        <u/>
        <sz val="8"/>
        <color theme="1"/>
        <rFont val="Arial"/>
        <family val="2"/>
      </rPr>
      <t>Bearbeitungshinweis</t>
    </r>
    <r>
      <rPr>
        <sz val="8"/>
        <color theme="1"/>
        <rFont val="Arial"/>
        <family val="2"/>
      </rPr>
      <t>: Sofern die Module Pankreas und/ oder Magen und/ oder Speiseröhre parallel zertifiziert werden, besteht die Möglichkeit, die Tabelle Untersucher in nur einem der drei Datenblätter vollständig zu bearbeiten. In den jeweils anderen Datenblättern kann dann auf das entsprechende Datenblatt verwiesen werden. Sofern die Tabelle in jedem Datenblatt separat bearbeitet wird, ist darauf zu achten, dass die Angaben übereinstimmen müssen. 
Sofern die Untersucher keine Untersuchungen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</si>
</sst>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9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b/>
      <u/>
      <sz val="8"/>
      <color indexed="8"/>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11"/>
      <name val="Calibri"/>
      <family val="2"/>
      <scheme val="minor"/>
    </font>
    <font>
      <sz val="8"/>
      <color indexed="23"/>
      <name val="Arial"/>
      <family val="2"/>
    </font>
    <font>
      <sz val="8"/>
      <color rgb="FFFF0000"/>
      <name val="Arial"/>
      <family val="2"/>
    </font>
    <font>
      <vertAlign val="superscript"/>
      <sz val="10"/>
      <color theme="1"/>
      <name val="Arial"/>
      <family val="2"/>
    </font>
    <font>
      <b/>
      <sz val="10"/>
      <color theme="1"/>
      <name val="Arial"/>
      <family val="2"/>
    </font>
    <font>
      <b/>
      <sz val="10"/>
      <name val="Arial"/>
      <family val="2"/>
    </font>
    <font>
      <vertAlign val="superscript"/>
      <sz val="8"/>
      <name val="Arial"/>
      <family val="2"/>
    </font>
    <font>
      <sz val="8"/>
      <name val="Calibri"/>
      <family val="2"/>
      <scheme val="minor"/>
    </font>
    <font>
      <sz val="10"/>
      <color theme="0" tint="-0.499984740745262"/>
      <name val="Arial"/>
      <family val="2"/>
    </font>
    <font>
      <vertAlign val="superscript"/>
      <sz val="9"/>
      <color indexed="81"/>
      <name val="Arial"/>
      <family val="2"/>
    </font>
    <font>
      <sz val="10"/>
      <color theme="1" tint="0.499984740745262"/>
      <name val="Arial"/>
      <family val="2"/>
    </font>
    <font>
      <sz val="6"/>
      <color theme="1"/>
      <name val="Arial"/>
      <family val="2"/>
    </font>
    <font>
      <vertAlign val="superscript"/>
      <sz val="8"/>
      <color theme="1"/>
      <name val="Arial"/>
      <family val="2"/>
    </font>
    <font>
      <vertAlign val="superscript"/>
      <sz val="9"/>
      <name val="Arial"/>
      <family val="2"/>
    </font>
    <font>
      <sz val="9"/>
      <name val="Arial"/>
      <family val="2"/>
    </font>
    <font>
      <sz val="10"/>
      <color theme="1" tint="0.34998626667073579"/>
      <name val="Arial"/>
      <family val="2"/>
    </font>
    <font>
      <u/>
      <sz val="8"/>
      <color theme="1"/>
      <name val="Arial"/>
      <family val="2"/>
    </font>
  </fonts>
  <fills count="75">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gray0625"/>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rgb="FFDCE6F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F7C80"/>
        <bgColor indexed="64"/>
      </patternFill>
    </fill>
    <fill>
      <patternFill patternType="solid">
        <fgColor rgb="FFDCE6F1"/>
        <bgColor indexed="9"/>
      </patternFill>
    </fill>
    <fill>
      <patternFill patternType="solid">
        <fgColor theme="0" tint="-0.14999847407452621"/>
        <bgColor indexed="64"/>
      </patternFill>
    </fill>
  </fills>
  <borders count="72">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222">
    <xf numFmtId="0" fontId="0" fillId="0" borderId="0"/>
    <xf numFmtId="0" fontId="43" fillId="3" borderId="0" applyNumberFormat="0" applyBorder="0" applyAlignment="0" applyProtection="0"/>
    <xf numFmtId="0" fontId="43" fillId="2"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4"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3" fillId="6" borderId="0" applyNumberFormat="0" applyBorder="0" applyAlignment="0" applyProtection="0"/>
    <xf numFmtId="0" fontId="43" fillId="5"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3" fillId="10" borderId="0" applyNumberFormat="0" applyBorder="0" applyAlignment="0" applyProtection="0"/>
    <xf numFmtId="0" fontId="43" fillId="9"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3" fillId="3" borderId="0" applyNumberFormat="0" applyBorder="0" applyAlignment="0" applyProtection="0"/>
    <xf numFmtId="0" fontId="43" fillId="34" borderId="0" applyNumberFormat="0" applyBorder="0" applyAlignment="0" applyProtection="0"/>
    <xf numFmtId="0" fontId="43" fillId="4" borderId="0" applyNumberFormat="0" applyBorder="0" applyAlignment="0" applyProtection="0"/>
    <xf numFmtId="0" fontId="43" fillId="3"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3" fillId="3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3" fillId="3" borderId="0" applyNumberFormat="0" applyBorder="0" applyAlignment="0" applyProtection="0"/>
    <xf numFmtId="0" fontId="43" fillId="36" borderId="0" applyNumberFormat="0" applyBorder="0" applyAlignment="0" applyProtection="0"/>
    <xf numFmtId="0" fontId="43"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3" fillId="37"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3" fillId="14" borderId="0" applyNumberFormat="0" applyBorder="0" applyAlignment="0" applyProtection="0"/>
    <xf numFmtId="0" fontId="43" fillId="13"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3" fillId="15" borderId="0" applyNumberFormat="0" applyBorder="0" applyAlignment="0" applyProtection="0"/>
    <xf numFmtId="0" fontId="43" fillId="39"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3" fillId="3" borderId="0" applyNumberFormat="0" applyBorder="0" applyAlignment="0" applyProtection="0"/>
    <xf numFmtId="0" fontId="43" fillId="40" borderId="0" applyNumberFormat="0" applyBorder="0" applyAlignment="0" applyProtection="0"/>
    <xf numFmtId="0" fontId="43"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3" fillId="6" borderId="0" applyNumberFormat="0" applyBorder="0" applyAlignment="0" applyProtection="0"/>
    <xf numFmtId="0" fontId="43" fillId="41"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4" fillId="3" borderId="0" applyNumberFormat="0" applyBorder="0" applyAlignment="0" applyProtection="0"/>
    <xf numFmtId="0" fontId="44" fillId="42"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44" fillId="4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4" fillId="4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44" fillId="3" borderId="0" applyNumberFormat="0" applyBorder="0" applyAlignment="0" applyProtection="0"/>
    <xf numFmtId="0" fontId="44" fillId="46" borderId="0" applyNumberFormat="0" applyBorder="0" applyAlignment="0" applyProtection="0"/>
    <xf numFmtId="0" fontId="44" fillId="4" borderId="0" applyNumberFormat="0" applyBorder="0" applyAlignment="0" applyProtection="0"/>
    <xf numFmtId="0" fontId="44" fillId="3"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4" fillId="6" borderId="0" applyNumberFormat="0" applyBorder="0" applyAlignment="0" applyProtection="0"/>
    <xf numFmtId="0" fontId="44" fillId="20"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4" fillId="21" borderId="0" applyNumberFormat="0" applyBorder="0" applyAlignment="0" applyProtection="0"/>
    <xf numFmtId="0" fontId="15" fillId="21"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44" fillId="49" borderId="0" applyNumberFormat="0" applyBorder="0" applyAlignment="0" applyProtection="0"/>
    <xf numFmtId="0" fontId="15" fillId="22" borderId="0" applyNumberFormat="0" applyBorder="0" applyAlignment="0" applyProtection="0"/>
    <xf numFmtId="0" fontId="44" fillId="23" borderId="0" applyNumberFormat="0" applyBorder="0" applyAlignment="0" applyProtection="0"/>
    <xf numFmtId="0" fontId="44" fillId="22" borderId="0" applyNumberFormat="0" applyBorder="0" applyAlignment="0" applyProtection="0"/>
    <xf numFmtId="0" fontId="44" fillId="50" borderId="0" applyNumberFormat="0" applyBorder="0" applyAlignment="0" applyProtection="0"/>
    <xf numFmtId="0" fontId="15" fillId="24" borderId="0" applyNumberFormat="0" applyBorder="0" applyAlignment="0" applyProtection="0"/>
    <xf numFmtId="0" fontId="44" fillId="18" borderId="0" applyNumberFormat="0" applyBorder="0" applyAlignment="0" applyProtection="0"/>
    <xf numFmtId="0" fontId="15" fillId="18"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25" borderId="0" applyNumberFormat="0" applyBorder="0" applyAlignment="0" applyProtection="0"/>
    <xf numFmtId="0" fontId="44" fillId="18" borderId="0" applyNumberFormat="0" applyBorder="0" applyAlignment="0" applyProtection="0"/>
    <xf numFmtId="0" fontId="44" fillId="52" borderId="0" applyNumberFormat="0" applyBorder="0" applyAlignment="0" applyProtection="0"/>
    <xf numFmtId="0" fontId="15" fillId="19" borderId="0" applyNumberFormat="0" applyBorder="0" applyAlignment="0" applyProtection="0"/>
    <xf numFmtId="0" fontId="44" fillId="53" borderId="0" applyNumberFormat="0" applyBorder="0" applyAlignment="0" applyProtection="0"/>
    <xf numFmtId="0" fontId="15" fillId="23"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10" borderId="2" applyNumberFormat="0" applyAlignment="0" applyProtection="0"/>
    <xf numFmtId="0" fontId="45" fillId="15" borderId="2" applyNumberFormat="0" applyAlignment="0" applyProtection="0"/>
    <xf numFmtId="0" fontId="46" fillId="15" borderId="44" applyNumberFormat="0" applyAlignment="0" applyProtection="0"/>
    <xf numFmtId="0" fontId="45" fillId="15" borderId="2" applyNumberFormat="0" applyAlignment="0" applyProtection="0"/>
    <xf numFmtId="0" fontId="8" fillId="15" borderId="2" applyNumberFormat="0" applyAlignment="0" applyProtection="0"/>
    <xf numFmtId="0" fontId="8" fillId="15" borderId="2" applyNumberFormat="0" applyAlignment="0" applyProtection="0"/>
    <xf numFmtId="0" fontId="46" fillId="54" borderId="44" applyNumberFormat="0" applyAlignment="0" applyProtection="0"/>
    <xf numFmtId="0" fontId="46" fillId="54" borderId="44" applyNumberFormat="0" applyAlignment="0" applyProtection="0"/>
    <xf numFmtId="0" fontId="46" fillId="10" borderId="44" applyNumberFormat="0" applyAlignment="0" applyProtection="0"/>
    <xf numFmtId="0" fontId="45" fillId="10" borderId="2" applyNumberFormat="0" applyAlignment="0" applyProtection="0"/>
    <xf numFmtId="0" fontId="8" fillId="10" borderId="2" applyNumberFormat="0" applyAlignment="0" applyProtection="0"/>
    <xf numFmtId="0" fontId="8" fillId="10" borderId="2" applyNumberFormat="0" applyAlignment="0" applyProtection="0"/>
    <xf numFmtId="0" fontId="46" fillId="15" borderId="44" applyNumberFormat="0" applyAlignment="0" applyProtection="0"/>
    <xf numFmtId="0" fontId="45" fillId="10" borderId="2" applyNumberFormat="0" applyAlignment="0" applyProtection="0"/>
    <xf numFmtId="0" fontId="8" fillId="10" borderId="2" applyNumberFormat="0" applyAlignment="0" applyProtection="0"/>
    <xf numFmtId="0" fontId="8" fillId="10" borderId="2" applyNumberFormat="0" applyAlignment="0" applyProtection="0"/>
    <xf numFmtId="0" fontId="45" fillId="15" borderId="2" applyNumberFormat="0" applyAlignment="0" applyProtection="0"/>
    <xf numFmtId="0" fontId="46" fillId="15" borderId="44" applyNumberFormat="0" applyAlignment="0" applyProtection="0"/>
    <xf numFmtId="0" fontId="45" fillId="15" borderId="2" applyNumberFormat="0" applyAlignment="0" applyProtection="0"/>
    <xf numFmtId="0" fontId="8" fillId="15" borderId="2" applyNumberFormat="0" applyAlignment="0" applyProtection="0"/>
    <xf numFmtId="0" fontId="8" fillId="15" borderId="2" applyNumberFormat="0" applyAlignment="0" applyProtection="0"/>
    <xf numFmtId="0" fontId="16" fillId="15" borderId="1" applyNumberFormat="0" applyAlignment="0" applyProtection="0"/>
    <xf numFmtId="0" fontId="16" fillId="15" borderId="1" applyNumberFormat="0" applyAlignment="0" applyProtection="0"/>
    <xf numFmtId="0" fontId="16" fillId="15" borderId="1" applyNumberFormat="0" applyAlignment="0" applyProtection="0"/>
    <xf numFmtId="0" fontId="46" fillId="15" borderId="44" applyNumberFormat="0" applyAlignment="0" applyProtection="0"/>
    <xf numFmtId="0" fontId="16" fillId="15" borderId="1" applyNumberFormat="0" applyAlignment="0" applyProtection="0"/>
    <xf numFmtId="0" fontId="45" fillId="15" borderId="2" applyNumberFormat="0" applyAlignment="0" applyProtection="0"/>
    <xf numFmtId="0" fontId="46" fillId="15" borderId="44" applyNumberFormat="0" applyAlignment="0" applyProtection="0"/>
    <xf numFmtId="0" fontId="8" fillId="15" borderId="2" applyNumberFormat="0" applyAlignment="0" applyProtection="0"/>
    <xf numFmtId="0" fontId="8" fillId="15" borderId="2" applyNumberFormat="0" applyAlignment="0" applyProtection="0"/>
    <xf numFmtId="0" fontId="46" fillId="15" borderId="44" applyNumberFormat="0" applyAlignment="0" applyProtection="0"/>
    <xf numFmtId="0" fontId="46" fillId="15" borderId="44" applyNumberFormat="0" applyAlignment="0" applyProtection="0"/>
    <xf numFmtId="0" fontId="16" fillId="15" borderId="1" applyNumberFormat="0" applyAlignment="0" applyProtection="0"/>
    <xf numFmtId="0" fontId="47" fillId="5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48" fillId="10" borderId="45" applyNumberFormat="0" applyAlignment="0" applyProtection="0"/>
    <xf numFmtId="0" fontId="48" fillId="15" borderId="45" applyNumberFormat="0" applyAlignment="0" applyProtection="0"/>
    <xf numFmtId="0" fontId="48" fillId="54" borderId="45" applyNumberFormat="0" applyAlignment="0" applyProtection="0"/>
    <xf numFmtId="0" fontId="48" fillId="54" borderId="45" applyNumberFormat="0" applyAlignment="0" applyProtection="0"/>
    <xf numFmtId="0" fontId="48" fillId="10" borderId="45" applyNumberFormat="0" applyAlignment="0" applyProtection="0"/>
    <xf numFmtId="0" fontId="48" fillId="10" borderId="45" applyNumberFormat="0" applyAlignment="0" applyProtection="0"/>
    <xf numFmtId="0" fontId="48" fillId="10" borderId="45" applyNumberFormat="0" applyAlignment="0" applyProtection="0"/>
    <xf numFmtId="0" fontId="48" fillId="15" borderId="45" applyNumberFormat="0" applyAlignment="0" applyProtection="0"/>
    <xf numFmtId="0" fontId="17" fillId="15" borderId="3" applyNumberFormat="0" applyAlignment="0" applyProtection="0"/>
    <xf numFmtId="0" fontId="17" fillId="15" borderId="3" applyNumberFormat="0" applyAlignment="0" applyProtection="0"/>
    <xf numFmtId="0" fontId="17" fillId="15" borderId="3" applyNumberFormat="0" applyAlignment="0" applyProtection="0"/>
    <xf numFmtId="0" fontId="48" fillId="15" borderId="45" applyNumberFormat="0" applyAlignment="0" applyProtection="0"/>
    <xf numFmtId="0" fontId="17" fillId="15" borderId="3" applyNumberFormat="0" applyAlignment="0" applyProtection="0"/>
    <xf numFmtId="0" fontId="48" fillId="15" borderId="45" applyNumberFormat="0" applyAlignment="0" applyProtection="0"/>
    <xf numFmtId="0" fontId="17" fillId="15" borderId="3" applyNumberFormat="0" applyAlignment="0" applyProtection="0"/>
    <xf numFmtId="0" fontId="17" fillId="15" borderId="3" applyNumberFormat="0" applyAlignment="0" applyProtection="0"/>
    <xf numFmtId="0" fontId="49" fillId="56" borderId="46" applyNumberFormat="0" applyAlignment="0" applyProtection="0"/>
    <xf numFmtId="0" fontId="27" fillId="26" borderId="4" applyNumberFormat="0" applyAlignment="0" applyProtection="0"/>
    <xf numFmtId="0" fontId="27" fillId="26" borderId="4" applyNumberFormat="0" applyAlignment="0" applyProtection="0"/>
    <xf numFmtId="0" fontId="49" fillId="56" borderId="5" applyNumberFormat="0" applyAlignment="0" applyProtection="0"/>
    <xf numFmtId="0" fontId="49" fillId="56" borderId="46" applyNumberFormat="0" applyAlignment="0" applyProtection="0"/>
    <xf numFmtId="0" fontId="49" fillId="56" borderId="46" applyNumberFormat="0" applyAlignment="0" applyProtection="0"/>
    <xf numFmtId="0" fontId="49" fillId="56" borderId="5" applyNumberFormat="0" applyAlignment="0" applyProtection="0"/>
    <xf numFmtId="0" fontId="49" fillId="56" borderId="4" applyNumberFormat="0" applyAlignment="0" applyProtection="0"/>
    <xf numFmtId="0" fontId="50" fillId="57" borderId="45"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18" fillId="6" borderId="3" applyNumberFormat="0" applyAlignment="0" applyProtection="0"/>
    <xf numFmtId="0" fontId="51" fillId="0" borderId="7"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47" applyNumberFormat="0" applyFill="0" applyAlignment="0" applyProtection="0"/>
    <xf numFmtId="0" fontId="51" fillId="0" borderId="4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51" fillId="0" borderId="6" applyNumberFormat="0" applyFill="0" applyAlignment="0" applyProtection="0"/>
    <xf numFmtId="0" fontId="8" fillId="0" borderId="6" applyNumberFormat="0" applyFill="0" applyAlignment="0" applyProtection="0"/>
    <xf numFmtId="0" fontId="5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3" fillId="5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21" fillId="0" borderId="8"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36" fillId="0" borderId="9" applyNumberFormat="0" applyFill="0" applyAlignment="0" applyProtection="0"/>
    <xf numFmtId="0" fontId="55" fillId="0" borderId="48" applyNumberFormat="0" applyFill="0" applyAlignment="0" applyProtection="0"/>
    <xf numFmtId="0" fontId="55" fillId="0" borderId="48" applyNumberFormat="0" applyFill="0" applyAlignment="0" applyProtection="0"/>
    <xf numFmtId="0" fontId="36" fillId="0" borderId="9" applyNumberFormat="0" applyFill="0" applyAlignment="0" applyProtection="0"/>
    <xf numFmtId="0" fontId="21" fillId="0" borderId="8" applyNumberFormat="0" applyFill="0" applyAlignment="0" applyProtection="0"/>
    <xf numFmtId="0" fontId="24" fillId="0" borderId="10" applyNumberFormat="0" applyFill="0" applyAlignment="0" applyProtection="0"/>
    <xf numFmtId="0" fontId="56" fillId="0" borderId="11" applyNumberFormat="0" applyFill="0" applyAlignment="0" applyProtection="0"/>
    <xf numFmtId="0" fontId="56" fillId="0" borderId="12" applyNumberFormat="0" applyFill="0" applyAlignment="0" applyProtection="0"/>
    <xf numFmtId="0" fontId="37" fillId="0" borderId="12" applyNumberFormat="0" applyFill="0" applyAlignment="0" applyProtection="0"/>
    <xf numFmtId="0" fontId="57" fillId="0" borderId="49" applyNumberFormat="0" applyFill="0" applyAlignment="0" applyProtection="0"/>
    <xf numFmtId="0" fontId="57" fillId="0" borderId="49" applyNumberFormat="0" applyFill="0" applyAlignment="0" applyProtection="0"/>
    <xf numFmtId="0" fontId="37" fillId="0" borderId="11" applyNumberFormat="0" applyFill="0" applyAlignment="0" applyProtection="0"/>
    <xf numFmtId="0" fontId="24" fillId="0" borderId="10" applyNumberFormat="0" applyFill="0" applyAlignment="0" applyProtection="0"/>
    <xf numFmtId="0" fontId="22" fillId="0" borderId="13" applyNumberFormat="0" applyFill="0" applyAlignment="0" applyProtection="0"/>
    <xf numFmtId="0" fontId="58" fillId="0" borderId="14" applyNumberFormat="0" applyFill="0" applyAlignment="0" applyProtection="0"/>
    <xf numFmtId="0" fontId="58" fillId="0" borderId="15" applyNumberFormat="0" applyFill="0" applyAlignment="0" applyProtection="0"/>
    <xf numFmtId="0" fontId="38" fillId="0" borderId="15" applyNumberFormat="0" applyFill="0" applyAlignment="0" applyProtection="0"/>
    <xf numFmtId="0" fontId="59" fillId="0" borderId="50" applyNumberFormat="0" applyFill="0" applyAlignment="0" applyProtection="0"/>
    <xf numFmtId="0" fontId="59" fillId="0" borderId="50" applyNumberFormat="0" applyFill="0" applyAlignment="0" applyProtection="0"/>
    <xf numFmtId="0" fontId="38" fillId="0" borderId="14"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18" fillId="6" borderId="3" applyNumberFormat="0" applyAlignment="0" applyProtection="0"/>
    <xf numFmtId="0" fontId="60" fillId="0" borderId="51" applyNumberFormat="0" applyFill="0" applyAlignment="0" applyProtection="0"/>
    <xf numFmtId="0" fontId="29" fillId="0" borderId="16" applyNumberFormat="0" applyFill="0" applyAlignment="0" applyProtection="0"/>
    <xf numFmtId="0" fontId="29" fillId="0" borderId="16" applyNumberFormat="0" applyFill="0" applyAlignment="0" applyProtection="0"/>
    <xf numFmtId="0" fontId="61" fillId="59" borderId="0" applyNumberFormat="0" applyBorder="0" applyAlignment="0" applyProtection="0"/>
    <xf numFmtId="0" fontId="43" fillId="0" borderId="0"/>
    <xf numFmtId="0" fontId="4" fillId="60" borderId="52" applyNumberFormat="0" applyFont="0" applyAlignment="0" applyProtection="0"/>
    <xf numFmtId="0" fontId="5" fillId="8" borderId="17" applyNumberFormat="0" applyFont="0" applyAlignment="0" applyProtection="0"/>
    <xf numFmtId="0" fontId="5" fillId="8" borderId="17"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3"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4" fillId="60" borderId="52" applyNumberFormat="0" applyFont="0" applyAlignment="0" applyProtection="0"/>
    <xf numFmtId="0" fontId="16" fillId="15"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5" fillId="0" borderId="0"/>
    <xf numFmtId="0" fontId="43" fillId="0" borderId="0"/>
    <xf numFmtId="0" fontId="43" fillId="0" borderId="0"/>
    <xf numFmtId="0" fontId="62" fillId="0" borderId="0"/>
    <xf numFmtId="0" fontId="5" fillId="0" borderId="0"/>
    <xf numFmtId="0" fontId="43" fillId="0" borderId="0"/>
    <xf numFmtId="0" fontId="43" fillId="0" borderId="0"/>
    <xf numFmtId="0" fontId="62"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3" fillId="0" borderId="0"/>
    <xf numFmtId="0" fontId="5" fillId="0" borderId="0"/>
    <xf numFmtId="0" fontId="5" fillId="0" borderId="0"/>
    <xf numFmtId="0" fontId="5" fillId="0" borderId="0"/>
    <xf numFmtId="0" fontId="2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0"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0" fillId="0" borderId="0" applyNumberFormat="0" applyFill="0" applyBorder="0" applyAlignment="0" applyProtection="0"/>
    <xf numFmtId="0" fontId="23" fillId="0" borderId="0" applyNumberFormat="0" applyFill="0" applyBorder="0" applyAlignment="0" applyProtection="0"/>
    <xf numFmtId="0" fontId="8" fillId="0" borderId="6"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56" fillId="0" borderId="11" applyNumberFormat="0" applyFill="0" applyAlignment="0" applyProtection="0"/>
    <xf numFmtId="0" fontId="56" fillId="0" borderId="11"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58" fillId="0" borderId="14" applyNumberFormat="0" applyFill="0" applyAlignment="0" applyProtection="0"/>
    <xf numFmtId="0" fontId="58" fillId="0" borderId="14"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0" fillId="0" borderId="51" applyNumberFormat="0" applyFill="0" applyAlignment="0" applyProtection="0"/>
    <xf numFmtId="0" fontId="60" fillId="0" borderId="51" applyNumberFormat="0" applyFill="0" applyAlignment="0" applyProtection="0"/>
    <xf numFmtId="0" fontId="60" fillId="0" borderId="51" applyNumberFormat="0" applyFill="0" applyAlignment="0" applyProtection="0"/>
    <xf numFmtId="0" fontId="65" fillId="0" borderId="0" applyNumberFormat="0" applyFill="0" applyBorder="0" applyAlignment="0" applyProtection="0"/>
    <xf numFmtId="0" fontId="20"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9" fillId="56" borderId="46" applyNumberFormat="0" applyAlignment="0" applyProtection="0"/>
    <xf numFmtId="0" fontId="49" fillId="56" borderId="46" applyNumberFormat="0" applyAlignment="0" applyProtection="0"/>
    <xf numFmtId="0" fontId="49" fillId="56" borderId="5" applyNumberFormat="0" applyAlignment="0" applyProtection="0"/>
    <xf numFmtId="0" fontId="49" fillId="56" borderId="5" applyNumberFormat="0" applyAlignment="0" applyProtection="0"/>
    <xf numFmtId="0" fontId="49" fillId="56" borderId="46" applyNumberFormat="0" applyAlignment="0" applyProtection="0"/>
    <xf numFmtId="0" fontId="49" fillId="56" borderId="5" applyNumberFormat="0" applyAlignment="0" applyProtection="0"/>
    <xf numFmtId="9" fontId="43" fillId="0" borderId="0" applyFont="0" applyFill="0" applyBorder="0" applyAlignment="0" applyProtection="0"/>
    <xf numFmtId="0" fontId="33" fillId="0" borderId="0"/>
    <xf numFmtId="0" fontId="33" fillId="0" borderId="0"/>
    <xf numFmtId="164" fontId="4" fillId="0" borderId="0" applyFont="0" applyFill="0" applyBorder="0" applyAlignment="0" applyProtection="0"/>
    <xf numFmtId="9" fontId="4" fillId="0" borderId="0" applyFont="0" applyFill="0" applyBorder="0" applyAlignment="0" applyProtection="0"/>
    <xf numFmtId="0" fontId="33" fillId="0" borderId="0"/>
    <xf numFmtId="9" fontId="43" fillId="0" borderId="0" applyFont="0" applyFill="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1" borderId="0" applyNumberFormat="0" applyBorder="0" applyAlignment="0" applyProtection="0"/>
    <xf numFmtId="0" fontId="45" fillId="10" borderId="2" applyNumberFormat="0" applyAlignment="0" applyProtection="0"/>
    <xf numFmtId="0" fontId="45" fillId="15" borderId="2" applyNumberFormat="0" applyAlignment="0" applyProtection="0"/>
    <xf numFmtId="0" fontId="45" fillId="15" borderId="2" applyNumberFormat="0" applyAlignment="0" applyProtection="0"/>
    <xf numFmtId="0" fontId="45" fillId="10" borderId="2" applyNumberFormat="0" applyAlignment="0" applyProtection="0"/>
    <xf numFmtId="0" fontId="45" fillId="10" borderId="2" applyNumberFormat="0" applyAlignment="0" applyProtection="0"/>
    <xf numFmtId="0" fontId="45" fillId="15" borderId="2" applyNumberFormat="0" applyAlignment="0" applyProtection="0"/>
    <xf numFmtId="0" fontId="45" fillId="15" borderId="2" applyNumberFormat="0" applyAlignment="0" applyProtection="0"/>
    <xf numFmtId="0" fontId="45" fillId="15" borderId="2" applyNumberFormat="0" applyAlignment="0" applyProtection="0"/>
    <xf numFmtId="0" fontId="49" fillId="56" borderId="5" applyNumberFormat="0" applyAlignment="0" applyProtection="0"/>
    <xf numFmtId="0" fontId="49" fillId="56" borderId="46" applyNumberFormat="0" applyAlignment="0" applyProtection="0"/>
    <xf numFmtId="0" fontId="54" fillId="0" borderId="9" applyNumberFormat="0" applyFill="0" applyAlignment="0" applyProtection="0"/>
    <xf numFmtId="0" fontId="54" fillId="0" borderId="9" applyNumberFormat="0" applyFill="0" applyAlignment="0" applyProtection="0"/>
    <xf numFmtId="0" fontId="54" fillId="0" borderId="9" applyNumberFormat="0" applyFill="0" applyAlignment="0" applyProtection="0"/>
    <xf numFmtId="0" fontId="55" fillId="0" borderId="48" applyNumberFormat="0" applyFill="0" applyAlignment="0" applyProtection="0"/>
    <xf numFmtId="0" fontId="56" fillId="0" borderId="11" applyNumberFormat="0" applyFill="0" applyAlignment="0" applyProtection="0"/>
    <xf numFmtId="0" fontId="56" fillId="0" borderId="11" applyNumberFormat="0" applyFill="0" applyAlignment="0" applyProtection="0"/>
    <xf numFmtId="0" fontId="56" fillId="0" borderId="12" applyNumberFormat="0" applyFill="0" applyAlignment="0" applyProtection="0"/>
    <xf numFmtId="0" fontId="57" fillId="0" borderId="49" applyNumberFormat="0" applyFill="0" applyAlignment="0" applyProtection="0"/>
    <xf numFmtId="0" fontId="58" fillId="0" borderId="14" applyNumberFormat="0" applyFill="0" applyAlignment="0" applyProtection="0"/>
    <xf numFmtId="0" fontId="58" fillId="0" borderId="14" applyNumberFormat="0" applyFill="0" applyAlignment="0" applyProtection="0"/>
    <xf numFmtId="0" fontId="58" fillId="0" borderId="15" applyNumberFormat="0" applyFill="0" applyAlignment="0" applyProtection="0"/>
    <xf numFmtId="0" fontId="59" fillId="0" borderId="50"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0" fontId="43" fillId="60" borderId="52" applyNumberFormat="0" applyFont="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4" fillId="0" borderId="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6" fillId="0" borderId="0" applyNumberFormat="0" applyFill="0" applyBorder="0" applyAlignment="0" applyProtection="0"/>
    <xf numFmtId="0" fontId="49" fillId="56" borderId="5" applyNumberFormat="0" applyAlignment="0" applyProtection="0"/>
  </cellStyleXfs>
  <cellXfs count="396">
    <xf numFmtId="0" fontId="0" fillId="0" borderId="0" xfId="0"/>
    <xf numFmtId="0" fontId="67" fillId="0" borderId="0" xfId="0" applyFont="1"/>
    <xf numFmtId="0" fontId="68" fillId="0" borderId="0" xfId="0" applyFont="1"/>
    <xf numFmtId="0" fontId="69" fillId="0" borderId="0" xfId="0" applyFont="1" applyAlignment="1">
      <alignment horizontal="left" vertical="center"/>
    </xf>
    <xf numFmtId="0" fontId="71" fillId="0" borderId="0" xfId="0" applyFont="1"/>
    <xf numFmtId="0" fontId="72" fillId="0" borderId="0" xfId="0" applyFont="1"/>
    <xf numFmtId="0" fontId="70" fillId="61" borderId="0" xfId="0" applyFont="1" applyFill="1"/>
    <xf numFmtId="0" fontId="70" fillId="0" borderId="0" xfId="0" applyFont="1"/>
    <xf numFmtId="0" fontId="6" fillId="0" borderId="18" xfId="0" applyFont="1" applyBorder="1"/>
    <xf numFmtId="0" fontId="9" fillId="0" borderId="18" xfId="0" applyFont="1" applyBorder="1"/>
    <xf numFmtId="0" fontId="6" fillId="0" borderId="19" xfId="0" applyFont="1" applyBorder="1"/>
    <xf numFmtId="0" fontId="6" fillId="0" borderId="20" xfId="0" applyFont="1" applyBorder="1"/>
    <xf numFmtId="0" fontId="9" fillId="0" borderId="20" xfId="0" applyFont="1" applyBorder="1"/>
    <xf numFmtId="0" fontId="7" fillId="0" borderId="21" xfId="0" applyFont="1" applyBorder="1"/>
    <xf numFmtId="0" fontId="7" fillId="0" borderId="22" xfId="0" applyFont="1" applyBorder="1"/>
    <xf numFmtId="0" fontId="7" fillId="0" borderId="23" xfId="0" applyFont="1" applyBorder="1"/>
    <xf numFmtId="0" fontId="6" fillId="0" borderId="24" xfId="0" applyFont="1" applyBorder="1"/>
    <xf numFmtId="0" fontId="9" fillId="0" borderId="25" xfId="0" applyFont="1" applyBorder="1"/>
    <xf numFmtId="0" fontId="9" fillId="0" borderId="26" xfId="0" applyFont="1" applyBorder="1"/>
    <xf numFmtId="0" fontId="6" fillId="0" borderId="18" xfId="0" applyFont="1" applyBorder="1" applyAlignment="1">
      <alignment vertical="center"/>
    </xf>
    <xf numFmtId="0" fontId="9" fillId="61" borderId="0" xfId="0" applyFont="1" applyFill="1" applyAlignment="1">
      <alignment horizontal="left"/>
    </xf>
    <xf numFmtId="0" fontId="9" fillId="0" borderId="22" xfId="0" applyFont="1" applyBorder="1"/>
    <xf numFmtId="0" fontId="9" fillId="0" borderId="23" xfId="0" applyFont="1" applyBorder="1"/>
    <xf numFmtId="0" fontId="6" fillId="0" borderId="0" xfId="0" applyFont="1" applyAlignment="1">
      <alignment wrapText="1"/>
    </xf>
    <xf numFmtId="0" fontId="13" fillId="0" borderId="0" xfId="0" applyFont="1"/>
    <xf numFmtId="0" fontId="13" fillId="0" borderId="0" xfId="0" applyFont="1" applyAlignment="1">
      <alignment horizontal="center"/>
    </xf>
    <xf numFmtId="0" fontId="9" fillId="0" borderId="27" xfId="0" applyFont="1" applyBorder="1" applyAlignment="1">
      <alignment vertical="center" wrapText="1"/>
    </xf>
    <xf numFmtId="0" fontId="73" fillId="0" borderId="0" xfId="0" applyFont="1"/>
    <xf numFmtId="0" fontId="10" fillId="0" borderId="0" xfId="0" applyFont="1" applyAlignment="1">
      <alignment vertical="center"/>
    </xf>
    <xf numFmtId="0" fontId="11" fillId="0" borderId="18" xfId="0" applyFont="1" applyBorder="1" applyAlignment="1">
      <alignment horizontal="left" vertical="center"/>
    </xf>
    <xf numFmtId="0" fontId="12" fillId="0" borderId="18" xfId="0" applyFont="1" applyBorder="1" applyAlignment="1">
      <alignment horizontal="left" vertical="center"/>
    </xf>
    <xf numFmtId="0" fontId="10" fillId="0" borderId="18" xfId="0" applyFont="1" applyBorder="1" applyAlignment="1">
      <alignment horizontal="center" vertical="center"/>
    </xf>
    <xf numFmtId="0" fontId="70" fillId="0" borderId="0" xfId="0" applyFont="1" applyAlignment="1">
      <alignment wrapText="1"/>
    </xf>
    <xf numFmtId="0" fontId="6" fillId="0" borderId="0" xfId="0" applyFont="1" applyAlignment="1">
      <alignment horizontal="center" wrapText="1"/>
    </xf>
    <xf numFmtId="0" fontId="70" fillId="0" borderId="18" xfId="0" applyFont="1" applyBorder="1"/>
    <xf numFmtId="0" fontId="13" fillId="0" borderId="18" xfId="0" applyFont="1" applyBorder="1" applyAlignment="1">
      <alignment horizontal="center"/>
    </xf>
    <xf numFmtId="0" fontId="70" fillId="61" borderId="0" xfId="0" applyFont="1" applyFill="1" applyAlignment="1">
      <alignment horizontal="center"/>
    </xf>
    <xf numFmtId="10" fontId="70" fillId="0" borderId="0" xfId="0" applyNumberFormat="1" applyFont="1"/>
    <xf numFmtId="0" fontId="70" fillId="0" borderId="18" xfId="0" applyFont="1" applyBorder="1" applyAlignment="1">
      <alignment horizontal="left" vertical="center" wrapText="1"/>
    </xf>
    <xf numFmtId="0" fontId="67" fillId="61" borderId="18" xfId="0" applyFont="1" applyFill="1" applyBorder="1"/>
    <xf numFmtId="0" fontId="73" fillId="27" borderId="27" xfId="0" applyFont="1" applyFill="1" applyBorder="1" applyAlignment="1">
      <alignment horizontal="center" vertical="center"/>
    </xf>
    <xf numFmtId="0" fontId="70" fillId="0" borderId="18" xfId="0" applyFont="1" applyBorder="1" applyAlignment="1">
      <alignment horizontal="center"/>
    </xf>
    <xf numFmtId="10" fontId="70" fillId="0" borderId="18" xfId="0" applyNumberFormat="1" applyFont="1" applyBorder="1" applyAlignment="1">
      <alignment horizontal="center"/>
    </xf>
    <xf numFmtId="0" fontId="70" fillId="0" borderId="18" xfId="0" applyFont="1" applyBorder="1" applyAlignment="1">
      <alignment horizontal="left" vertical="center"/>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67" fillId="0" borderId="18" xfId="0" applyFont="1" applyBorder="1"/>
    <xf numFmtId="0" fontId="70" fillId="0" borderId="0" xfId="0" applyFont="1" applyAlignment="1">
      <alignment vertical="top"/>
    </xf>
    <xf numFmtId="0" fontId="73" fillId="63" borderId="27" xfId="0" applyFont="1" applyFill="1" applyBorder="1" applyAlignment="1" applyProtection="1">
      <alignment horizontal="center" vertical="center"/>
      <protection locked="0"/>
    </xf>
    <xf numFmtId="0" fontId="70" fillId="0" borderId="27" xfId="0" applyFont="1" applyBorder="1" applyAlignment="1">
      <alignment horizontal="center" vertical="center" wrapText="1"/>
    </xf>
    <xf numFmtId="14" fontId="70" fillId="61" borderId="0" xfId="0" applyNumberFormat="1" applyFont="1" applyFill="1"/>
    <xf numFmtId="10" fontId="73" fillId="0" borderId="28" xfId="0" applyNumberFormat="1" applyFont="1" applyBorder="1" applyAlignment="1">
      <alignment horizontal="center" vertical="center"/>
    </xf>
    <xf numFmtId="10" fontId="73" fillId="28" borderId="27" xfId="0" applyNumberFormat="1" applyFont="1" applyFill="1" applyBorder="1" applyAlignment="1">
      <alignment horizontal="center" vertical="center"/>
    </xf>
    <xf numFmtId="0" fontId="70" fillId="0" borderId="0" xfId="0" applyFont="1" applyAlignment="1">
      <alignment horizontal="center" vertical="center" wrapText="1"/>
    </xf>
    <xf numFmtId="0" fontId="70" fillId="0" borderId="0" xfId="0" applyFont="1" applyAlignment="1">
      <alignment horizontal="left" vertical="center" wrapText="1"/>
    </xf>
    <xf numFmtId="10" fontId="70" fillId="0" borderId="0" xfId="0" applyNumberFormat="1" applyFont="1" applyAlignment="1">
      <alignment horizontal="center" vertical="center" wrapText="1"/>
    </xf>
    <xf numFmtId="14" fontId="74" fillId="27" borderId="18" xfId="0" applyNumberFormat="1" applyFont="1" applyFill="1" applyBorder="1" applyAlignment="1">
      <alignment horizontal="center" vertical="center"/>
    </xf>
    <xf numFmtId="0" fontId="70" fillId="0" borderId="29" xfId="0" applyFont="1" applyBorder="1" applyAlignment="1">
      <alignment horizontal="center" vertical="center" wrapText="1"/>
    </xf>
    <xf numFmtId="10" fontId="70" fillId="0" borderId="18" xfId="0" applyNumberFormat="1" applyFont="1" applyBorder="1" applyAlignment="1">
      <alignment horizontal="left" vertical="center"/>
    </xf>
    <xf numFmtId="10" fontId="70" fillId="0" borderId="18" xfId="0" applyNumberFormat="1" applyFont="1" applyBorder="1" applyAlignment="1">
      <alignment horizontal="left" vertical="center" wrapText="1"/>
    </xf>
    <xf numFmtId="1" fontId="68" fillId="0" borderId="18" xfId="0" applyNumberFormat="1" applyFont="1" applyBorder="1" applyAlignment="1">
      <alignment horizontal="center" vertical="center"/>
    </xf>
    <xf numFmtId="1" fontId="68" fillId="62" borderId="18" xfId="0" applyNumberFormat="1" applyFont="1" applyFill="1" applyBorder="1" applyAlignment="1">
      <alignment horizontal="center" vertical="center"/>
    </xf>
    <xf numFmtId="0" fontId="69" fillId="0" borderId="0" xfId="0" applyFont="1"/>
    <xf numFmtId="14" fontId="70" fillId="0" borderId="0" xfId="0" applyNumberFormat="1" applyFont="1"/>
    <xf numFmtId="0" fontId="68" fillId="0" borderId="0" xfId="0" applyFont="1" applyAlignment="1">
      <alignment vertical="center"/>
    </xf>
    <xf numFmtId="14" fontId="68" fillId="63" borderId="18" xfId="0" applyNumberFormat="1" applyFont="1" applyFill="1" applyBorder="1" applyAlignment="1" applyProtection="1">
      <alignment horizontal="center" vertical="center"/>
      <protection locked="0"/>
    </xf>
    <xf numFmtId="14" fontId="68" fillId="0" borderId="18" xfId="0" applyNumberFormat="1" applyFont="1" applyBorder="1" applyAlignment="1">
      <alignment horizontal="center" vertical="center"/>
    </xf>
    <xf numFmtId="0" fontId="68" fillId="0" borderId="18" xfId="0" applyFont="1" applyBorder="1" applyAlignment="1">
      <alignment horizontal="center" vertical="center"/>
    </xf>
    <xf numFmtId="0" fontId="11" fillId="0" borderId="18" xfId="0" applyFont="1" applyBorder="1" applyAlignment="1">
      <alignment horizontal="center" vertical="center"/>
    </xf>
    <xf numFmtId="0" fontId="0" fillId="0" borderId="0" xfId="0" applyAlignment="1">
      <alignment vertical="center"/>
    </xf>
    <xf numFmtId="0" fontId="0" fillId="0" borderId="18" xfId="0" applyBorder="1" applyAlignment="1">
      <alignment vertical="center"/>
    </xf>
    <xf numFmtId="9" fontId="70" fillId="0" borderId="18" xfId="1163" applyFont="1" applyBorder="1" applyAlignment="1">
      <alignment horizontal="left" vertical="center"/>
    </xf>
    <xf numFmtId="9" fontId="70" fillId="0" borderId="0" xfId="0" applyNumberFormat="1" applyFont="1" applyAlignment="1">
      <alignment horizontal="center" vertical="center" wrapText="1"/>
    </xf>
    <xf numFmtId="14" fontId="0" fillId="0" borderId="18" xfId="0" applyNumberFormat="1" applyBorder="1" applyAlignment="1">
      <alignment horizontal="left" vertical="center"/>
    </xf>
    <xf numFmtId="0" fontId="10" fillId="0" borderId="18" xfId="0" applyFont="1" applyBorder="1" applyAlignment="1">
      <alignment vertical="center"/>
    </xf>
    <xf numFmtId="0" fontId="0" fillId="0" borderId="18" xfId="0" applyBorder="1"/>
    <xf numFmtId="14" fontId="0" fillId="0" borderId="18" xfId="0" applyNumberFormat="1" applyBorder="1"/>
    <xf numFmtId="0" fontId="10" fillId="0" borderId="18" xfId="1047" applyFont="1" applyBorder="1" applyAlignment="1">
      <alignment horizontal="left" vertical="center"/>
    </xf>
    <xf numFmtId="49" fontId="9" fillId="64" borderId="18" xfId="0" applyNumberFormat="1" applyFont="1" applyFill="1" applyBorder="1" applyAlignment="1">
      <alignment horizontal="center"/>
    </xf>
    <xf numFmtId="0" fontId="9" fillId="64" borderId="18" xfId="0" applyFont="1" applyFill="1" applyBorder="1" applyAlignment="1">
      <alignment horizontal="center"/>
    </xf>
    <xf numFmtId="9" fontId="9" fillId="64" borderId="18" xfId="853" applyFont="1" applyFill="1" applyBorder="1" applyAlignment="1" applyProtection="1">
      <alignment horizontal="center"/>
    </xf>
    <xf numFmtId="1" fontId="9" fillId="64" borderId="18" xfId="853" applyNumberFormat="1" applyFont="1" applyFill="1" applyBorder="1" applyAlignment="1" applyProtection="1">
      <alignment horizontal="center"/>
    </xf>
    <xf numFmtId="10" fontId="70" fillId="64" borderId="18" xfId="0" applyNumberFormat="1" applyFont="1" applyFill="1" applyBorder="1" applyAlignment="1">
      <alignment horizontal="center"/>
    </xf>
    <xf numFmtId="0" fontId="70" fillId="64" borderId="18" xfId="0" applyFont="1" applyFill="1" applyBorder="1" applyAlignment="1">
      <alignment horizontal="center"/>
    </xf>
    <xf numFmtId="49" fontId="9" fillId="65" borderId="18" xfId="0" applyNumberFormat="1" applyFont="1" applyFill="1" applyBorder="1" applyAlignment="1">
      <alignment horizontal="center"/>
    </xf>
    <xf numFmtId="0" fontId="9" fillId="65" borderId="18" xfId="0" applyFont="1" applyFill="1" applyBorder="1" applyAlignment="1">
      <alignment horizontal="center"/>
    </xf>
    <xf numFmtId="9" fontId="9" fillId="65" borderId="18" xfId="853" applyFont="1" applyFill="1" applyBorder="1" applyAlignment="1" applyProtection="1">
      <alignment horizontal="center"/>
    </xf>
    <xf numFmtId="10" fontId="70" fillId="65" borderId="18" xfId="0" applyNumberFormat="1" applyFont="1" applyFill="1" applyBorder="1" applyAlignment="1">
      <alignment horizontal="center"/>
    </xf>
    <xf numFmtId="0" fontId="70" fillId="65" borderId="18" xfId="0" applyFont="1" applyFill="1" applyBorder="1" applyAlignment="1">
      <alignment horizontal="center"/>
    </xf>
    <xf numFmtId="0" fontId="6" fillId="0" borderId="18" xfId="0" applyFont="1" applyBorder="1" applyAlignment="1">
      <alignment horizontal="left" vertical="center" wrapText="1"/>
    </xf>
    <xf numFmtId="0" fontId="3" fillId="0" borderId="0" xfId="0" applyFont="1"/>
    <xf numFmtId="2" fontId="68" fillId="0" borderId="18" xfId="0" applyNumberFormat="1" applyFont="1" applyBorder="1" applyAlignment="1">
      <alignment horizontal="center" vertical="center"/>
    </xf>
    <xf numFmtId="2" fontId="68" fillId="62" borderId="18" xfId="0" applyNumberFormat="1" applyFont="1" applyFill="1" applyBorder="1" applyAlignment="1">
      <alignment horizontal="center" vertical="center"/>
    </xf>
    <xf numFmtId="2" fontId="68" fillId="65" borderId="18" xfId="0" applyNumberFormat="1" applyFont="1" applyFill="1" applyBorder="1" applyAlignment="1">
      <alignment horizontal="center" vertical="center"/>
    </xf>
    <xf numFmtId="0" fontId="70" fillId="66" borderId="0" xfId="0" applyFont="1" applyFill="1"/>
    <xf numFmtId="0" fontId="6" fillId="0" borderId="0" xfId="0" applyFont="1" applyAlignment="1">
      <alignment vertical="center"/>
    </xf>
    <xf numFmtId="1" fontId="9" fillId="0" borderId="0" xfId="0" applyNumberFormat="1" applyFont="1"/>
    <xf numFmtId="0" fontId="70" fillId="65" borderId="18" xfId="0" applyFont="1" applyFill="1" applyBorder="1" applyAlignment="1">
      <alignment horizontal="left" vertical="center"/>
    </xf>
    <xf numFmtId="0" fontId="1" fillId="0" borderId="0" xfId="0" applyFont="1"/>
    <xf numFmtId="0" fontId="77" fillId="0" borderId="0" xfId="0" applyFont="1" applyAlignment="1">
      <alignment vertical="center"/>
    </xf>
    <xf numFmtId="0" fontId="0" fillId="0" borderId="0" xfId="0" applyAlignment="1">
      <alignment horizontal="left" vertical="center"/>
    </xf>
    <xf numFmtId="0" fontId="1" fillId="0" borderId="0" xfId="0" applyFont="1" applyAlignment="1">
      <alignment vertical="center"/>
    </xf>
    <xf numFmtId="0" fontId="80" fillId="0" borderId="18" xfId="0" applyFont="1" applyBorder="1" applyAlignment="1">
      <alignment vertical="center"/>
    </xf>
    <xf numFmtId="0" fontId="80" fillId="0" borderId="0" xfId="0" applyFont="1" applyAlignment="1">
      <alignment vertical="center"/>
    </xf>
    <xf numFmtId="0" fontId="77"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quotePrefix="1" applyFont="1"/>
    <xf numFmtId="0" fontId="1" fillId="0" borderId="18" xfId="0" applyFont="1" applyBorder="1"/>
    <xf numFmtId="0" fontId="68" fillId="0" borderId="18" xfId="0" applyFont="1" applyBorder="1"/>
    <xf numFmtId="0" fontId="68" fillId="67" borderId="18" xfId="0" applyFont="1" applyFill="1" applyBorder="1"/>
    <xf numFmtId="0" fontId="68" fillId="0" borderId="0" xfId="0" applyFont="1" applyAlignment="1">
      <alignment horizontal="center" vertical="center"/>
    </xf>
    <xf numFmtId="0" fontId="83" fillId="0" borderId="0" xfId="0" applyFont="1"/>
    <xf numFmtId="0" fontId="85" fillId="0" borderId="0" xfId="0" applyFont="1"/>
    <xf numFmtId="0" fontId="9" fillId="0" borderId="18" xfId="0" applyFont="1" applyBorder="1" applyAlignment="1">
      <alignment horizontal="center"/>
    </xf>
    <xf numFmtId="9" fontId="9" fillId="0" borderId="18" xfId="853" applyFont="1" applyFill="1" applyBorder="1" applyAlignment="1" applyProtection="1">
      <alignment horizontal="center"/>
    </xf>
    <xf numFmtId="165" fontId="9" fillId="64" borderId="18" xfId="853" applyNumberFormat="1" applyFont="1" applyFill="1" applyBorder="1" applyAlignment="1" applyProtection="1">
      <alignment horizontal="center"/>
    </xf>
    <xf numFmtId="0" fontId="9" fillId="64" borderId="18" xfId="853" applyNumberFormat="1" applyFont="1" applyFill="1" applyBorder="1" applyAlignment="1" applyProtection="1">
      <alignment horizontal="center"/>
    </xf>
    <xf numFmtId="0" fontId="6" fillId="0" borderId="20" xfId="1115" applyFont="1" applyBorder="1"/>
    <xf numFmtId="0" fontId="9" fillId="0" borderId="0" xfId="0" applyFont="1"/>
    <xf numFmtId="0" fontId="70" fillId="0" borderId="0" xfId="0" applyFont="1" applyAlignment="1">
      <alignment vertical="center"/>
    </xf>
    <xf numFmtId="0" fontId="6" fillId="0" borderId="27" xfId="0" applyFont="1" applyBorder="1" applyAlignment="1">
      <alignment vertical="center" wrapText="1"/>
    </xf>
    <xf numFmtId="0" fontId="7" fillId="63" borderId="27" xfId="0" applyFont="1" applyFill="1" applyBorder="1" applyAlignment="1" applyProtection="1">
      <alignment horizontal="center" vertical="center"/>
      <protection locked="0"/>
    </xf>
    <xf numFmtId="0" fontId="7" fillId="27" borderId="27" xfId="0" applyFont="1" applyFill="1" applyBorder="1" applyAlignment="1">
      <alignment horizontal="center" vertical="center"/>
    </xf>
    <xf numFmtId="10" fontId="7" fillId="0" borderId="28" xfId="0" applyNumberFormat="1" applyFont="1" applyBorder="1" applyAlignment="1">
      <alignment horizontal="center" vertical="center"/>
    </xf>
    <xf numFmtId="10" fontId="7" fillId="0" borderId="27" xfId="0" applyNumberFormat="1" applyFont="1" applyBorder="1" applyAlignment="1">
      <alignment horizontal="center" vertical="center"/>
    </xf>
    <xf numFmtId="1" fontId="9" fillId="65" borderId="18" xfId="853" applyNumberFormat="1" applyFont="1" applyFill="1" applyBorder="1" applyAlignment="1" applyProtection="1">
      <alignment horizontal="center"/>
    </xf>
    <xf numFmtId="1" fontId="68" fillId="65" borderId="18" xfId="0" applyNumberFormat="1" applyFont="1" applyFill="1" applyBorder="1" applyAlignment="1">
      <alignment horizontal="center" vertical="center"/>
    </xf>
    <xf numFmtId="0" fontId="71" fillId="0" borderId="0" xfId="0" applyFont="1" applyAlignment="1">
      <alignment vertical="center"/>
    </xf>
    <xf numFmtId="165" fontId="6" fillId="68" borderId="53" xfId="1163" applyNumberFormat="1" applyFont="1" applyFill="1" applyBorder="1" applyAlignment="1" applyProtection="1">
      <alignment horizontal="center" vertical="center"/>
    </xf>
    <xf numFmtId="9" fontId="6" fillId="68" borderId="27" xfId="1163" applyFont="1" applyFill="1" applyBorder="1" applyAlignment="1" applyProtection="1">
      <alignment horizontal="center" vertical="center"/>
    </xf>
    <xf numFmtId="165" fontId="6" fillId="69" borderId="35" xfId="1163" applyNumberFormat="1" applyFont="1" applyFill="1" applyBorder="1" applyAlignment="1" applyProtection="1">
      <alignment horizontal="center" vertical="center"/>
    </xf>
    <xf numFmtId="165" fontId="6" fillId="69" borderId="31" xfId="1163" applyNumberFormat="1" applyFont="1" applyFill="1" applyBorder="1" applyAlignment="1" applyProtection="1">
      <alignment horizontal="center" vertical="center"/>
    </xf>
    <xf numFmtId="165" fontId="6" fillId="0" borderId="53" xfId="1163" applyNumberFormat="1" applyFont="1" applyFill="1" applyBorder="1" applyAlignment="1" applyProtection="1">
      <alignment horizontal="center" vertical="center"/>
    </xf>
    <xf numFmtId="165" fontId="6" fillId="71" borderId="38" xfId="1163" applyNumberFormat="1" applyFont="1" applyFill="1" applyBorder="1" applyAlignment="1" applyProtection="1">
      <alignment horizontal="center" vertical="center"/>
    </xf>
    <xf numFmtId="165" fontId="6" fillId="71" borderId="28" xfId="1163" applyNumberFormat="1" applyFont="1" applyFill="1" applyBorder="1" applyAlignment="1" applyProtection="1">
      <alignment horizontal="center" vertical="center"/>
    </xf>
    <xf numFmtId="165" fontId="6" fillId="71" borderId="53" xfId="1163" applyNumberFormat="1" applyFont="1" applyFill="1" applyBorder="1" applyAlignment="1" applyProtection="1">
      <alignment horizontal="center" vertical="center"/>
    </xf>
    <xf numFmtId="165" fontId="6" fillId="71" borderId="27" xfId="1163" applyNumberFormat="1" applyFont="1" applyFill="1" applyBorder="1" applyAlignment="1" applyProtection="1">
      <alignment horizontal="center" vertical="center"/>
    </xf>
    <xf numFmtId="165" fontId="6" fillId="0" borderId="28" xfId="1163" applyNumberFormat="1" applyFont="1" applyFill="1" applyBorder="1" applyAlignment="1" applyProtection="1">
      <alignment horizontal="center" vertical="center" wrapText="1"/>
    </xf>
    <xf numFmtId="0" fontId="0" fillId="0" borderId="18" xfId="0" applyBorder="1" applyAlignment="1">
      <alignment horizontal="left" vertical="center"/>
    </xf>
    <xf numFmtId="0" fontId="76" fillId="0" borderId="0" xfId="0" applyFont="1" applyAlignment="1">
      <alignment vertical="center"/>
    </xf>
    <xf numFmtId="0" fontId="13" fillId="0" borderId="18" xfId="0" applyFont="1" applyBorder="1"/>
    <xf numFmtId="14" fontId="70" fillId="0" borderId="18" xfId="0" quotePrefix="1" applyNumberFormat="1" applyFont="1" applyBorder="1" applyAlignment="1">
      <alignment horizontal="center"/>
    </xf>
    <xf numFmtId="14" fontId="70" fillId="0" borderId="18" xfId="0" applyNumberFormat="1" applyFont="1" applyBorder="1" applyAlignment="1">
      <alignment horizontal="center"/>
    </xf>
    <xf numFmtId="14" fontId="9" fillId="0" borderId="18" xfId="0" applyNumberFormat="1" applyFont="1" applyBorder="1" applyAlignment="1">
      <alignment horizontal="center"/>
    </xf>
    <xf numFmtId="0" fontId="9" fillId="0" borderId="18" xfId="0" applyFont="1" applyBorder="1" applyAlignment="1">
      <alignment vertical="center"/>
    </xf>
    <xf numFmtId="0" fontId="6" fillId="0" borderId="18" xfId="0" applyFont="1" applyBorder="1" applyAlignment="1">
      <alignment vertical="center" wrapText="1"/>
    </xf>
    <xf numFmtId="0" fontId="72" fillId="0" borderId="0" xfId="0" applyFont="1" applyAlignment="1">
      <alignment vertical="center"/>
    </xf>
    <xf numFmtId="0" fontId="72" fillId="0" borderId="0" xfId="0" applyFont="1" applyAlignment="1">
      <alignment horizontal="center" vertical="center"/>
    </xf>
    <xf numFmtId="0" fontId="74" fillId="28" borderId="29" xfId="0" applyFont="1" applyFill="1" applyBorder="1" applyAlignment="1">
      <alignment vertical="center"/>
    </xf>
    <xf numFmtId="0" fontId="74" fillId="28" borderId="0" xfId="0" applyFont="1" applyFill="1" applyAlignment="1">
      <alignment vertical="center"/>
    </xf>
    <xf numFmtId="0" fontId="90" fillId="0" borderId="0" xfId="0" applyFont="1"/>
    <xf numFmtId="0" fontId="0" fillId="0" borderId="18" xfId="0" applyBorder="1" applyAlignment="1">
      <alignment horizontal="right"/>
    </xf>
    <xf numFmtId="1" fontId="9" fillId="0" borderId="0" xfId="0" quotePrefix="1" applyNumberFormat="1" applyFont="1" applyAlignment="1">
      <alignment vertical="center"/>
    </xf>
    <xf numFmtId="1" fontId="9" fillId="0" borderId="0" xfId="0" applyNumberFormat="1" applyFont="1" applyAlignment="1">
      <alignment vertical="center"/>
    </xf>
    <xf numFmtId="0" fontId="62" fillId="0" borderId="0" xfId="0" applyFont="1" applyAlignment="1">
      <alignment horizontal="left" vertical="center"/>
    </xf>
    <xf numFmtId="0" fontId="9" fillId="0" borderId="0" xfId="0" applyFont="1" applyAlignment="1">
      <alignment vertical="center"/>
    </xf>
    <xf numFmtId="0" fontId="70" fillId="0" borderId="0" xfId="0" applyFont="1" applyAlignment="1">
      <alignment horizontal="center" vertical="center"/>
    </xf>
    <xf numFmtId="0" fontId="79" fillId="0" borderId="0" xfId="0" applyFont="1" applyAlignment="1">
      <alignment vertical="center"/>
    </xf>
    <xf numFmtId="0" fontId="79" fillId="0" borderId="27" xfId="0" applyFont="1" applyBorder="1" applyAlignment="1">
      <alignment horizontal="center" vertical="center"/>
    </xf>
    <xf numFmtId="0" fontId="74" fillId="0" borderId="0" xfId="0" applyFont="1" applyAlignment="1">
      <alignment vertical="center"/>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74" fillId="0" borderId="62" xfId="0" applyFont="1" applyBorder="1" applyAlignment="1">
      <alignment horizontal="center" vertical="center" wrapText="1"/>
    </xf>
    <xf numFmtId="0" fontId="74" fillId="0" borderId="64" xfId="0" applyFont="1" applyBorder="1" applyAlignment="1">
      <alignment horizontal="center" vertical="center" wrapText="1"/>
    </xf>
    <xf numFmtId="1" fontId="6" fillId="73" borderId="22" xfId="1037" applyNumberFormat="1" applyFont="1" applyFill="1" applyBorder="1" applyAlignment="1" applyProtection="1">
      <alignment horizontal="center" vertical="center"/>
      <protection locked="0"/>
    </xf>
    <xf numFmtId="1" fontId="6" fillId="73" borderId="18" xfId="1037" applyNumberFormat="1" applyFont="1" applyFill="1" applyBorder="1" applyAlignment="1" applyProtection="1">
      <alignment horizontal="center" vertical="center"/>
      <protection locked="0"/>
    </xf>
    <xf numFmtId="1" fontId="6" fillId="73" borderId="62" xfId="1037" applyNumberFormat="1" applyFont="1" applyFill="1" applyBorder="1" applyAlignment="1" applyProtection="1">
      <alignment horizontal="center" vertical="center"/>
      <protection locked="0"/>
    </xf>
    <xf numFmtId="0" fontId="74" fillId="0" borderId="67" xfId="0" applyFont="1" applyBorder="1" applyAlignment="1">
      <alignment horizontal="center" vertical="center" wrapText="1"/>
    </xf>
    <xf numFmtId="0" fontId="74" fillId="0" borderId="68" xfId="0" applyFont="1" applyBorder="1" applyAlignment="1">
      <alignment horizontal="center" vertical="center" wrapText="1"/>
    </xf>
    <xf numFmtId="0" fontId="74" fillId="0" borderId="69" xfId="0" applyFont="1" applyBorder="1" applyAlignment="1">
      <alignment horizontal="center" vertical="center" wrapText="1"/>
    </xf>
    <xf numFmtId="0" fontId="74" fillId="0" borderId="70" xfId="0" applyFont="1" applyBorder="1" applyAlignment="1">
      <alignment horizontal="center" vertical="center" wrapText="1"/>
    </xf>
    <xf numFmtId="49" fontId="6" fillId="73" borderId="21" xfId="1037" applyNumberFormat="1" applyFont="1" applyFill="1" applyBorder="1" applyAlignment="1" applyProtection="1">
      <alignment horizontal="left" vertical="center"/>
      <protection locked="0"/>
    </xf>
    <xf numFmtId="49" fontId="6" fillId="73" borderId="19" xfId="1037" applyNumberFormat="1" applyFont="1" applyFill="1" applyBorder="1" applyAlignment="1" applyProtection="1">
      <alignment horizontal="left" vertical="center"/>
      <protection locked="0"/>
    </xf>
    <xf numFmtId="49" fontId="6" fillId="73" borderId="63" xfId="1037" applyNumberFormat="1" applyFont="1" applyFill="1" applyBorder="1" applyAlignment="1" applyProtection="1">
      <alignment horizontal="left" vertical="center"/>
      <protection locked="0"/>
    </xf>
    <xf numFmtId="49" fontId="6" fillId="73" borderId="21" xfId="1037" applyNumberFormat="1" applyFont="1" applyFill="1" applyBorder="1" applyAlignment="1" applyProtection="1">
      <alignment horizontal="center" vertical="center"/>
      <protection locked="0"/>
    </xf>
    <xf numFmtId="49" fontId="6" fillId="73" borderId="19" xfId="1037" applyNumberFormat="1" applyFont="1" applyFill="1" applyBorder="1" applyAlignment="1" applyProtection="1">
      <alignment horizontal="center" vertical="center"/>
      <protection locked="0"/>
    </xf>
    <xf numFmtId="49" fontId="6" fillId="73" borderId="63" xfId="1037" applyNumberFormat="1" applyFont="1" applyFill="1" applyBorder="1" applyAlignment="1" applyProtection="1">
      <alignment horizontal="center" vertical="center"/>
      <protection locked="0"/>
    </xf>
    <xf numFmtId="1" fontId="74" fillId="0" borderId="27" xfId="0" applyNumberFormat="1" applyFont="1" applyBorder="1" applyAlignment="1">
      <alignment horizontal="center" vertical="center"/>
    </xf>
    <xf numFmtId="0" fontId="11" fillId="0" borderId="18" xfId="1047" applyFont="1" applyBorder="1" applyAlignment="1">
      <alignment horizontal="left" vertical="center"/>
    </xf>
    <xf numFmtId="1" fontId="6" fillId="73" borderId="66" xfId="1037" applyNumberFormat="1" applyFont="1" applyFill="1" applyBorder="1" applyAlignment="1" applyProtection="1">
      <alignment horizontal="left" vertical="center" wrapText="1"/>
      <protection locked="0"/>
    </xf>
    <xf numFmtId="1" fontId="6" fillId="73" borderId="60" xfId="1037" applyNumberFormat="1" applyFont="1" applyFill="1" applyBorder="1" applyAlignment="1" applyProtection="1">
      <alignment horizontal="left" vertical="center" wrapText="1"/>
      <protection locked="0"/>
    </xf>
    <xf numFmtId="1" fontId="6" fillId="73" borderId="64" xfId="1037" applyNumberFormat="1" applyFont="1" applyFill="1" applyBorder="1" applyAlignment="1" applyProtection="1">
      <alignment horizontal="left" vertical="center" wrapText="1"/>
      <protection locked="0"/>
    </xf>
    <xf numFmtId="0" fontId="1" fillId="0" borderId="18" xfId="0" applyFont="1" applyBorder="1" applyAlignment="1">
      <alignment wrapText="1"/>
    </xf>
    <xf numFmtId="1" fontId="89" fillId="73" borderId="22" xfId="1037" applyNumberFormat="1" applyFont="1" applyFill="1" applyBorder="1" applyAlignment="1" applyProtection="1">
      <alignment horizontal="center" vertical="center"/>
      <protection locked="0"/>
    </xf>
    <xf numFmtId="1" fontId="89" fillId="73" borderId="66" xfId="1037" applyNumberFormat="1" applyFont="1" applyFill="1" applyBorder="1" applyAlignment="1" applyProtection="1">
      <alignment horizontal="center" vertical="center"/>
      <protection locked="0"/>
    </xf>
    <xf numFmtId="1" fontId="89" fillId="73" borderId="18" xfId="1037" applyNumberFormat="1" applyFont="1" applyFill="1" applyBorder="1" applyAlignment="1" applyProtection="1">
      <alignment horizontal="center" vertical="center"/>
      <protection locked="0"/>
    </xf>
    <xf numFmtId="1" fontId="89" fillId="73" borderId="60" xfId="1037" applyNumberFormat="1" applyFont="1" applyFill="1" applyBorder="1" applyAlignment="1" applyProtection="1">
      <alignment horizontal="center" vertical="center"/>
      <protection locked="0"/>
    </xf>
    <xf numFmtId="1" fontId="89" fillId="73" borderId="62" xfId="1037" applyNumberFormat="1" applyFont="1" applyFill="1" applyBorder="1" applyAlignment="1" applyProtection="1">
      <alignment horizontal="center" vertical="center"/>
      <protection locked="0"/>
    </xf>
    <xf numFmtId="1" fontId="89" fillId="73" borderId="64" xfId="1037" applyNumberFormat="1" applyFont="1" applyFill="1" applyBorder="1" applyAlignment="1" applyProtection="1">
      <alignment horizontal="center" vertical="center"/>
      <protection locked="0"/>
    </xf>
    <xf numFmtId="1" fontId="89" fillId="73" borderId="66" xfId="1037" applyNumberFormat="1" applyFont="1" applyFill="1" applyBorder="1" applyAlignment="1" applyProtection="1">
      <alignment horizontal="left" vertical="center" wrapText="1"/>
      <protection locked="0"/>
    </xf>
    <xf numFmtId="1" fontId="89" fillId="73" borderId="60" xfId="1037" applyNumberFormat="1" applyFont="1" applyFill="1" applyBorder="1" applyAlignment="1" applyProtection="1">
      <alignment horizontal="left" vertical="center" wrapText="1"/>
      <protection locked="0"/>
    </xf>
    <xf numFmtId="1" fontId="89" fillId="73" borderId="64" xfId="1037" applyNumberFormat="1" applyFont="1" applyFill="1" applyBorder="1" applyAlignment="1" applyProtection="1">
      <alignment horizontal="left" vertical="center" wrapText="1"/>
      <protection locked="0"/>
    </xf>
    <xf numFmtId="49" fontId="89" fillId="73" borderId="21" xfId="1037" applyNumberFormat="1" applyFont="1" applyFill="1" applyBorder="1" applyAlignment="1" applyProtection="1">
      <alignment horizontal="left" vertical="center" wrapText="1"/>
      <protection locked="0"/>
    </xf>
    <xf numFmtId="49" fontId="89" fillId="73" borderId="19" xfId="1037" applyNumberFormat="1" applyFont="1" applyFill="1" applyBorder="1" applyAlignment="1" applyProtection="1">
      <alignment horizontal="left" vertical="center" wrapText="1"/>
      <protection locked="0"/>
    </xf>
    <xf numFmtId="49" fontId="89" fillId="73" borderId="63" xfId="1037" applyNumberFormat="1" applyFont="1" applyFill="1" applyBorder="1" applyAlignment="1" applyProtection="1">
      <alignment horizontal="left" vertical="center" wrapText="1"/>
      <protection locked="0"/>
    </xf>
    <xf numFmtId="49" fontId="89" fillId="73" borderId="65" xfId="1037" applyNumberFormat="1" applyFont="1" applyFill="1" applyBorder="1" applyAlignment="1" applyProtection="1">
      <alignment vertical="center" wrapText="1"/>
      <protection locked="0"/>
    </xf>
    <xf numFmtId="49" fontId="89" fillId="73" borderId="22" xfId="1037" applyNumberFormat="1" applyFont="1" applyFill="1" applyBorder="1" applyAlignment="1" applyProtection="1">
      <alignment vertical="center" wrapText="1"/>
      <protection locked="0"/>
    </xf>
    <xf numFmtId="49" fontId="89" fillId="73" borderId="59" xfId="1037" applyNumberFormat="1" applyFont="1" applyFill="1" applyBorder="1" applyAlignment="1" applyProtection="1">
      <alignment vertical="center" wrapText="1"/>
      <protection locked="0"/>
    </xf>
    <xf numFmtId="49" fontId="89" fillId="73" borderId="18" xfId="1037" applyNumberFormat="1" applyFont="1" applyFill="1" applyBorder="1" applyAlignment="1" applyProtection="1">
      <alignment vertical="center" wrapText="1"/>
      <protection locked="0"/>
    </xf>
    <xf numFmtId="49" fontId="89" fillId="73" borderId="61" xfId="1037" applyNumberFormat="1" applyFont="1" applyFill="1" applyBorder="1" applyAlignment="1" applyProtection="1">
      <alignment vertical="center" wrapText="1"/>
      <protection locked="0"/>
    </xf>
    <xf numFmtId="49" fontId="89" fillId="73" borderId="62" xfId="1037" applyNumberFormat="1" applyFont="1" applyFill="1" applyBorder="1" applyAlignment="1" applyProtection="1">
      <alignment vertical="center" wrapText="1"/>
      <protection locked="0"/>
    </xf>
    <xf numFmtId="49" fontId="89" fillId="73" borderId="22" xfId="1037" applyNumberFormat="1" applyFont="1" applyFill="1" applyBorder="1" applyAlignment="1" applyProtection="1">
      <alignment horizontal="center" vertical="center" wrapText="1"/>
      <protection locked="0"/>
    </xf>
    <xf numFmtId="49" fontId="89" fillId="73" borderId="18" xfId="1037" applyNumberFormat="1" applyFont="1" applyFill="1" applyBorder="1" applyAlignment="1" applyProtection="1">
      <alignment horizontal="center" vertical="center" wrapText="1"/>
      <protection locked="0"/>
    </xf>
    <xf numFmtId="49" fontId="89" fillId="73" borderId="62" xfId="1037" applyNumberFormat="1" applyFont="1" applyFill="1" applyBorder="1" applyAlignment="1" applyProtection="1">
      <alignment horizontal="center" vertical="center" wrapText="1"/>
      <protection locked="0"/>
    </xf>
    <xf numFmtId="49" fontId="6" fillId="73" borderId="65" xfId="1037" applyNumberFormat="1" applyFont="1" applyFill="1" applyBorder="1" applyAlignment="1" applyProtection="1">
      <alignment vertical="center" wrapText="1"/>
      <protection locked="0"/>
    </xf>
    <xf numFmtId="49" fontId="6" fillId="73" borderId="59" xfId="1037" applyNumberFormat="1" applyFont="1" applyFill="1" applyBorder="1" applyAlignment="1" applyProtection="1">
      <alignment vertical="center" wrapText="1"/>
      <protection locked="0"/>
    </xf>
    <xf numFmtId="49" fontId="6" fillId="73" borderId="61" xfId="1037" applyNumberFormat="1" applyFont="1" applyFill="1" applyBorder="1" applyAlignment="1" applyProtection="1">
      <alignment vertical="center" wrapText="1"/>
      <protection locked="0"/>
    </xf>
    <xf numFmtId="49" fontId="6" fillId="73" borderId="22" xfId="1037" applyNumberFormat="1" applyFont="1" applyFill="1" applyBorder="1" applyAlignment="1" applyProtection="1">
      <alignment vertical="center" wrapText="1"/>
      <protection locked="0"/>
    </xf>
    <xf numFmtId="49" fontId="6" fillId="73" borderId="18" xfId="1037" applyNumberFormat="1" applyFont="1" applyFill="1" applyBorder="1" applyAlignment="1" applyProtection="1">
      <alignment vertical="center" wrapText="1"/>
      <protection locked="0"/>
    </xf>
    <xf numFmtId="49" fontId="6" fillId="73" borderId="62" xfId="1037" applyNumberFormat="1" applyFont="1" applyFill="1" applyBorder="1" applyAlignment="1" applyProtection="1">
      <alignment vertical="center" wrapText="1"/>
      <protection locked="0"/>
    </xf>
    <xf numFmtId="49" fontId="6" fillId="73" borderId="22" xfId="1037" applyNumberFormat="1" applyFont="1" applyFill="1" applyBorder="1" applyAlignment="1" applyProtection="1">
      <alignment horizontal="center" vertical="center" wrapText="1"/>
      <protection locked="0"/>
    </xf>
    <xf numFmtId="49" fontId="6" fillId="73" borderId="18" xfId="1037" applyNumberFormat="1" applyFont="1" applyFill="1" applyBorder="1" applyAlignment="1" applyProtection="1">
      <alignment horizontal="center" vertical="center" wrapText="1"/>
      <protection locked="0"/>
    </xf>
    <xf numFmtId="49" fontId="6" fillId="73" borderId="62" xfId="1037" applyNumberFormat="1" applyFont="1" applyFill="1" applyBorder="1" applyAlignment="1" applyProtection="1">
      <alignment horizontal="center" vertical="center" wrapText="1"/>
      <protection locked="0"/>
    </xf>
    <xf numFmtId="1" fontId="89" fillId="73" borderId="71" xfId="1037" applyNumberFormat="1" applyFont="1" applyFill="1" applyBorder="1" applyAlignment="1" applyProtection="1">
      <alignment horizontal="center" vertical="center"/>
      <protection locked="0"/>
    </xf>
    <xf numFmtId="0" fontId="1" fillId="74" borderId="18" xfId="0" applyFont="1" applyFill="1" applyBorder="1"/>
    <xf numFmtId="0" fontId="0" fillId="74" borderId="18" xfId="0" applyFill="1" applyBorder="1"/>
    <xf numFmtId="0" fontId="1" fillId="0" borderId="18" xfId="0" applyFont="1" applyBorder="1" applyAlignment="1">
      <alignment horizontal="center" vertical="center" wrapText="1"/>
    </xf>
    <xf numFmtId="0" fontId="68" fillId="0" borderId="18" xfId="0" applyFont="1" applyBorder="1" applyAlignment="1">
      <alignment horizontal="center" vertical="center"/>
    </xf>
    <xf numFmtId="0" fontId="1" fillId="63" borderId="20" xfId="0" applyFont="1" applyFill="1" applyBorder="1" applyAlignment="1" applyProtection="1">
      <alignment horizontal="center" vertical="center"/>
      <protection locked="0"/>
    </xf>
    <xf numFmtId="0" fontId="68" fillId="63" borderId="19" xfId="0" applyFont="1" applyFill="1" applyBorder="1" applyAlignment="1" applyProtection="1">
      <alignment horizontal="center" vertical="center"/>
      <protection locked="0"/>
    </xf>
    <xf numFmtId="0" fontId="68" fillId="63" borderId="20" xfId="0" applyFont="1" applyFill="1" applyBorder="1" applyAlignment="1" applyProtection="1">
      <alignment horizontal="left" vertical="center"/>
      <protection locked="0"/>
    </xf>
    <xf numFmtId="0" fontId="68" fillId="63" borderId="34" xfId="0" applyFont="1" applyFill="1" applyBorder="1" applyAlignment="1" applyProtection="1">
      <alignment horizontal="left" vertical="center"/>
      <protection locked="0"/>
    </xf>
    <xf numFmtId="0" fontId="68" fillId="63" borderId="19" xfId="0" applyFont="1" applyFill="1" applyBorder="1" applyAlignment="1" applyProtection="1">
      <alignment horizontal="left" vertical="center"/>
      <protection locked="0"/>
    </xf>
    <xf numFmtId="0" fontId="68" fillId="0" borderId="20" xfId="0" applyFont="1" applyBorder="1" applyAlignment="1">
      <alignment horizontal="left" vertical="center"/>
    </xf>
    <xf numFmtId="0" fontId="68" fillId="0" borderId="34" xfId="0" applyFont="1" applyBorder="1" applyAlignment="1">
      <alignment horizontal="left" vertical="center"/>
    </xf>
    <xf numFmtId="0" fontId="68" fillId="0" borderId="19" xfId="0" applyFont="1" applyBorder="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1" fillId="63" borderId="20" xfId="0" applyFont="1" applyFill="1" applyBorder="1" applyAlignment="1" applyProtection="1">
      <alignment horizontal="left" vertical="center"/>
      <protection locked="0"/>
    </xf>
    <xf numFmtId="0" fontId="70" fillId="0" borderId="0" xfId="0" applyFont="1" applyAlignment="1">
      <alignment horizontal="left" vertical="center" wrapText="1"/>
    </xf>
    <xf numFmtId="0" fontId="3" fillId="0" borderId="43" xfId="0" applyFont="1" applyBorder="1" applyAlignment="1">
      <alignment horizontal="left" vertical="center"/>
    </xf>
    <xf numFmtId="0" fontId="5" fillId="0" borderId="20" xfId="0" applyFont="1" applyBorder="1" applyAlignment="1">
      <alignment horizontal="center" vertical="center"/>
    </xf>
    <xf numFmtId="0" fontId="5" fillId="0" borderId="34" xfId="0" applyFont="1" applyBorder="1" applyAlignment="1">
      <alignment horizontal="center" vertical="center"/>
    </xf>
    <xf numFmtId="0" fontId="5" fillId="0" borderId="19" xfId="0" applyFont="1" applyBorder="1" applyAlignment="1">
      <alignment horizontal="center" vertical="center"/>
    </xf>
    <xf numFmtId="0" fontId="68" fillId="63" borderId="18" xfId="0" applyFont="1" applyFill="1" applyBorder="1" applyAlignment="1" applyProtection="1">
      <alignment horizontal="center" vertical="center" wrapText="1"/>
      <protection locked="0"/>
    </xf>
    <xf numFmtId="0" fontId="68" fillId="63" borderId="18" xfId="0" applyFont="1" applyFill="1" applyBorder="1" applyAlignment="1" applyProtection="1">
      <alignment horizontal="center" vertical="center"/>
      <protection locked="0"/>
    </xf>
    <xf numFmtId="0" fontId="1" fillId="0" borderId="18" xfId="0" applyFont="1" applyBorder="1" applyAlignment="1">
      <alignment vertical="center" wrapText="1"/>
    </xf>
    <xf numFmtId="0" fontId="68" fillId="63" borderId="20" xfId="0" applyFont="1" applyFill="1" applyBorder="1" applyAlignment="1" applyProtection="1">
      <alignment horizontal="center" vertical="center"/>
      <protection locked="0"/>
    </xf>
    <xf numFmtId="0" fontId="68" fillId="63" borderId="34" xfId="0" applyFont="1" applyFill="1" applyBorder="1" applyAlignment="1" applyProtection="1">
      <alignment horizontal="center" vertical="center"/>
      <protection locked="0"/>
    </xf>
    <xf numFmtId="0" fontId="79" fillId="0" borderId="18" xfId="0" applyFont="1" applyBorder="1" applyAlignment="1">
      <alignment vertical="center"/>
    </xf>
    <xf numFmtId="0" fontId="79" fillId="0" borderId="18" xfId="0" applyFont="1" applyBorder="1" applyAlignment="1">
      <alignment horizontal="left" vertical="center"/>
    </xf>
    <xf numFmtId="0" fontId="70" fillId="0" borderId="0" xfId="0" applyFont="1" applyAlignment="1">
      <alignment horizontal="justify" vertical="center" wrapText="1"/>
    </xf>
    <xf numFmtId="0" fontId="5" fillId="0" borderId="18" xfId="0" applyFont="1" applyBorder="1" applyAlignment="1">
      <alignment horizontal="center" vertical="center"/>
    </xf>
    <xf numFmtId="0" fontId="1" fillId="0" borderId="20" xfId="0" applyFont="1" applyBorder="1" applyAlignment="1">
      <alignment horizontal="left" vertical="center" wrapText="1"/>
    </xf>
    <xf numFmtId="0" fontId="1" fillId="0" borderId="34" xfId="0" applyFont="1" applyBorder="1" applyAlignment="1">
      <alignment horizontal="left" vertical="center" wrapText="1"/>
    </xf>
    <xf numFmtId="0" fontId="1" fillId="0" borderId="19" xfId="0" applyFont="1" applyBorder="1" applyAlignment="1">
      <alignment horizontal="left" vertical="center" wrapText="1"/>
    </xf>
    <xf numFmtId="0" fontId="79" fillId="0" borderId="20" xfId="0" applyFont="1" applyBorder="1" applyAlignment="1">
      <alignment horizontal="left" vertical="center" wrapText="1"/>
    </xf>
    <xf numFmtId="0" fontId="79" fillId="0" borderId="34" xfId="0" applyFont="1" applyBorder="1" applyAlignment="1">
      <alignment horizontal="left" vertical="center" wrapText="1"/>
    </xf>
    <xf numFmtId="0" fontId="79" fillId="0" borderId="19" xfId="0" applyFont="1" applyBorder="1" applyAlignment="1">
      <alignment horizontal="left" vertical="center" wrapText="1"/>
    </xf>
    <xf numFmtId="0" fontId="70" fillId="0" borderId="0" xfId="0" applyFont="1" applyAlignment="1">
      <alignment horizontal="justify" wrapText="1"/>
    </xf>
    <xf numFmtId="0" fontId="0" fillId="0" borderId="0" xfId="0" applyAlignment="1">
      <alignment horizontal="justify" wrapText="1"/>
    </xf>
    <xf numFmtId="0" fontId="74" fillId="0" borderId="56" xfId="0" applyFont="1" applyBorder="1" applyAlignment="1">
      <alignment horizontal="center" vertical="center" wrapText="1"/>
    </xf>
    <xf numFmtId="0" fontId="74" fillId="0" borderId="61" xfId="0" applyFont="1" applyBorder="1" applyAlignment="1">
      <alignment horizontal="center" vertical="center" wrapText="1"/>
    </xf>
    <xf numFmtId="0" fontId="74" fillId="0" borderId="57" xfId="0" applyFont="1" applyBorder="1" applyAlignment="1">
      <alignment horizontal="center" vertical="center" wrapText="1"/>
    </xf>
    <xf numFmtId="0" fontId="74" fillId="0" borderId="62" xfId="0" applyFont="1" applyBorder="1" applyAlignment="1">
      <alignment horizontal="center" vertical="center" wrapText="1"/>
    </xf>
    <xf numFmtId="0" fontId="74" fillId="0" borderId="58" xfId="0" applyFont="1" applyBorder="1" applyAlignment="1">
      <alignment horizontal="center" vertical="center" wrapText="1"/>
    </xf>
    <xf numFmtId="0" fontId="70" fillId="0" borderId="0" xfId="0" applyFont="1" applyAlignment="1">
      <alignment horizontal="left" vertical="top" wrapText="1"/>
    </xf>
    <xf numFmtId="165" fontId="6" fillId="68" borderId="32" xfId="1163" applyNumberFormat="1" applyFont="1" applyFill="1" applyBorder="1" applyAlignment="1" applyProtection="1">
      <alignment horizontal="center" vertical="center"/>
    </xf>
    <xf numFmtId="165" fontId="6" fillId="68" borderId="35" xfId="1163" applyNumberFormat="1" applyFont="1" applyFill="1" applyBorder="1" applyAlignment="1" applyProtection="1">
      <alignment horizontal="center" vertical="center"/>
    </xf>
    <xf numFmtId="165" fontId="6" fillId="68" borderId="36" xfId="1163" applyNumberFormat="1" applyFont="1" applyFill="1" applyBorder="1" applyAlignment="1" applyProtection="1">
      <alignment horizontal="center" vertical="center"/>
    </xf>
    <xf numFmtId="165" fontId="6" fillId="68" borderId="37" xfId="1163" applyNumberFormat="1" applyFont="1" applyFill="1" applyBorder="1" applyAlignment="1" applyProtection="1">
      <alignment horizontal="center" vertical="center"/>
    </xf>
    <xf numFmtId="165" fontId="6" fillId="0" borderId="27" xfId="1163" applyNumberFormat="1" applyFont="1" applyFill="1" applyBorder="1" applyAlignment="1" applyProtection="1">
      <alignment horizontal="center" vertical="center"/>
    </xf>
    <xf numFmtId="165" fontId="6" fillId="70" borderId="54" xfId="1163" applyNumberFormat="1" applyFont="1" applyFill="1" applyBorder="1" applyAlignment="1" applyProtection="1">
      <alignment horizontal="left" vertical="center" wrapText="1"/>
    </xf>
    <xf numFmtId="165" fontId="6" fillId="70" borderId="55" xfId="1163" applyNumberFormat="1" applyFont="1" applyFill="1" applyBorder="1" applyAlignment="1" applyProtection="1">
      <alignment horizontal="left" vertical="center" wrapText="1"/>
    </xf>
    <xf numFmtId="165" fontId="6" fillId="70" borderId="53" xfId="1163" applyNumberFormat="1" applyFont="1" applyFill="1" applyBorder="1" applyAlignment="1" applyProtection="1">
      <alignment horizontal="left" vertical="center" wrapText="1"/>
    </xf>
    <xf numFmtId="165" fontId="6" fillId="71" borderId="32" xfId="1163" applyNumberFormat="1" applyFont="1" applyFill="1" applyBorder="1" applyAlignment="1" applyProtection="1">
      <alignment horizontal="center" vertical="center"/>
    </xf>
    <xf numFmtId="165" fontId="6" fillId="71" borderId="35" xfId="1163" applyNumberFormat="1" applyFont="1" applyFill="1" applyBorder="1" applyAlignment="1" applyProtection="1">
      <alignment horizontal="center" vertical="center"/>
    </xf>
    <xf numFmtId="165" fontId="6" fillId="71" borderId="33" xfId="1163" applyNumberFormat="1" applyFont="1" applyFill="1" applyBorder="1" applyAlignment="1" applyProtection="1">
      <alignment horizontal="center" vertical="center"/>
    </xf>
    <xf numFmtId="165" fontId="6" fillId="71" borderId="38" xfId="1163" applyNumberFormat="1" applyFont="1" applyFill="1" applyBorder="1" applyAlignment="1" applyProtection="1">
      <alignment horizontal="center" vertical="center"/>
    </xf>
    <xf numFmtId="165" fontId="6" fillId="0" borderId="31" xfId="1163" applyNumberFormat="1" applyFont="1" applyFill="1" applyBorder="1" applyAlignment="1" applyProtection="1">
      <alignment horizontal="center" wrapText="1"/>
    </xf>
    <xf numFmtId="165" fontId="6" fillId="0" borderId="30" xfId="1163" applyNumberFormat="1" applyFont="1" applyFill="1" applyBorder="1" applyAlignment="1" applyProtection="1">
      <alignment horizontal="center" wrapText="1"/>
    </xf>
    <xf numFmtId="0" fontId="73" fillId="63" borderId="31" xfId="0" applyFont="1" applyFill="1" applyBorder="1" applyAlignment="1" applyProtection="1">
      <alignment horizontal="center" vertical="center"/>
      <protection locked="0"/>
    </xf>
    <xf numFmtId="0" fontId="73" fillId="63" borderId="30" xfId="0" applyFont="1" applyFill="1" applyBorder="1" applyAlignment="1" applyProtection="1">
      <alignment horizontal="center" vertical="center"/>
      <protection locked="0"/>
    </xf>
    <xf numFmtId="0" fontId="73" fillId="63" borderId="28" xfId="0" applyFont="1" applyFill="1" applyBorder="1" applyAlignment="1" applyProtection="1">
      <alignment horizontal="center" vertical="center"/>
      <protection locked="0"/>
    </xf>
    <xf numFmtId="0" fontId="86" fillId="0" borderId="31" xfId="0" applyFont="1" applyBorder="1" applyAlignment="1">
      <alignment horizontal="center" vertical="center" wrapText="1"/>
    </xf>
    <xf numFmtId="0" fontId="86" fillId="0" borderId="30" xfId="0" applyFont="1" applyBorder="1" applyAlignment="1">
      <alignment horizontal="center" vertical="center" wrapText="1"/>
    </xf>
    <xf numFmtId="0" fontId="86" fillId="0" borderId="28"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0" xfId="0" applyFont="1" applyBorder="1" applyAlignment="1">
      <alignment horizontal="center" vertical="center"/>
    </xf>
    <xf numFmtId="0" fontId="6" fillId="0" borderId="28" xfId="0" applyFont="1" applyBorder="1" applyAlignment="1">
      <alignment horizontal="center" vertical="center"/>
    </xf>
    <xf numFmtId="49" fontId="31" fillId="0" borderId="31" xfId="0" applyNumberFormat="1" applyFont="1" applyBorder="1" applyAlignment="1">
      <alignment horizontal="center" vertical="center" wrapText="1" readingOrder="1"/>
    </xf>
    <xf numFmtId="49" fontId="31" fillId="0" borderId="30" xfId="0" applyNumberFormat="1" applyFont="1" applyBorder="1" applyAlignment="1">
      <alignment horizontal="center" vertical="center" wrapText="1" readingOrder="1"/>
    </xf>
    <xf numFmtId="49" fontId="31" fillId="0" borderId="28" xfId="0" applyNumberFormat="1" applyFont="1" applyBorder="1" applyAlignment="1">
      <alignment horizontal="center" vertical="center" wrapText="1" readingOrder="1"/>
    </xf>
    <xf numFmtId="0" fontId="6" fillId="0" borderId="31" xfId="0" applyFont="1" applyBorder="1" applyAlignment="1">
      <alignment horizontal="left" vertical="center" wrapText="1" readingOrder="1"/>
    </xf>
    <xf numFmtId="0" fontId="6" fillId="0" borderId="30" xfId="0" applyFont="1" applyBorder="1" applyAlignment="1">
      <alignment horizontal="left" vertical="center" wrapText="1" readingOrder="1"/>
    </xf>
    <xf numFmtId="0" fontId="6" fillId="0" borderId="28" xfId="0" applyFont="1" applyBorder="1" applyAlignment="1">
      <alignment horizontal="left" vertical="center" wrapText="1" readingOrder="1"/>
    </xf>
    <xf numFmtId="0" fontId="6" fillId="0" borderId="32" xfId="0" applyFont="1" applyBorder="1" applyAlignment="1">
      <alignment horizontal="left" vertical="center" wrapText="1" readingOrder="1"/>
    </xf>
    <xf numFmtId="0" fontId="6" fillId="0" borderId="35" xfId="0" applyFont="1" applyBorder="1" applyAlignment="1">
      <alignment horizontal="left" vertical="center" wrapText="1" readingOrder="1"/>
    </xf>
    <xf numFmtId="0" fontId="6" fillId="0" borderId="36" xfId="0" applyFont="1" applyBorder="1" applyAlignment="1">
      <alignment horizontal="left" vertical="center" wrapText="1" readingOrder="1"/>
    </xf>
    <xf numFmtId="0" fontId="6" fillId="0" borderId="37" xfId="0" applyFont="1" applyBorder="1" applyAlignment="1">
      <alignment horizontal="left" vertical="center" wrapText="1" readingOrder="1"/>
    </xf>
    <xf numFmtId="0" fontId="6" fillId="0" borderId="33" xfId="0" applyFont="1" applyBorder="1" applyAlignment="1">
      <alignment horizontal="left" vertical="center" wrapText="1" readingOrder="1"/>
    </xf>
    <xf numFmtId="0" fontId="6" fillId="0" borderId="38" xfId="0" applyFont="1" applyBorder="1" applyAlignment="1">
      <alignment horizontal="left" vertical="center" wrapText="1" readingOrder="1"/>
    </xf>
    <xf numFmtId="0" fontId="6" fillId="29" borderId="32" xfId="0" applyFont="1" applyFill="1" applyBorder="1" applyAlignment="1">
      <alignment horizontal="left" vertical="center" wrapText="1" readingOrder="1"/>
    </xf>
    <xf numFmtId="0" fontId="6" fillId="29" borderId="35" xfId="0" applyFont="1" applyFill="1" applyBorder="1" applyAlignment="1">
      <alignment horizontal="left" vertical="center" wrapText="1" readingOrder="1"/>
    </xf>
    <xf numFmtId="0" fontId="6" fillId="29" borderId="36" xfId="0" applyFont="1" applyFill="1" applyBorder="1" applyAlignment="1">
      <alignment horizontal="left" vertical="center" wrapText="1" readingOrder="1"/>
    </xf>
    <xf numFmtId="0" fontId="6" fillId="29" borderId="37" xfId="0" applyFont="1" applyFill="1" applyBorder="1" applyAlignment="1">
      <alignment horizontal="left" vertical="center" wrapText="1" readingOrder="1"/>
    </xf>
    <xf numFmtId="0" fontId="6" fillId="29" borderId="33" xfId="0" applyFont="1" applyFill="1" applyBorder="1" applyAlignment="1">
      <alignment horizontal="left" vertical="center" wrapText="1" readingOrder="1"/>
    </xf>
    <xf numFmtId="0" fontId="6" fillId="29" borderId="38" xfId="0" applyFont="1" applyFill="1" applyBorder="1" applyAlignment="1">
      <alignment horizontal="left" vertical="center" wrapText="1" readingOrder="1"/>
    </xf>
    <xf numFmtId="0" fontId="32" fillId="0" borderId="31"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8" xfId="0" applyFont="1" applyBorder="1" applyAlignment="1">
      <alignment horizontal="center" vertical="center" wrapText="1"/>
    </xf>
    <xf numFmtId="0" fontId="33" fillId="0" borderId="35" xfId="0" applyFont="1" applyBorder="1" applyAlignment="1">
      <alignment horizontal="left" vertical="center" wrapText="1" readingOrder="1"/>
    </xf>
    <xf numFmtId="0" fontId="33" fillId="0" borderId="37" xfId="0" applyFont="1" applyBorder="1" applyAlignment="1">
      <alignment horizontal="left" vertical="center" wrapText="1" readingOrder="1"/>
    </xf>
    <xf numFmtId="0" fontId="33" fillId="0" borderId="38" xfId="0" applyFont="1" applyBorder="1" applyAlignment="1">
      <alignment horizontal="left" vertical="center" wrapText="1" readingOrder="1"/>
    </xf>
    <xf numFmtId="0" fontId="3" fillId="63" borderId="31" xfId="0" applyFont="1" applyFill="1" applyBorder="1" applyAlignment="1" applyProtection="1">
      <alignment horizontal="left" vertical="center" wrapText="1"/>
      <protection locked="0"/>
    </xf>
    <xf numFmtId="0" fontId="68" fillId="63" borderId="30" xfId="0" applyFont="1" applyFill="1" applyBorder="1" applyAlignment="1" applyProtection="1">
      <alignment horizontal="left" vertical="center" wrapText="1"/>
      <protection locked="0"/>
    </xf>
    <xf numFmtId="0" fontId="68" fillId="63" borderId="28" xfId="0" applyFont="1" applyFill="1" applyBorder="1" applyAlignment="1" applyProtection="1">
      <alignment horizontal="left" vertical="center" wrapText="1"/>
      <protection locked="0"/>
    </xf>
    <xf numFmtId="0" fontId="70" fillId="0" borderId="31" xfId="0" applyFont="1" applyBorder="1" applyAlignment="1">
      <alignment horizontal="center" vertical="center"/>
    </xf>
    <xf numFmtId="0" fontId="70" fillId="0" borderId="30" xfId="0" applyFont="1" applyBorder="1" applyAlignment="1">
      <alignment horizontal="center" vertical="center"/>
    </xf>
    <xf numFmtId="0" fontId="70" fillId="0" borderId="28" xfId="0" applyFont="1" applyBorder="1" applyAlignment="1">
      <alignment horizontal="center" vertical="center"/>
    </xf>
    <xf numFmtId="49" fontId="25" fillId="0" borderId="31" xfId="0" applyNumberFormat="1" applyFont="1" applyBorder="1" applyAlignment="1">
      <alignment horizontal="center" vertical="center" wrapText="1"/>
    </xf>
    <xf numFmtId="49" fontId="42" fillId="0" borderId="30" xfId="0" applyNumberFormat="1" applyFont="1" applyBorder="1" applyAlignment="1">
      <alignment horizontal="center" vertical="center" wrapText="1"/>
    </xf>
    <xf numFmtId="49" fontId="42" fillId="0" borderId="28" xfId="0" applyNumberFormat="1" applyFont="1" applyBorder="1" applyAlignment="1">
      <alignment horizontal="center" vertical="center" wrapText="1"/>
    </xf>
    <xf numFmtId="0" fontId="9" fillId="0" borderId="31" xfId="0" applyFont="1" applyBorder="1" applyAlignment="1">
      <alignment vertical="center" wrapText="1"/>
    </xf>
    <xf numFmtId="0" fontId="39" fillId="0" borderId="30" xfId="0" applyFont="1" applyBorder="1" applyAlignment="1">
      <alignment vertical="center" wrapText="1"/>
    </xf>
    <xf numFmtId="0" fontId="39" fillId="0" borderId="28" xfId="0" applyFont="1" applyBorder="1" applyAlignment="1">
      <alignment vertical="center" wrapText="1"/>
    </xf>
    <xf numFmtId="0" fontId="9" fillId="0" borderId="32" xfId="0" quotePrefix="1" applyFont="1" applyBorder="1" applyAlignment="1">
      <alignment vertical="center" wrapText="1"/>
    </xf>
    <xf numFmtId="0" fontId="39" fillId="0" borderId="35" xfId="0" applyFont="1" applyBorder="1" applyAlignment="1">
      <alignment vertical="center" wrapText="1"/>
    </xf>
    <xf numFmtId="0" fontId="39" fillId="0" borderId="36" xfId="0" applyFont="1" applyBorder="1" applyAlignment="1">
      <alignment vertical="center" wrapText="1"/>
    </xf>
    <xf numFmtId="0" fontId="39" fillId="0" borderId="37" xfId="0" applyFont="1" applyBorder="1" applyAlignment="1">
      <alignment vertical="center" wrapText="1"/>
    </xf>
    <xf numFmtId="0" fontId="39" fillId="0" borderId="33" xfId="0" applyFont="1" applyBorder="1" applyAlignment="1">
      <alignment vertical="center" wrapText="1"/>
    </xf>
    <xf numFmtId="0" fontId="39" fillId="0" borderId="38" xfId="0" applyFont="1" applyBorder="1" applyAlignment="1">
      <alignment vertical="center" wrapText="1"/>
    </xf>
    <xf numFmtId="0" fontId="9" fillId="0" borderId="32" xfId="0" applyFont="1" applyBorder="1" applyAlignment="1">
      <alignment vertical="center" wrapText="1"/>
    </xf>
    <xf numFmtId="0" fontId="30" fillId="0" borderId="31"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8" xfId="0" applyFont="1" applyBorder="1" applyAlignment="1">
      <alignment horizontal="center" vertical="center" wrapText="1"/>
    </xf>
    <xf numFmtId="0" fontId="68" fillId="0" borderId="31" xfId="0" applyFont="1" applyBorder="1" applyAlignment="1">
      <alignment horizontal="center"/>
    </xf>
    <xf numFmtId="0" fontId="68" fillId="0" borderId="30" xfId="0" applyFont="1" applyBorder="1" applyAlignment="1">
      <alignment horizontal="center"/>
    </xf>
    <xf numFmtId="0" fontId="68" fillId="0" borderId="28" xfId="0" applyFont="1" applyBorder="1" applyAlignment="1">
      <alignment horizontal="center"/>
    </xf>
    <xf numFmtId="0" fontId="68" fillId="63" borderId="31" xfId="0" applyFont="1" applyFill="1" applyBorder="1" applyAlignment="1" applyProtection="1">
      <alignment horizontal="left" vertical="center" wrapText="1"/>
      <protection locked="0"/>
    </xf>
    <xf numFmtId="0" fontId="75" fillId="0" borderId="35" xfId="0" applyFont="1" applyBorder="1"/>
    <xf numFmtId="0" fontId="75" fillId="0" borderId="37" xfId="0" applyFont="1" applyBorder="1"/>
    <xf numFmtId="0" fontId="75" fillId="0" borderId="38" xfId="0" applyFont="1" applyBorder="1"/>
    <xf numFmtId="0" fontId="75" fillId="0" borderId="35" xfId="0" applyFont="1" applyBorder="1" applyAlignment="1">
      <alignment horizontal="left" vertical="center" wrapText="1" readingOrder="1"/>
    </xf>
    <xf numFmtId="0" fontId="75" fillId="0" borderId="37" xfId="0" applyFont="1" applyBorder="1" applyAlignment="1">
      <alignment horizontal="left" vertical="center" wrapText="1" readingOrder="1"/>
    </xf>
    <xf numFmtId="0" fontId="75" fillId="0" borderId="38" xfId="0" applyFont="1" applyBorder="1" applyAlignment="1">
      <alignment horizontal="left" vertical="center" wrapText="1" readingOrder="1"/>
    </xf>
    <xf numFmtId="0" fontId="1" fillId="63" borderId="31" xfId="0" quotePrefix="1" applyFont="1" applyFill="1" applyBorder="1" applyAlignment="1" applyProtection="1">
      <alignment horizontal="left" vertical="center" wrapText="1"/>
      <protection locked="0"/>
    </xf>
    <xf numFmtId="0" fontId="1" fillId="63" borderId="31" xfId="0" applyFont="1" applyFill="1" applyBorder="1" applyAlignment="1" applyProtection="1">
      <alignment horizontal="left" vertical="center" wrapText="1"/>
      <protection locked="0"/>
    </xf>
    <xf numFmtId="0" fontId="9" fillId="0" borderId="27" xfId="0" applyFont="1" applyBorder="1" applyAlignment="1">
      <alignment vertical="center" wrapText="1"/>
    </xf>
    <xf numFmtId="0" fontId="6" fillId="29" borderId="32" xfId="0" quotePrefix="1" applyFont="1" applyFill="1" applyBorder="1" applyAlignment="1">
      <alignment horizontal="left" vertical="center" wrapText="1" readingOrder="1"/>
    </xf>
    <xf numFmtId="0" fontId="73" fillId="27" borderId="31" xfId="0" applyFont="1" applyFill="1" applyBorder="1" applyAlignment="1">
      <alignment horizontal="center" vertical="center"/>
    </xf>
    <xf numFmtId="0" fontId="73" fillId="27" borderId="30" xfId="0" applyFont="1" applyFill="1" applyBorder="1" applyAlignment="1">
      <alignment horizontal="center" vertical="center"/>
    </xf>
    <xf numFmtId="0" fontId="73" fillId="27" borderId="28" xfId="0" applyFont="1" applyFill="1" applyBorder="1" applyAlignment="1">
      <alignment horizontal="center" vertical="center"/>
    </xf>
    <xf numFmtId="0" fontId="74" fillId="0" borderId="27" xfId="0" applyFont="1" applyBorder="1" applyAlignment="1">
      <alignment horizontal="center" vertical="center"/>
    </xf>
    <xf numFmtId="0" fontId="2" fillId="63" borderId="31" xfId="0" quotePrefix="1" applyFont="1" applyFill="1" applyBorder="1" applyAlignment="1" applyProtection="1">
      <alignment horizontal="left" vertical="center" wrapText="1"/>
      <protection locked="0"/>
    </xf>
    <xf numFmtId="9" fontId="30" fillId="0" borderId="31" xfId="0" applyNumberFormat="1" applyFont="1" applyBorder="1" applyAlignment="1">
      <alignment horizontal="center" vertical="center" wrapText="1"/>
    </xf>
    <xf numFmtId="0" fontId="5" fillId="63" borderId="31" xfId="0" applyFont="1" applyFill="1" applyBorder="1" applyAlignment="1" applyProtection="1">
      <alignment horizontal="left" vertical="center" wrapText="1"/>
      <protection locked="0"/>
    </xf>
    <xf numFmtId="0" fontId="5" fillId="63" borderId="30" xfId="0" applyFont="1" applyFill="1" applyBorder="1" applyAlignment="1" applyProtection="1">
      <alignment horizontal="left" vertical="center" wrapText="1"/>
      <protection locked="0"/>
    </xf>
    <xf numFmtId="0" fontId="5" fillId="63" borderId="28" xfId="0" applyFont="1" applyFill="1" applyBorder="1" applyAlignment="1" applyProtection="1">
      <alignment horizontal="left" vertical="center" wrapText="1"/>
      <protection locked="0"/>
    </xf>
    <xf numFmtId="0" fontId="9" fillId="0" borderId="30" xfId="0" applyFont="1" applyBorder="1" applyAlignment="1">
      <alignment vertical="center" wrapText="1"/>
    </xf>
    <xf numFmtId="0" fontId="9" fillId="0" borderId="28" xfId="0" applyFont="1" applyBorder="1" applyAlignment="1">
      <alignment vertical="center" wrapText="1"/>
    </xf>
    <xf numFmtId="0" fontId="6" fillId="0" borderId="27" xfId="0" applyFont="1" applyBorder="1" applyAlignment="1">
      <alignment horizontal="left" vertical="center" wrapText="1" readingOrder="1"/>
    </xf>
    <xf numFmtId="0" fontId="74" fillId="0" borderId="31" xfId="0" applyFont="1" applyBorder="1" applyAlignment="1">
      <alignment horizontal="center" vertical="center" wrapText="1"/>
    </xf>
    <xf numFmtId="0" fontId="74" fillId="0" borderId="28" xfId="0" applyFont="1" applyBorder="1" applyAlignment="1">
      <alignment horizontal="center" vertical="center"/>
    </xf>
    <xf numFmtId="0" fontId="73" fillId="0" borderId="32" xfId="0" applyFont="1" applyBorder="1" applyAlignment="1">
      <alignment horizontal="center" vertical="center" wrapText="1"/>
    </xf>
    <xf numFmtId="0" fontId="73" fillId="0" borderId="35" xfId="0" applyFont="1" applyBorder="1" applyAlignment="1">
      <alignment horizontal="center" vertical="center" wrapText="1"/>
    </xf>
    <xf numFmtId="0" fontId="73" fillId="0" borderId="33" xfId="0" applyFont="1" applyBorder="1" applyAlignment="1">
      <alignment horizontal="center" vertical="center" wrapText="1"/>
    </xf>
    <xf numFmtId="0" fontId="73" fillId="0" borderId="38" xfId="0" applyFont="1" applyBorder="1" applyAlignment="1">
      <alignment horizontal="center" vertical="center" wrapText="1"/>
    </xf>
    <xf numFmtId="0" fontId="31" fillId="72" borderId="31" xfId="0" applyFont="1" applyFill="1" applyBorder="1" applyAlignment="1">
      <alignment horizontal="center" vertical="center" wrapText="1"/>
    </xf>
    <xf numFmtId="0" fontId="31" fillId="72" borderId="30" xfId="0" applyFont="1" applyFill="1" applyBorder="1" applyAlignment="1">
      <alignment horizontal="center" vertical="center" wrapText="1"/>
    </xf>
    <xf numFmtId="0" fontId="31" fillId="72" borderId="28" xfId="0" applyFont="1" applyFill="1" applyBorder="1" applyAlignment="1">
      <alignment horizontal="center" vertical="center" wrapText="1"/>
    </xf>
    <xf numFmtId="0" fontId="33" fillId="0" borderId="35" xfId="0" applyFont="1" applyBorder="1"/>
    <xf numFmtId="0" fontId="33" fillId="0" borderId="37" xfId="0" applyFont="1" applyBorder="1"/>
    <xf numFmtId="0" fontId="33" fillId="0" borderId="38" xfId="0" applyFont="1" applyBorder="1"/>
    <xf numFmtId="0" fontId="74" fillId="27" borderId="20" xfId="0" applyFont="1" applyFill="1" applyBorder="1" applyAlignment="1">
      <alignment vertical="center"/>
    </xf>
    <xf numFmtId="0" fontId="74" fillId="27" borderId="19" xfId="0" applyFont="1" applyFill="1" applyBorder="1" applyAlignment="1">
      <alignment vertical="center"/>
    </xf>
    <xf numFmtId="0" fontId="74" fillId="27" borderId="18" xfId="0" applyFont="1" applyFill="1" applyBorder="1" applyAlignment="1">
      <alignment horizontal="left" vertical="center"/>
    </xf>
    <xf numFmtId="0" fontId="70" fillId="0" borderId="0" xfId="0" applyFont="1" applyAlignment="1">
      <alignment horizontal="justify" vertical="top" wrapText="1"/>
    </xf>
    <xf numFmtId="0" fontId="73" fillId="0" borderId="31" xfId="0" applyFont="1" applyBorder="1" applyAlignment="1">
      <alignment horizontal="center" vertical="center" wrapText="1"/>
    </xf>
    <xf numFmtId="0" fontId="73" fillId="0" borderId="28" xfId="0" applyFont="1" applyBorder="1" applyAlignment="1">
      <alignment horizontal="center" vertical="center" wrapText="1"/>
    </xf>
    <xf numFmtId="0" fontId="74" fillId="0" borderId="39" xfId="0" applyFont="1" applyBorder="1" applyAlignment="1">
      <alignment horizontal="center" vertical="center"/>
    </xf>
    <xf numFmtId="0" fontId="74" fillId="0" borderId="41" xfId="0" applyFont="1" applyBorder="1" applyAlignment="1">
      <alignment horizontal="center" vertical="center"/>
    </xf>
    <xf numFmtId="0" fontId="74" fillId="0" borderId="40" xfId="0" applyFont="1" applyBorder="1" applyAlignment="1">
      <alignment horizontal="center" vertical="center"/>
    </xf>
    <xf numFmtId="0" fontId="74" fillId="0" borderId="42" xfId="0" applyFont="1" applyBorder="1" applyAlignment="1">
      <alignment horizontal="center" vertical="center"/>
    </xf>
    <xf numFmtId="0" fontId="74" fillId="0" borderId="39" xfId="0" applyFont="1" applyBorder="1" applyAlignment="1">
      <alignment horizontal="center" vertical="center" wrapText="1"/>
    </xf>
    <xf numFmtId="0" fontId="74" fillId="27" borderId="34" xfId="0" applyFont="1" applyFill="1" applyBorder="1" applyAlignment="1">
      <alignment vertical="center"/>
    </xf>
    <xf numFmtId="0" fontId="70" fillId="0" borderId="0" xfId="0" applyFont="1" applyAlignment="1">
      <alignment horizontal="left"/>
    </xf>
    <xf numFmtId="0" fontId="73" fillId="0" borderId="0" xfId="0" applyFont="1" applyAlignment="1">
      <alignment horizontal="center" vertical="center" wrapText="1"/>
    </xf>
    <xf numFmtId="0" fontId="73" fillId="0" borderId="0" xfId="0" applyFont="1" applyAlignment="1">
      <alignment horizontal="center" vertical="center"/>
    </xf>
    <xf numFmtId="0" fontId="0" fillId="0" borderId="0" xfId="0" applyAlignment="1">
      <alignment horizontal="center" vertical="center"/>
    </xf>
  </cellXfs>
  <cellStyles count="122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4 2 2" xfId="1170" xr:uid="{00000000-0005-0000-0000-0000A6010000}"/>
    <cellStyle name="Accent1 5" xfId="423" xr:uid="{00000000-0005-0000-0000-0000A7010000}"/>
    <cellStyle name="Accent2" xfId="424" xr:uid="{00000000-0005-0000-0000-0000A8010000}"/>
    <cellStyle name="Accent2 2" xfId="425" xr:uid="{00000000-0005-0000-0000-0000A9010000}"/>
    <cellStyle name="Accent2 3" xfId="426" xr:uid="{00000000-0005-0000-0000-0000AA010000}"/>
    <cellStyle name="Accent2 4" xfId="427" xr:uid="{00000000-0005-0000-0000-0000AB010000}"/>
    <cellStyle name="Accent2 5" xfId="1171" xr:uid="{00000000-0005-0000-0000-0000AC010000}"/>
    <cellStyle name="Accent3" xfId="428" xr:uid="{00000000-0005-0000-0000-0000AD010000}"/>
    <cellStyle name="Accent3 2" xfId="429" xr:uid="{00000000-0005-0000-0000-0000AE010000}"/>
    <cellStyle name="Accent4" xfId="430" xr:uid="{00000000-0005-0000-0000-0000AF010000}"/>
    <cellStyle name="Accent4 2" xfId="431" xr:uid="{00000000-0005-0000-0000-0000B0010000}"/>
    <cellStyle name="Accent4 3" xfId="432" xr:uid="{00000000-0005-0000-0000-0000B1010000}"/>
    <cellStyle name="Accent4 3 2" xfId="433" xr:uid="{00000000-0005-0000-0000-0000B2010000}"/>
    <cellStyle name="Accent4 3 3" xfId="434" xr:uid="{00000000-0005-0000-0000-0000B3010000}"/>
    <cellStyle name="Accent4 4" xfId="435" xr:uid="{00000000-0005-0000-0000-0000B4010000}"/>
    <cellStyle name="Accent4 4 2" xfId="436" xr:uid="{00000000-0005-0000-0000-0000B5010000}"/>
    <cellStyle name="Accent4 4 2 2" xfId="1172" xr:uid="{00000000-0005-0000-0000-0000B6010000}"/>
    <cellStyle name="Accent4 5" xfId="437" xr:uid="{00000000-0005-0000-0000-0000B7010000}"/>
    <cellStyle name="Accent5" xfId="438" xr:uid="{00000000-0005-0000-0000-0000B8010000}"/>
    <cellStyle name="Accent5 2" xfId="439" xr:uid="{00000000-0005-0000-0000-0000B9010000}"/>
    <cellStyle name="Accent6" xfId="440" xr:uid="{00000000-0005-0000-0000-0000BA010000}"/>
    <cellStyle name="Accent6 2" xfId="441" xr:uid="{00000000-0005-0000-0000-0000BB010000}"/>
    <cellStyle name="Akzent1 2" xfId="442" xr:uid="{00000000-0005-0000-0000-0000BC010000}"/>
    <cellStyle name="Akzent1 3" xfId="443" xr:uid="{00000000-0005-0000-0000-0000BD010000}"/>
    <cellStyle name="Akzent1 4" xfId="444" xr:uid="{00000000-0005-0000-0000-0000BE010000}"/>
    <cellStyle name="Akzent1 5" xfId="445" xr:uid="{00000000-0005-0000-0000-0000BF010000}"/>
    <cellStyle name="Akzent2 2" xfId="446" xr:uid="{00000000-0005-0000-0000-0000C0010000}"/>
    <cellStyle name="Akzent2 3" xfId="447" xr:uid="{00000000-0005-0000-0000-0000C1010000}"/>
    <cellStyle name="Akzent2 4" xfId="448" xr:uid="{00000000-0005-0000-0000-0000C2010000}"/>
    <cellStyle name="Akzent2 5" xfId="449" xr:uid="{00000000-0005-0000-0000-0000C3010000}"/>
    <cellStyle name="Akzent3 2" xfId="450" xr:uid="{00000000-0005-0000-0000-0000C4010000}"/>
    <cellStyle name="Akzent3 3" xfId="451" xr:uid="{00000000-0005-0000-0000-0000C5010000}"/>
    <cellStyle name="Akzent3 4" xfId="452" xr:uid="{00000000-0005-0000-0000-0000C6010000}"/>
    <cellStyle name="Akzent4 2" xfId="453" xr:uid="{00000000-0005-0000-0000-0000C7010000}"/>
    <cellStyle name="Akzent4 3" xfId="454" xr:uid="{00000000-0005-0000-0000-0000C8010000}"/>
    <cellStyle name="Akzent4 4" xfId="455" xr:uid="{00000000-0005-0000-0000-0000C9010000}"/>
    <cellStyle name="Akzent4 5" xfId="456" xr:uid="{00000000-0005-0000-0000-0000CA010000}"/>
    <cellStyle name="Akzent5 2" xfId="457" xr:uid="{00000000-0005-0000-0000-0000CB010000}"/>
    <cellStyle name="Akzent5 3" xfId="458" xr:uid="{00000000-0005-0000-0000-0000CC010000}"/>
    <cellStyle name="Akzent5 4" xfId="459" xr:uid="{00000000-0005-0000-0000-0000CD010000}"/>
    <cellStyle name="Akzent6 2" xfId="460" xr:uid="{00000000-0005-0000-0000-0000CE010000}"/>
    <cellStyle name="Akzent6 3" xfId="461" xr:uid="{00000000-0005-0000-0000-0000CF010000}"/>
    <cellStyle name="Akzent6 4" xfId="462" xr:uid="{00000000-0005-0000-0000-0000D0010000}"/>
    <cellStyle name="Ausgabe 2" xfId="463" xr:uid="{00000000-0005-0000-0000-0000D1010000}"/>
    <cellStyle name="Ausgabe 2 2" xfId="464" xr:uid="{00000000-0005-0000-0000-0000D2010000}"/>
    <cellStyle name="Ausgabe 2 2 2" xfId="465" xr:uid="{00000000-0005-0000-0000-0000D3010000}"/>
    <cellStyle name="Ausgabe 2 2 3" xfId="466" xr:uid="{00000000-0005-0000-0000-0000D4010000}"/>
    <cellStyle name="Ausgabe 2 2 3 2" xfId="467" xr:uid="{00000000-0005-0000-0000-0000D5010000}"/>
    <cellStyle name="Ausgabe 2 2 3 3" xfId="468" xr:uid="{00000000-0005-0000-0000-0000D6010000}"/>
    <cellStyle name="Ausgabe 2 2 3 3 2" xfId="1175" xr:uid="{00000000-0005-0000-0000-0000D7010000}"/>
    <cellStyle name="Ausgabe 2 2 4" xfId="1174" xr:uid="{00000000-0005-0000-0000-0000D8010000}"/>
    <cellStyle name="Ausgabe 2 3" xfId="469" xr:uid="{00000000-0005-0000-0000-0000D9010000}"/>
    <cellStyle name="Ausgabe 2 3 2" xfId="470" xr:uid="{00000000-0005-0000-0000-0000DA010000}"/>
    <cellStyle name="Ausgabe 2 3 2 2" xfId="471" xr:uid="{00000000-0005-0000-0000-0000DB010000}"/>
    <cellStyle name="Ausgabe 2 3 3" xfId="472" xr:uid="{00000000-0005-0000-0000-0000DC010000}"/>
    <cellStyle name="Ausgabe 2 3 3 2" xfId="473" xr:uid="{00000000-0005-0000-0000-0000DD010000}"/>
    <cellStyle name="Ausgabe 2 3 3 3" xfId="474" xr:uid="{00000000-0005-0000-0000-0000DE010000}"/>
    <cellStyle name="Ausgabe 2 3 3 3 2" xfId="1176" xr:uid="{00000000-0005-0000-0000-0000DF010000}"/>
    <cellStyle name="Ausgabe 2 4" xfId="475" xr:uid="{00000000-0005-0000-0000-0000E0010000}"/>
    <cellStyle name="Ausgabe 2 5" xfId="476" xr:uid="{00000000-0005-0000-0000-0000E1010000}"/>
    <cellStyle name="Ausgabe 2 5 2" xfId="477" xr:uid="{00000000-0005-0000-0000-0000E2010000}"/>
    <cellStyle name="Ausgabe 2 5 3" xfId="478" xr:uid="{00000000-0005-0000-0000-0000E3010000}"/>
    <cellStyle name="Ausgabe 2 5 3 2" xfId="1177" xr:uid="{00000000-0005-0000-0000-0000E4010000}"/>
    <cellStyle name="Ausgabe 2 6" xfId="1173" xr:uid="{00000000-0005-0000-0000-0000E5010000}"/>
    <cellStyle name="Ausgabe 3" xfId="479" xr:uid="{00000000-0005-0000-0000-0000E6010000}"/>
    <cellStyle name="Ausgabe 3 2" xfId="480" xr:uid="{00000000-0005-0000-0000-0000E7010000}"/>
    <cellStyle name="Ausgabe 3 3" xfId="481" xr:uid="{00000000-0005-0000-0000-0000E8010000}"/>
    <cellStyle name="Ausgabe 3 3 2" xfId="482" xr:uid="{00000000-0005-0000-0000-0000E9010000}"/>
    <cellStyle name="Ausgabe 3 3 3" xfId="483" xr:uid="{00000000-0005-0000-0000-0000EA010000}"/>
    <cellStyle name="Ausgabe 3 3 3 2" xfId="1179" xr:uid="{00000000-0005-0000-0000-0000EB010000}"/>
    <cellStyle name="Ausgabe 3 4" xfId="1178" xr:uid="{00000000-0005-0000-0000-0000EC010000}"/>
    <cellStyle name="Ausgabe 4" xfId="484" xr:uid="{00000000-0005-0000-0000-0000ED010000}"/>
    <cellStyle name="Ausgabe 5" xfId="485" xr:uid="{00000000-0005-0000-0000-0000EE010000}"/>
    <cellStyle name="Ausgabe 6" xfId="486" xr:uid="{00000000-0005-0000-0000-0000EF010000}"/>
    <cellStyle name="Ausgabe 7" xfId="487" xr:uid="{00000000-0005-0000-0000-0000F0010000}"/>
    <cellStyle name="Ausgabe 7 2" xfId="488" xr:uid="{00000000-0005-0000-0000-0000F1010000}"/>
    <cellStyle name="Ausgabe 7 3" xfId="489" xr:uid="{00000000-0005-0000-0000-0000F2010000}"/>
    <cellStyle name="Ausgabe 7 3 2" xfId="490" xr:uid="{00000000-0005-0000-0000-0000F3010000}"/>
    <cellStyle name="Ausgabe 7 3 3" xfId="491" xr:uid="{00000000-0005-0000-0000-0000F4010000}"/>
    <cellStyle name="Ausgabe 7 3 4" xfId="492" xr:uid="{00000000-0005-0000-0000-0000F5010000}"/>
    <cellStyle name="Ausgabe 7 3 4 2" xfId="1180" xr:uid="{00000000-0005-0000-0000-0000F6010000}"/>
    <cellStyle name="Ausgabe 7 4" xfId="493" xr:uid="{00000000-0005-0000-0000-0000F7010000}"/>
    <cellStyle name="Ausgabe 8" xfId="494" xr:uid="{00000000-0005-0000-0000-0000F8010000}"/>
    <cellStyle name="Ausgabe 8 2" xfId="495" xr:uid="{00000000-0005-0000-0000-0000F9010000}"/>
    <cellStyle name="Bad" xfId="496" xr:uid="{00000000-0005-0000-0000-0000FA010000}"/>
    <cellStyle name="Bad 2" xfId="497" xr:uid="{00000000-0005-0000-0000-0000FB010000}"/>
    <cellStyle name="Bad 2 2" xfId="498" xr:uid="{00000000-0005-0000-0000-0000FC010000}"/>
    <cellStyle name="Berechnung 2" xfId="499" xr:uid="{00000000-0005-0000-0000-0000FD010000}"/>
    <cellStyle name="Berechnung 2 2" xfId="500" xr:uid="{00000000-0005-0000-0000-0000FE010000}"/>
    <cellStyle name="Berechnung 2 3" xfId="501" xr:uid="{00000000-0005-0000-0000-0000FF010000}"/>
    <cellStyle name="Berechnung 2 3 2" xfId="502" xr:uid="{00000000-0005-0000-0000-000000020000}"/>
    <cellStyle name="Berechnung 2 3 2 2" xfId="503" xr:uid="{00000000-0005-0000-0000-000001020000}"/>
    <cellStyle name="Berechnung 2 3 3" xfId="504" xr:uid="{00000000-0005-0000-0000-000002020000}"/>
    <cellStyle name="Berechnung 2 4" xfId="505" xr:uid="{00000000-0005-0000-0000-000003020000}"/>
    <cellStyle name="Berechnung 3" xfId="506" xr:uid="{00000000-0005-0000-0000-000004020000}"/>
    <cellStyle name="Berechnung 4" xfId="507" xr:uid="{00000000-0005-0000-0000-000005020000}"/>
    <cellStyle name="Berechnung 5" xfId="508" xr:uid="{00000000-0005-0000-0000-000006020000}"/>
    <cellStyle name="Berechnung 6" xfId="509" xr:uid="{00000000-0005-0000-0000-000007020000}"/>
    <cellStyle name="Berechnung 7" xfId="510" xr:uid="{00000000-0005-0000-0000-000008020000}"/>
    <cellStyle name="Berechnung 7 2" xfId="511" xr:uid="{00000000-0005-0000-0000-000009020000}"/>
    <cellStyle name="Berechnung 7 3" xfId="512" xr:uid="{00000000-0005-0000-0000-00000A020000}"/>
    <cellStyle name="Berechnung 8" xfId="513" xr:uid="{00000000-0005-0000-0000-00000B020000}"/>
    <cellStyle name="Calculation 2" xfId="514" xr:uid="{00000000-0005-0000-0000-00000C020000}"/>
    <cellStyle name="Check Cell" xfId="515" xr:uid="{00000000-0005-0000-0000-00000D020000}"/>
    <cellStyle name="Check Cell 2" xfId="516" xr:uid="{00000000-0005-0000-0000-00000E020000}"/>
    <cellStyle name="Check Cell 2 2" xfId="517" xr:uid="{00000000-0005-0000-0000-00000F020000}"/>
    <cellStyle name="Check Cell 3" xfId="518" xr:uid="{00000000-0005-0000-0000-000010020000}"/>
    <cellStyle name="Check Cell 3 2" xfId="519" xr:uid="{00000000-0005-0000-0000-000011020000}"/>
    <cellStyle name="Check Cell 3 3" xfId="1181" xr:uid="{00000000-0005-0000-0000-000012020000}"/>
    <cellStyle name="Check Cell 4" xfId="520" xr:uid="{00000000-0005-0000-0000-000013020000}"/>
    <cellStyle name="Check Cell 4 2" xfId="521" xr:uid="{00000000-0005-0000-0000-000014020000}"/>
    <cellStyle name="Check Cell 4 2 2" xfId="1182" xr:uid="{00000000-0005-0000-0000-000015020000}"/>
    <cellStyle name="Check Cell 5" xfId="522" xr:uid="{00000000-0005-0000-0000-000016020000}"/>
    <cellStyle name="Comma 2" xfId="1166" xr:uid="{00000000-0005-0000-0000-000017020000}"/>
    <cellStyle name="Eingabe 2" xfId="523" xr:uid="{00000000-0005-0000-0000-000018020000}"/>
    <cellStyle name="Eingabe 3" xfId="524" xr:uid="{00000000-0005-0000-0000-000019020000}"/>
    <cellStyle name="Eingabe 4" xfId="525" xr:uid="{00000000-0005-0000-0000-00001A020000}"/>
    <cellStyle name="Eingabe 5" xfId="526" xr:uid="{00000000-0005-0000-0000-00001B020000}"/>
    <cellStyle name="Eingabe 6" xfId="527" xr:uid="{00000000-0005-0000-0000-00001C020000}"/>
    <cellStyle name="Eingabe 7" xfId="528" xr:uid="{00000000-0005-0000-0000-00001D020000}"/>
    <cellStyle name="Ergebnis 2" xfId="529" xr:uid="{00000000-0005-0000-0000-00001E020000}"/>
    <cellStyle name="Ergebnis 2 2" xfId="530" xr:uid="{00000000-0005-0000-0000-00001F020000}"/>
    <cellStyle name="Ergebnis 2 2 2" xfId="531" xr:uid="{00000000-0005-0000-0000-000020020000}"/>
    <cellStyle name="Ergebnis 2 3" xfId="532" xr:uid="{00000000-0005-0000-0000-000021020000}"/>
    <cellStyle name="Ergebnis 2 4" xfId="533" xr:uid="{00000000-0005-0000-0000-000022020000}"/>
    <cellStyle name="Ergebnis 2 4 2" xfId="534" xr:uid="{00000000-0005-0000-0000-000023020000}"/>
    <cellStyle name="Ergebnis 2 4 2 2" xfId="535" xr:uid="{00000000-0005-0000-0000-000024020000}"/>
    <cellStyle name="Ergebnis 2 4 3" xfId="536" xr:uid="{00000000-0005-0000-0000-000025020000}"/>
    <cellStyle name="Ergebnis 2 5" xfId="537" xr:uid="{00000000-0005-0000-0000-000026020000}"/>
    <cellStyle name="Ergebnis 3" xfId="538" xr:uid="{00000000-0005-0000-0000-000027020000}"/>
    <cellStyle name="Ergebnis 3 2" xfId="539" xr:uid="{00000000-0005-0000-0000-000028020000}"/>
    <cellStyle name="Ergebnis 4" xfId="540" xr:uid="{00000000-0005-0000-0000-000029020000}"/>
    <cellStyle name="Ergebnis 4 2" xfId="541" xr:uid="{00000000-0005-0000-0000-00002A020000}"/>
    <cellStyle name="Ergebnis 5" xfId="542" xr:uid="{00000000-0005-0000-0000-00002B020000}"/>
    <cellStyle name="Ergebnis 6" xfId="543" xr:uid="{00000000-0005-0000-0000-00002C020000}"/>
    <cellStyle name="Ergebnis 7" xfId="544" xr:uid="{00000000-0005-0000-0000-00002D020000}"/>
    <cellStyle name="Ergebnis 8" xfId="545" xr:uid="{00000000-0005-0000-0000-00002E020000}"/>
    <cellStyle name="Ergebnis 8 2" xfId="546" xr:uid="{00000000-0005-0000-0000-00002F020000}"/>
    <cellStyle name="Ergebnis 8 3" xfId="547" xr:uid="{00000000-0005-0000-0000-000030020000}"/>
    <cellStyle name="Ergebnis 9" xfId="548" xr:uid="{00000000-0005-0000-0000-000031020000}"/>
    <cellStyle name="Erklärender Text 2" xfId="549" xr:uid="{00000000-0005-0000-0000-000032020000}"/>
    <cellStyle name="Erklärender Text 3" xfId="550" xr:uid="{00000000-0005-0000-0000-000033020000}"/>
    <cellStyle name="Erklärender Text 4" xfId="551" xr:uid="{00000000-0005-0000-0000-000034020000}"/>
    <cellStyle name="Erklärender Text 5" xfId="552" xr:uid="{00000000-0005-0000-0000-000035020000}"/>
    <cellStyle name="Erklärender Text 6" xfId="553" xr:uid="{00000000-0005-0000-0000-000036020000}"/>
    <cellStyle name="Good" xfId="554" xr:uid="{00000000-0005-0000-0000-000037020000}"/>
    <cellStyle name="Good 2" xfId="555" xr:uid="{00000000-0005-0000-0000-000038020000}"/>
    <cellStyle name="Good 2 2" xfId="556" xr:uid="{00000000-0005-0000-0000-000039020000}"/>
    <cellStyle name="Gut 2" xfId="557" xr:uid="{00000000-0005-0000-0000-00003A020000}"/>
    <cellStyle name="Gut 3" xfId="558" xr:uid="{00000000-0005-0000-0000-00003B020000}"/>
    <cellStyle name="Gut 4" xfId="559" xr:uid="{00000000-0005-0000-0000-00003C020000}"/>
    <cellStyle name="Heading 1" xfId="560" xr:uid="{00000000-0005-0000-0000-00003D020000}"/>
    <cellStyle name="Heading 1 2" xfId="561" xr:uid="{00000000-0005-0000-0000-00003E020000}"/>
    <cellStyle name="Heading 1 2 2" xfId="562" xr:uid="{00000000-0005-0000-0000-00003F020000}"/>
    <cellStyle name="Heading 1 2 2 2" xfId="563" xr:uid="{00000000-0005-0000-0000-000040020000}"/>
    <cellStyle name="Heading 1 2 2 2 2" xfId="1185" xr:uid="{00000000-0005-0000-0000-000041020000}"/>
    <cellStyle name="Heading 1 2 3" xfId="564" xr:uid="{00000000-0005-0000-0000-000042020000}"/>
    <cellStyle name="Heading 1 2 4" xfId="1184" xr:uid="{00000000-0005-0000-0000-000043020000}"/>
    <cellStyle name="Heading 1 3" xfId="565" xr:uid="{00000000-0005-0000-0000-000044020000}"/>
    <cellStyle name="Heading 1 3 2" xfId="566" xr:uid="{00000000-0005-0000-0000-000045020000}"/>
    <cellStyle name="Heading 1 3 2 2" xfId="1186" xr:uid="{00000000-0005-0000-0000-000046020000}"/>
    <cellStyle name="Heading 1 4" xfId="567" xr:uid="{00000000-0005-0000-0000-000047020000}"/>
    <cellStyle name="Heading 1 5" xfId="1183" xr:uid="{00000000-0005-0000-0000-000048020000}"/>
    <cellStyle name="Heading 2" xfId="568" xr:uid="{00000000-0005-0000-0000-000049020000}"/>
    <cellStyle name="Heading 2 2" xfId="569" xr:uid="{00000000-0005-0000-0000-00004A020000}"/>
    <cellStyle name="Heading 2 2 2" xfId="570" xr:uid="{00000000-0005-0000-0000-00004B020000}"/>
    <cellStyle name="Heading 2 2 2 2" xfId="571" xr:uid="{00000000-0005-0000-0000-00004C020000}"/>
    <cellStyle name="Heading 2 2 2 2 2" xfId="1189" xr:uid="{00000000-0005-0000-0000-00004D020000}"/>
    <cellStyle name="Heading 2 2 3" xfId="572" xr:uid="{00000000-0005-0000-0000-00004E020000}"/>
    <cellStyle name="Heading 2 2 4" xfId="1188" xr:uid="{00000000-0005-0000-0000-00004F020000}"/>
    <cellStyle name="Heading 2 3" xfId="573" xr:uid="{00000000-0005-0000-0000-000050020000}"/>
    <cellStyle name="Heading 2 3 2" xfId="574" xr:uid="{00000000-0005-0000-0000-000051020000}"/>
    <cellStyle name="Heading 2 3 2 2" xfId="1190" xr:uid="{00000000-0005-0000-0000-000052020000}"/>
    <cellStyle name="Heading 2 4" xfId="575" xr:uid="{00000000-0005-0000-0000-000053020000}"/>
    <cellStyle name="Heading 2 5" xfId="1187" xr:uid="{00000000-0005-0000-0000-000054020000}"/>
    <cellStyle name="Heading 3" xfId="576" xr:uid="{00000000-0005-0000-0000-000055020000}"/>
    <cellStyle name="Heading 3 2" xfId="577" xr:uid="{00000000-0005-0000-0000-000056020000}"/>
    <cellStyle name="Heading 3 2 2" xfId="578" xr:uid="{00000000-0005-0000-0000-000057020000}"/>
    <cellStyle name="Heading 3 2 2 2" xfId="579" xr:uid="{00000000-0005-0000-0000-000058020000}"/>
    <cellStyle name="Heading 3 2 2 2 2" xfId="1193" xr:uid="{00000000-0005-0000-0000-000059020000}"/>
    <cellStyle name="Heading 3 2 3" xfId="580" xr:uid="{00000000-0005-0000-0000-00005A020000}"/>
    <cellStyle name="Heading 3 2 4" xfId="1192" xr:uid="{00000000-0005-0000-0000-00005B020000}"/>
    <cellStyle name="Heading 3 3" xfId="581" xr:uid="{00000000-0005-0000-0000-00005C020000}"/>
    <cellStyle name="Heading 3 3 2" xfId="582" xr:uid="{00000000-0005-0000-0000-00005D020000}"/>
    <cellStyle name="Heading 3 3 2 2" xfId="1194" xr:uid="{00000000-0005-0000-0000-00005E020000}"/>
    <cellStyle name="Heading 3 4" xfId="583" xr:uid="{00000000-0005-0000-0000-00005F020000}"/>
    <cellStyle name="Heading 3 5" xfId="1191" xr:uid="{00000000-0005-0000-0000-000060020000}"/>
    <cellStyle name="Heading 4" xfId="584" xr:uid="{00000000-0005-0000-0000-000061020000}"/>
    <cellStyle name="Heading 4 2" xfId="585" xr:uid="{00000000-0005-0000-0000-000062020000}"/>
    <cellStyle name="Heading 4 2 2" xfId="586" xr:uid="{00000000-0005-0000-0000-000063020000}"/>
    <cellStyle name="Heading 4 2 2 2" xfId="587" xr:uid="{00000000-0005-0000-0000-000064020000}"/>
    <cellStyle name="Heading 4 2 2 2 2" xfId="1197" xr:uid="{00000000-0005-0000-0000-000065020000}"/>
    <cellStyle name="Heading 4 2 3" xfId="588" xr:uid="{00000000-0005-0000-0000-000066020000}"/>
    <cellStyle name="Heading 4 2 4" xfId="1196" xr:uid="{00000000-0005-0000-0000-000067020000}"/>
    <cellStyle name="Heading 4 3" xfId="589" xr:uid="{00000000-0005-0000-0000-000068020000}"/>
    <cellStyle name="Heading 4 3 2" xfId="590" xr:uid="{00000000-0005-0000-0000-000069020000}"/>
    <cellStyle name="Heading 4 3 2 2" xfId="1198" xr:uid="{00000000-0005-0000-0000-00006A020000}"/>
    <cellStyle name="Heading 4 4" xfId="591" xr:uid="{00000000-0005-0000-0000-00006B020000}"/>
    <cellStyle name="Heading 4 5" xfId="1195" xr:uid="{00000000-0005-0000-0000-00006C020000}"/>
    <cellStyle name="Input 2" xfId="592" xr:uid="{00000000-0005-0000-0000-00006D020000}"/>
    <cellStyle name="Linked Cell" xfId="593" xr:uid="{00000000-0005-0000-0000-00006E020000}"/>
    <cellStyle name="Linked Cell 2" xfId="594" xr:uid="{00000000-0005-0000-0000-00006F020000}"/>
    <cellStyle name="Linked Cell 2 2" xfId="595" xr:uid="{00000000-0005-0000-0000-000070020000}"/>
    <cellStyle name="Neutral" xfId="596" builtinId="28" customBuiltin="1"/>
    <cellStyle name="Normal" xfId="0" builtinId="0"/>
    <cellStyle name="Normal 2" xfId="597" xr:uid="{00000000-0005-0000-0000-000072020000}"/>
    <cellStyle name="Note" xfId="598" xr:uid="{00000000-0005-0000-0000-000073020000}"/>
    <cellStyle name="Note 2" xfId="599" xr:uid="{00000000-0005-0000-0000-000074020000}"/>
    <cellStyle name="Note 2 2" xfId="600" xr:uid="{00000000-0005-0000-0000-000075020000}"/>
    <cellStyle name="Note 3" xfId="601" xr:uid="{00000000-0005-0000-0000-000076020000}"/>
    <cellStyle name="Note 3 2" xfId="602" xr:uid="{00000000-0005-0000-0000-000077020000}"/>
    <cellStyle name="Note 4" xfId="603" xr:uid="{00000000-0005-0000-0000-000078020000}"/>
    <cellStyle name="Note 4 2" xfId="604" xr:uid="{00000000-0005-0000-0000-000079020000}"/>
    <cellStyle name="Note 4 3" xfId="1199" xr:uid="{00000000-0005-0000-0000-00007A020000}"/>
    <cellStyle name="Note 5" xfId="605" xr:uid="{00000000-0005-0000-0000-00007B020000}"/>
    <cellStyle name="Note 5 2" xfId="606" xr:uid="{00000000-0005-0000-0000-00007C020000}"/>
    <cellStyle name="Note 5 2 2" xfId="607" xr:uid="{00000000-0005-0000-0000-00007D020000}"/>
    <cellStyle name="Note 5 2 2 2" xfId="1200" xr:uid="{00000000-0005-0000-0000-00007E020000}"/>
    <cellStyle name="Note 6" xfId="608" xr:uid="{00000000-0005-0000-0000-00007F020000}"/>
    <cellStyle name="Notiz 10" xfId="609" xr:uid="{00000000-0005-0000-0000-000080020000}"/>
    <cellStyle name="Notiz 2" xfId="610" xr:uid="{00000000-0005-0000-0000-000081020000}"/>
    <cellStyle name="Notiz 2 2" xfId="611" xr:uid="{00000000-0005-0000-0000-000082020000}"/>
    <cellStyle name="Notiz 2 2 2" xfId="612" xr:uid="{00000000-0005-0000-0000-000083020000}"/>
    <cellStyle name="Notiz 2 2 2 2" xfId="613" xr:uid="{00000000-0005-0000-0000-000084020000}"/>
    <cellStyle name="Notiz 2 2 2 2 2" xfId="614" xr:uid="{00000000-0005-0000-0000-000085020000}"/>
    <cellStyle name="Notiz 2 2 2 2 2 2" xfId="615" xr:uid="{00000000-0005-0000-0000-000086020000}"/>
    <cellStyle name="Notiz 2 2 2 2 2 3" xfId="616" xr:uid="{00000000-0005-0000-0000-000087020000}"/>
    <cellStyle name="Notiz 2 2 2 2 2 4" xfId="617" xr:uid="{00000000-0005-0000-0000-000088020000}"/>
    <cellStyle name="Notiz 2 2 2 2 3" xfId="618" xr:uid="{00000000-0005-0000-0000-000089020000}"/>
    <cellStyle name="Notiz 2 2 2 2 4" xfId="619" xr:uid="{00000000-0005-0000-0000-00008A020000}"/>
    <cellStyle name="Notiz 2 2 2 2 5" xfId="620" xr:uid="{00000000-0005-0000-0000-00008B020000}"/>
    <cellStyle name="Notiz 2 2 2 3" xfId="621" xr:uid="{00000000-0005-0000-0000-00008C020000}"/>
    <cellStyle name="Notiz 2 2 2 3 2" xfId="622" xr:uid="{00000000-0005-0000-0000-00008D020000}"/>
    <cellStyle name="Notiz 2 2 2 3 3" xfId="623" xr:uid="{00000000-0005-0000-0000-00008E020000}"/>
    <cellStyle name="Notiz 2 2 2 3 4" xfId="624" xr:uid="{00000000-0005-0000-0000-00008F020000}"/>
    <cellStyle name="Notiz 2 2 2 4" xfId="625" xr:uid="{00000000-0005-0000-0000-000090020000}"/>
    <cellStyle name="Notiz 2 2 2 5" xfId="626" xr:uid="{00000000-0005-0000-0000-000091020000}"/>
    <cellStyle name="Notiz 2 2 2 6" xfId="627" xr:uid="{00000000-0005-0000-0000-000092020000}"/>
    <cellStyle name="Notiz 2 2 3" xfId="628" xr:uid="{00000000-0005-0000-0000-000093020000}"/>
    <cellStyle name="Notiz 2 2 3 2" xfId="629" xr:uid="{00000000-0005-0000-0000-000094020000}"/>
    <cellStyle name="Notiz 2 2 3 2 2" xfId="630" xr:uid="{00000000-0005-0000-0000-000095020000}"/>
    <cellStyle name="Notiz 2 2 3 2 3" xfId="631" xr:uid="{00000000-0005-0000-0000-000096020000}"/>
    <cellStyle name="Notiz 2 2 3 2 4" xfId="632" xr:uid="{00000000-0005-0000-0000-000097020000}"/>
    <cellStyle name="Notiz 2 2 3 3" xfId="633" xr:uid="{00000000-0005-0000-0000-000098020000}"/>
    <cellStyle name="Notiz 2 2 3 4" xfId="634" xr:uid="{00000000-0005-0000-0000-000099020000}"/>
    <cellStyle name="Notiz 2 2 3 5" xfId="635" xr:uid="{00000000-0005-0000-0000-00009A020000}"/>
    <cellStyle name="Notiz 2 2 4" xfId="636" xr:uid="{00000000-0005-0000-0000-00009B020000}"/>
    <cellStyle name="Notiz 2 2 4 2" xfId="637" xr:uid="{00000000-0005-0000-0000-00009C020000}"/>
    <cellStyle name="Notiz 2 2 4 2 2" xfId="638" xr:uid="{00000000-0005-0000-0000-00009D020000}"/>
    <cellStyle name="Notiz 2 2 4 3" xfId="639" xr:uid="{00000000-0005-0000-0000-00009E020000}"/>
    <cellStyle name="Notiz 2 2 4 3 2" xfId="640" xr:uid="{00000000-0005-0000-0000-00009F020000}"/>
    <cellStyle name="Notiz 2 2 4 3 2 2" xfId="641" xr:uid="{00000000-0005-0000-0000-0000A0020000}"/>
    <cellStyle name="Notiz 2 2 4 3 3" xfId="642" xr:uid="{00000000-0005-0000-0000-0000A1020000}"/>
    <cellStyle name="Notiz 2 2 4 3 3 2" xfId="643" xr:uid="{00000000-0005-0000-0000-0000A2020000}"/>
    <cellStyle name="Notiz 2 2 4 3 4" xfId="644" xr:uid="{00000000-0005-0000-0000-0000A3020000}"/>
    <cellStyle name="Notiz 2 2 4 3 4 2" xfId="1201" xr:uid="{00000000-0005-0000-0000-0000A4020000}"/>
    <cellStyle name="Notiz 2 2 4 4" xfId="645" xr:uid="{00000000-0005-0000-0000-0000A5020000}"/>
    <cellStyle name="Notiz 2 2 4 4 2" xfId="646" xr:uid="{00000000-0005-0000-0000-0000A6020000}"/>
    <cellStyle name="Notiz 2 2 4 4 2 2" xfId="647" xr:uid="{00000000-0005-0000-0000-0000A7020000}"/>
    <cellStyle name="Notiz 2 2 4 4 2 2 2" xfId="1202" xr:uid="{00000000-0005-0000-0000-0000A8020000}"/>
    <cellStyle name="Notiz 2 2 4 5" xfId="648" xr:uid="{00000000-0005-0000-0000-0000A9020000}"/>
    <cellStyle name="Notiz 2 2 5" xfId="649" xr:uid="{00000000-0005-0000-0000-0000AA020000}"/>
    <cellStyle name="Notiz 2 2 5 2" xfId="650" xr:uid="{00000000-0005-0000-0000-0000AB020000}"/>
    <cellStyle name="Notiz 2 2 5 2 2" xfId="651" xr:uid="{00000000-0005-0000-0000-0000AC020000}"/>
    <cellStyle name="Notiz 2 2 5 3" xfId="652" xr:uid="{00000000-0005-0000-0000-0000AD020000}"/>
    <cellStyle name="Notiz 2 2 5 3 2" xfId="653" xr:uid="{00000000-0005-0000-0000-0000AE020000}"/>
    <cellStyle name="Notiz 2 2 5 4" xfId="654" xr:uid="{00000000-0005-0000-0000-0000AF020000}"/>
    <cellStyle name="Notiz 2 2 5 4 2" xfId="655" xr:uid="{00000000-0005-0000-0000-0000B0020000}"/>
    <cellStyle name="Notiz 2 2 5 4 3" xfId="656" xr:uid="{00000000-0005-0000-0000-0000B1020000}"/>
    <cellStyle name="Notiz 2 2 5 4 3 2" xfId="1204" xr:uid="{00000000-0005-0000-0000-0000B2020000}"/>
    <cellStyle name="Notiz 2 2 5 5" xfId="657" xr:uid="{00000000-0005-0000-0000-0000B3020000}"/>
    <cellStyle name="Notiz 2 2 5 5 2" xfId="1203" xr:uid="{00000000-0005-0000-0000-0000B4020000}"/>
    <cellStyle name="Notiz 2 2 6" xfId="658" xr:uid="{00000000-0005-0000-0000-0000B5020000}"/>
    <cellStyle name="Notiz 2 3" xfId="659" xr:uid="{00000000-0005-0000-0000-0000B6020000}"/>
    <cellStyle name="Notiz 2 3 2" xfId="660" xr:uid="{00000000-0005-0000-0000-0000B7020000}"/>
    <cellStyle name="Notiz 2 3 2 2" xfId="661" xr:uid="{00000000-0005-0000-0000-0000B8020000}"/>
    <cellStyle name="Notiz 2 3 2 2 2" xfId="662" xr:uid="{00000000-0005-0000-0000-0000B9020000}"/>
    <cellStyle name="Notiz 2 3 2 2 3" xfId="663" xr:uid="{00000000-0005-0000-0000-0000BA020000}"/>
    <cellStyle name="Notiz 2 3 2 2 4" xfId="664" xr:uid="{00000000-0005-0000-0000-0000BB020000}"/>
    <cellStyle name="Notiz 2 3 2 3" xfId="665" xr:uid="{00000000-0005-0000-0000-0000BC020000}"/>
    <cellStyle name="Notiz 2 3 2 4" xfId="666" xr:uid="{00000000-0005-0000-0000-0000BD020000}"/>
    <cellStyle name="Notiz 2 3 2 5" xfId="667" xr:uid="{00000000-0005-0000-0000-0000BE020000}"/>
    <cellStyle name="Notiz 2 3 3" xfId="668" xr:uid="{00000000-0005-0000-0000-0000BF020000}"/>
    <cellStyle name="Notiz 2 3 3 2" xfId="669" xr:uid="{00000000-0005-0000-0000-0000C0020000}"/>
    <cellStyle name="Notiz 2 3 3 3" xfId="670" xr:uid="{00000000-0005-0000-0000-0000C1020000}"/>
    <cellStyle name="Notiz 2 3 3 4" xfId="671" xr:uid="{00000000-0005-0000-0000-0000C2020000}"/>
    <cellStyle name="Notiz 2 3 4" xfId="672" xr:uid="{00000000-0005-0000-0000-0000C3020000}"/>
    <cellStyle name="Notiz 2 3 5" xfId="673" xr:uid="{00000000-0005-0000-0000-0000C4020000}"/>
    <cellStyle name="Notiz 2 3 6" xfId="674" xr:uid="{00000000-0005-0000-0000-0000C5020000}"/>
    <cellStyle name="Notiz 2 4" xfId="675" xr:uid="{00000000-0005-0000-0000-0000C6020000}"/>
    <cellStyle name="Notiz 2 4 2" xfId="676" xr:uid="{00000000-0005-0000-0000-0000C7020000}"/>
    <cellStyle name="Notiz 2 4 2 2" xfId="677" xr:uid="{00000000-0005-0000-0000-0000C8020000}"/>
    <cellStyle name="Notiz 2 4 2 3" xfId="678" xr:uid="{00000000-0005-0000-0000-0000C9020000}"/>
    <cellStyle name="Notiz 2 4 2 4" xfId="679" xr:uid="{00000000-0005-0000-0000-0000CA020000}"/>
    <cellStyle name="Notiz 2 4 3" xfId="680" xr:uid="{00000000-0005-0000-0000-0000CB020000}"/>
    <cellStyle name="Notiz 2 4 4" xfId="681" xr:uid="{00000000-0005-0000-0000-0000CC020000}"/>
    <cellStyle name="Notiz 2 4 5" xfId="682" xr:uid="{00000000-0005-0000-0000-0000CD020000}"/>
    <cellStyle name="Notiz 2 5" xfId="683" xr:uid="{00000000-0005-0000-0000-0000CE020000}"/>
    <cellStyle name="Notiz 2 5 2" xfId="684" xr:uid="{00000000-0005-0000-0000-0000CF020000}"/>
    <cellStyle name="Notiz 2 5 3" xfId="685" xr:uid="{00000000-0005-0000-0000-0000D0020000}"/>
    <cellStyle name="Notiz 2 5 4" xfId="686" xr:uid="{00000000-0005-0000-0000-0000D1020000}"/>
    <cellStyle name="Notiz 2 6" xfId="687" xr:uid="{00000000-0005-0000-0000-0000D2020000}"/>
    <cellStyle name="Notiz 2 7" xfId="688" xr:uid="{00000000-0005-0000-0000-0000D3020000}"/>
    <cellStyle name="Notiz 2 8" xfId="689" xr:uid="{00000000-0005-0000-0000-0000D4020000}"/>
    <cellStyle name="Notiz 3" xfId="690" xr:uid="{00000000-0005-0000-0000-0000D5020000}"/>
    <cellStyle name="Notiz 3 2" xfId="691" xr:uid="{00000000-0005-0000-0000-0000D6020000}"/>
    <cellStyle name="Notiz 3 2 2" xfId="692" xr:uid="{00000000-0005-0000-0000-0000D7020000}"/>
    <cellStyle name="Notiz 3 2 2 2" xfId="693" xr:uid="{00000000-0005-0000-0000-0000D8020000}"/>
    <cellStyle name="Notiz 3 2 2 2 2" xfId="694" xr:uid="{00000000-0005-0000-0000-0000D9020000}"/>
    <cellStyle name="Notiz 3 2 2 2 3" xfId="695" xr:uid="{00000000-0005-0000-0000-0000DA020000}"/>
    <cellStyle name="Notiz 3 2 2 2 4" xfId="696" xr:uid="{00000000-0005-0000-0000-0000DB020000}"/>
    <cellStyle name="Notiz 3 2 2 3" xfId="697" xr:uid="{00000000-0005-0000-0000-0000DC020000}"/>
    <cellStyle name="Notiz 3 2 2 4" xfId="698" xr:uid="{00000000-0005-0000-0000-0000DD020000}"/>
    <cellStyle name="Notiz 3 2 2 5" xfId="699" xr:uid="{00000000-0005-0000-0000-0000DE020000}"/>
    <cellStyle name="Notiz 3 2 3" xfId="700" xr:uid="{00000000-0005-0000-0000-0000DF020000}"/>
    <cellStyle name="Notiz 3 2 3 2" xfId="701" xr:uid="{00000000-0005-0000-0000-0000E0020000}"/>
    <cellStyle name="Notiz 3 2 3 3" xfId="702" xr:uid="{00000000-0005-0000-0000-0000E1020000}"/>
    <cellStyle name="Notiz 3 2 3 4" xfId="703" xr:uid="{00000000-0005-0000-0000-0000E2020000}"/>
    <cellStyle name="Notiz 3 2 4" xfId="704" xr:uid="{00000000-0005-0000-0000-0000E3020000}"/>
    <cellStyle name="Notiz 3 2 5" xfId="705" xr:uid="{00000000-0005-0000-0000-0000E4020000}"/>
    <cellStyle name="Notiz 3 2 6" xfId="706" xr:uid="{00000000-0005-0000-0000-0000E5020000}"/>
    <cellStyle name="Notiz 3 3" xfId="707" xr:uid="{00000000-0005-0000-0000-0000E6020000}"/>
    <cellStyle name="Notiz 3 3 2" xfId="708" xr:uid="{00000000-0005-0000-0000-0000E7020000}"/>
    <cellStyle name="Notiz 3 3 2 2" xfId="709" xr:uid="{00000000-0005-0000-0000-0000E8020000}"/>
    <cellStyle name="Notiz 3 3 2 3" xfId="710" xr:uid="{00000000-0005-0000-0000-0000E9020000}"/>
    <cellStyle name="Notiz 3 3 2 4" xfId="711" xr:uid="{00000000-0005-0000-0000-0000EA020000}"/>
    <cellStyle name="Notiz 3 3 3" xfId="712" xr:uid="{00000000-0005-0000-0000-0000EB020000}"/>
    <cellStyle name="Notiz 3 3 4" xfId="713" xr:uid="{00000000-0005-0000-0000-0000EC020000}"/>
    <cellStyle name="Notiz 3 3 5" xfId="714" xr:uid="{00000000-0005-0000-0000-0000ED020000}"/>
    <cellStyle name="Notiz 3 4" xfId="715" xr:uid="{00000000-0005-0000-0000-0000EE020000}"/>
    <cellStyle name="Notiz 3 4 2" xfId="716" xr:uid="{00000000-0005-0000-0000-0000EF020000}"/>
    <cellStyle name="Notiz 3 4 3" xfId="717" xr:uid="{00000000-0005-0000-0000-0000F0020000}"/>
    <cellStyle name="Notiz 3 4 4" xfId="718" xr:uid="{00000000-0005-0000-0000-0000F1020000}"/>
    <cellStyle name="Notiz 3 5" xfId="719" xr:uid="{00000000-0005-0000-0000-0000F2020000}"/>
    <cellStyle name="Notiz 3 6" xfId="720" xr:uid="{00000000-0005-0000-0000-0000F3020000}"/>
    <cellStyle name="Notiz 3 7" xfId="721" xr:uid="{00000000-0005-0000-0000-0000F4020000}"/>
    <cellStyle name="Notiz 4" xfId="722" xr:uid="{00000000-0005-0000-0000-0000F5020000}"/>
    <cellStyle name="Notiz 4 2" xfId="723" xr:uid="{00000000-0005-0000-0000-0000F6020000}"/>
    <cellStyle name="Notiz 4 2 2" xfId="724" xr:uid="{00000000-0005-0000-0000-0000F7020000}"/>
    <cellStyle name="Notiz 4 2 2 2" xfId="725" xr:uid="{00000000-0005-0000-0000-0000F8020000}"/>
    <cellStyle name="Notiz 4 2 2 3" xfId="726" xr:uid="{00000000-0005-0000-0000-0000F9020000}"/>
    <cellStyle name="Notiz 4 2 2 4" xfId="727" xr:uid="{00000000-0005-0000-0000-0000FA020000}"/>
    <cellStyle name="Notiz 4 2 3" xfId="728" xr:uid="{00000000-0005-0000-0000-0000FB020000}"/>
    <cellStyle name="Notiz 4 2 4" xfId="729" xr:uid="{00000000-0005-0000-0000-0000FC020000}"/>
    <cellStyle name="Notiz 4 2 5" xfId="730" xr:uid="{00000000-0005-0000-0000-0000FD020000}"/>
    <cellStyle name="Notiz 4 3" xfId="731" xr:uid="{00000000-0005-0000-0000-0000FE020000}"/>
    <cellStyle name="Notiz 4 3 2" xfId="732" xr:uid="{00000000-0005-0000-0000-0000FF020000}"/>
    <cellStyle name="Notiz 4 3 3" xfId="733" xr:uid="{00000000-0005-0000-0000-000000030000}"/>
    <cellStyle name="Notiz 4 3 4" xfId="734" xr:uid="{00000000-0005-0000-0000-000001030000}"/>
    <cellStyle name="Notiz 4 4" xfId="735" xr:uid="{00000000-0005-0000-0000-000002030000}"/>
    <cellStyle name="Notiz 4 5" xfId="736" xr:uid="{00000000-0005-0000-0000-000003030000}"/>
    <cellStyle name="Notiz 4 6" xfId="737" xr:uid="{00000000-0005-0000-0000-000004030000}"/>
    <cellStyle name="Notiz 5" xfId="738" xr:uid="{00000000-0005-0000-0000-000005030000}"/>
    <cellStyle name="Notiz 5 2" xfId="739" xr:uid="{00000000-0005-0000-0000-000006030000}"/>
    <cellStyle name="Notiz 5 2 2" xfId="740" xr:uid="{00000000-0005-0000-0000-000007030000}"/>
    <cellStyle name="Notiz 5 2 2 2" xfId="741" xr:uid="{00000000-0005-0000-0000-000008030000}"/>
    <cellStyle name="Notiz 5 2 2 3" xfId="742" xr:uid="{00000000-0005-0000-0000-000009030000}"/>
    <cellStyle name="Notiz 5 2 2 4" xfId="743" xr:uid="{00000000-0005-0000-0000-00000A030000}"/>
    <cellStyle name="Notiz 5 2 3" xfId="744" xr:uid="{00000000-0005-0000-0000-00000B030000}"/>
    <cellStyle name="Notiz 5 2 4" xfId="745" xr:uid="{00000000-0005-0000-0000-00000C030000}"/>
    <cellStyle name="Notiz 5 2 5" xfId="746" xr:uid="{00000000-0005-0000-0000-00000D030000}"/>
    <cellStyle name="Notiz 5 3" xfId="747" xr:uid="{00000000-0005-0000-0000-00000E030000}"/>
    <cellStyle name="Notiz 5 3 2" xfId="748" xr:uid="{00000000-0005-0000-0000-00000F030000}"/>
    <cellStyle name="Notiz 5 3 3" xfId="749" xr:uid="{00000000-0005-0000-0000-000010030000}"/>
    <cellStyle name="Notiz 5 3 4" xfId="750" xr:uid="{00000000-0005-0000-0000-000011030000}"/>
    <cellStyle name="Notiz 5 4" xfId="751" xr:uid="{00000000-0005-0000-0000-000012030000}"/>
    <cellStyle name="Notiz 5 5" xfId="752" xr:uid="{00000000-0005-0000-0000-000013030000}"/>
    <cellStyle name="Notiz 5 6" xfId="753" xr:uid="{00000000-0005-0000-0000-000014030000}"/>
    <cellStyle name="Notiz 6" xfId="754" xr:uid="{00000000-0005-0000-0000-000015030000}"/>
    <cellStyle name="Notiz 6 2" xfId="755" xr:uid="{00000000-0005-0000-0000-000016030000}"/>
    <cellStyle name="Notiz 6 2 2" xfId="756" xr:uid="{00000000-0005-0000-0000-000017030000}"/>
    <cellStyle name="Notiz 6 2 3" xfId="757" xr:uid="{00000000-0005-0000-0000-000018030000}"/>
    <cellStyle name="Notiz 6 2 4" xfId="758" xr:uid="{00000000-0005-0000-0000-000019030000}"/>
    <cellStyle name="Notiz 6 3" xfId="759" xr:uid="{00000000-0005-0000-0000-00001A030000}"/>
    <cellStyle name="Notiz 6 4" xfId="760" xr:uid="{00000000-0005-0000-0000-00001B030000}"/>
    <cellStyle name="Notiz 6 5" xfId="761" xr:uid="{00000000-0005-0000-0000-00001C030000}"/>
    <cellStyle name="Notiz 7" xfId="762" xr:uid="{00000000-0005-0000-0000-00001D030000}"/>
    <cellStyle name="Notiz 7 2" xfId="763" xr:uid="{00000000-0005-0000-0000-00001E030000}"/>
    <cellStyle name="Notiz 7 3" xfId="764" xr:uid="{00000000-0005-0000-0000-00001F030000}"/>
    <cellStyle name="Notiz 7 4" xfId="765" xr:uid="{00000000-0005-0000-0000-000020030000}"/>
    <cellStyle name="Notiz 8" xfId="766" xr:uid="{00000000-0005-0000-0000-000021030000}"/>
    <cellStyle name="Notiz 8 2" xfId="767" xr:uid="{00000000-0005-0000-0000-000022030000}"/>
    <cellStyle name="Notiz 9" xfId="768" xr:uid="{00000000-0005-0000-0000-000023030000}"/>
    <cellStyle name="Output 2" xfId="769" xr:uid="{00000000-0005-0000-0000-000024030000}"/>
    <cellStyle name="Percent" xfId="1163" builtinId="5"/>
    <cellStyle name="Percent 2" xfId="1167" xr:uid="{00000000-0005-0000-0000-000025030000}"/>
    <cellStyle name="Percent 3" xfId="1169" xr:uid="{00000000-0005-0000-0000-000026030000}"/>
    <cellStyle name="Prozent 10" xfId="770" xr:uid="{00000000-0005-0000-0000-000028030000}"/>
    <cellStyle name="Prozent 10 2" xfId="771" xr:uid="{00000000-0005-0000-0000-000029030000}"/>
    <cellStyle name="Prozent 10 2 2" xfId="772" xr:uid="{00000000-0005-0000-0000-00002A030000}"/>
    <cellStyle name="Prozent 10 3" xfId="773" xr:uid="{00000000-0005-0000-0000-00002B030000}"/>
    <cellStyle name="Prozent 10 3 2" xfId="774" xr:uid="{00000000-0005-0000-0000-00002C030000}"/>
    <cellStyle name="Prozent 10 3 3" xfId="1205" xr:uid="{00000000-0005-0000-0000-00002D030000}"/>
    <cellStyle name="Prozent 10 4" xfId="775" xr:uid="{00000000-0005-0000-0000-00002E030000}"/>
    <cellStyle name="Prozent 10 4 2" xfId="776" xr:uid="{00000000-0005-0000-0000-00002F030000}"/>
    <cellStyle name="Prozent 10 4 3" xfId="777" xr:uid="{00000000-0005-0000-0000-000030030000}"/>
    <cellStyle name="Prozent 10 4 3 2" xfId="1206" xr:uid="{00000000-0005-0000-0000-000031030000}"/>
    <cellStyle name="Prozent 10 5" xfId="778" xr:uid="{00000000-0005-0000-0000-000032030000}"/>
    <cellStyle name="Prozent 11" xfId="779" xr:uid="{00000000-0005-0000-0000-000033030000}"/>
    <cellStyle name="Prozent 11 2" xfId="780" xr:uid="{00000000-0005-0000-0000-000034030000}"/>
    <cellStyle name="Prozent 12" xfId="781" xr:uid="{00000000-0005-0000-0000-000035030000}"/>
    <cellStyle name="Prozent 12 2" xfId="782" xr:uid="{00000000-0005-0000-0000-000036030000}"/>
    <cellStyle name="Prozent 13" xfId="783" xr:uid="{00000000-0005-0000-0000-000037030000}"/>
    <cellStyle name="Prozent 14" xfId="784" xr:uid="{00000000-0005-0000-0000-000038030000}"/>
    <cellStyle name="Prozent 2" xfId="785" xr:uid="{00000000-0005-0000-0000-000039030000}"/>
    <cellStyle name="Prozent 3" xfId="786" xr:uid="{00000000-0005-0000-0000-00003A030000}"/>
    <cellStyle name="Prozent 3 2" xfId="787" xr:uid="{00000000-0005-0000-0000-00003B030000}"/>
    <cellStyle name="Prozent 3 2 2" xfId="788" xr:uid="{00000000-0005-0000-0000-00003C030000}"/>
    <cellStyle name="Prozent 3 2 2 2" xfId="789" xr:uid="{00000000-0005-0000-0000-00003D030000}"/>
    <cellStyle name="Prozent 3 2 2 2 2" xfId="790" xr:uid="{00000000-0005-0000-0000-00003E030000}"/>
    <cellStyle name="Prozent 3 2 2 2 2 2" xfId="791" xr:uid="{00000000-0005-0000-0000-00003F030000}"/>
    <cellStyle name="Prozent 3 2 2 2 2 3" xfId="792" xr:uid="{00000000-0005-0000-0000-000040030000}"/>
    <cellStyle name="Prozent 3 2 2 2 2 4" xfId="793" xr:uid="{00000000-0005-0000-0000-000041030000}"/>
    <cellStyle name="Prozent 3 2 2 2 3" xfId="794" xr:uid="{00000000-0005-0000-0000-000042030000}"/>
    <cellStyle name="Prozent 3 2 2 2 4" xfId="795" xr:uid="{00000000-0005-0000-0000-000043030000}"/>
    <cellStyle name="Prozent 3 2 2 2 5" xfId="796" xr:uid="{00000000-0005-0000-0000-000044030000}"/>
    <cellStyle name="Prozent 3 2 2 3" xfId="797" xr:uid="{00000000-0005-0000-0000-000045030000}"/>
    <cellStyle name="Prozent 3 2 2 3 2" xfId="798" xr:uid="{00000000-0005-0000-0000-000046030000}"/>
    <cellStyle name="Prozent 3 2 2 3 3" xfId="799" xr:uid="{00000000-0005-0000-0000-000047030000}"/>
    <cellStyle name="Prozent 3 2 2 3 4" xfId="800" xr:uid="{00000000-0005-0000-0000-000048030000}"/>
    <cellStyle name="Prozent 3 2 2 4" xfId="801" xr:uid="{00000000-0005-0000-0000-000049030000}"/>
    <cellStyle name="Prozent 3 2 2 5" xfId="802" xr:uid="{00000000-0005-0000-0000-00004A030000}"/>
    <cellStyle name="Prozent 3 2 2 6" xfId="803" xr:uid="{00000000-0005-0000-0000-00004B030000}"/>
    <cellStyle name="Prozent 3 2 3" xfId="804" xr:uid="{00000000-0005-0000-0000-00004C030000}"/>
    <cellStyle name="Prozent 3 2 3 2" xfId="805" xr:uid="{00000000-0005-0000-0000-00004D030000}"/>
    <cellStyle name="Prozent 3 2 3 2 2" xfId="806" xr:uid="{00000000-0005-0000-0000-00004E030000}"/>
    <cellStyle name="Prozent 3 2 3 2 3" xfId="807" xr:uid="{00000000-0005-0000-0000-00004F030000}"/>
    <cellStyle name="Prozent 3 2 3 2 4" xfId="808" xr:uid="{00000000-0005-0000-0000-000050030000}"/>
    <cellStyle name="Prozent 3 2 3 3" xfId="809" xr:uid="{00000000-0005-0000-0000-000051030000}"/>
    <cellStyle name="Prozent 3 2 3 4" xfId="810" xr:uid="{00000000-0005-0000-0000-000052030000}"/>
    <cellStyle name="Prozent 3 2 3 5" xfId="811" xr:uid="{00000000-0005-0000-0000-000053030000}"/>
    <cellStyle name="Prozent 3 2 4" xfId="812" xr:uid="{00000000-0005-0000-0000-000054030000}"/>
    <cellStyle name="Prozent 3 2 4 2" xfId="813" xr:uid="{00000000-0005-0000-0000-000055030000}"/>
    <cellStyle name="Prozent 3 2 4 2 2" xfId="814" xr:uid="{00000000-0005-0000-0000-000056030000}"/>
    <cellStyle name="Prozent 3 2 4 3" xfId="815" xr:uid="{00000000-0005-0000-0000-000057030000}"/>
    <cellStyle name="Prozent 3 2 4 4" xfId="816" xr:uid="{00000000-0005-0000-0000-000058030000}"/>
    <cellStyle name="Prozent 3 2 4 5" xfId="817" xr:uid="{00000000-0005-0000-0000-000059030000}"/>
    <cellStyle name="Prozent 3 2 5" xfId="818" xr:uid="{00000000-0005-0000-0000-00005A030000}"/>
    <cellStyle name="Prozent 3 2 6" xfId="819" xr:uid="{00000000-0005-0000-0000-00005B030000}"/>
    <cellStyle name="Prozent 3 3" xfId="820" xr:uid="{00000000-0005-0000-0000-00005C030000}"/>
    <cellStyle name="Prozent 3 3 2" xfId="821" xr:uid="{00000000-0005-0000-0000-00005D030000}"/>
    <cellStyle name="Prozent 3 3 2 2" xfId="822" xr:uid="{00000000-0005-0000-0000-00005E030000}"/>
    <cellStyle name="Prozent 3 3 2 2 2" xfId="823" xr:uid="{00000000-0005-0000-0000-00005F030000}"/>
    <cellStyle name="Prozent 3 3 2 2 3" xfId="824" xr:uid="{00000000-0005-0000-0000-000060030000}"/>
    <cellStyle name="Prozent 3 3 2 2 4" xfId="825" xr:uid="{00000000-0005-0000-0000-000061030000}"/>
    <cellStyle name="Prozent 3 3 2 3" xfId="826" xr:uid="{00000000-0005-0000-0000-000062030000}"/>
    <cellStyle name="Prozent 3 3 2 4" xfId="827" xr:uid="{00000000-0005-0000-0000-000063030000}"/>
    <cellStyle name="Prozent 3 3 2 5" xfId="828" xr:uid="{00000000-0005-0000-0000-000064030000}"/>
    <cellStyle name="Prozent 3 3 3" xfId="829" xr:uid="{00000000-0005-0000-0000-000065030000}"/>
    <cellStyle name="Prozent 3 3 3 2" xfId="830" xr:uid="{00000000-0005-0000-0000-000066030000}"/>
    <cellStyle name="Prozent 3 3 3 3" xfId="831" xr:uid="{00000000-0005-0000-0000-000067030000}"/>
    <cellStyle name="Prozent 3 3 3 4" xfId="832" xr:uid="{00000000-0005-0000-0000-000068030000}"/>
    <cellStyle name="Prozent 3 3 4" xfId="833" xr:uid="{00000000-0005-0000-0000-000069030000}"/>
    <cellStyle name="Prozent 3 3 5" xfId="834" xr:uid="{00000000-0005-0000-0000-00006A030000}"/>
    <cellStyle name="Prozent 3 3 6" xfId="835" xr:uid="{00000000-0005-0000-0000-00006B030000}"/>
    <cellStyle name="Prozent 3 4" xfId="836" xr:uid="{00000000-0005-0000-0000-00006C030000}"/>
    <cellStyle name="Prozent 3 4 2" xfId="837" xr:uid="{00000000-0005-0000-0000-00006D030000}"/>
    <cellStyle name="Prozent 3 4 2 2" xfId="838" xr:uid="{00000000-0005-0000-0000-00006E030000}"/>
    <cellStyle name="Prozent 3 4 2 3" xfId="839" xr:uid="{00000000-0005-0000-0000-00006F030000}"/>
    <cellStyle name="Prozent 3 4 2 4" xfId="840" xr:uid="{00000000-0005-0000-0000-000070030000}"/>
    <cellStyle name="Prozent 3 4 3" xfId="841" xr:uid="{00000000-0005-0000-0000-000071030000}"/>
    <cellStyle name="Prozent 3 4 4" xfId="842" xr:uid="{00000000-0005-0000-0000-000072030000}"/>
    <cellStyle name="Prozent 3 4 5" xfId="843" xr:uid="{00000000-0005-0000-0000-000073030000}"/>
    <cellStyle name="Prozent 3 5" xfId="844" xr:uid="{00000000-0005-0000-0000-000074030000}"/>
    <cellStyle name="Prozent 3 5 2" xfId="845" xr:uid="{00000000-0005-0000-0000-000075030000}"/>
    <cellStyle name="Prozent 3 5 3" xfId="846" xr:uid="{00000000-0005-0000-0000-000076030000}"/>
    <cellStyle name="Prozent 3 5 4" xfId="847" xr:uid="{00000000-0005-0000-0000-000077030000}"/>
    <cellStyle name="Prozent 3 6" xfId="848" xr:uid="{00000000-0005-0000-0000-000078030000}"/>
    <cellStyle name="Prozent 3 7" xfId="849" xr:uid="{00000000-0005-0000-0000-000079030000}"/>
    <cellStyle name="Prozent 3 8" xfId="850" xr:uid="{00000000-0005-0000-0000-00007A030000}"/>
    <cellStyle name="Prozent 4" xfId="851" xr:uid="{00000000-0005-0000-0000-00007B030000}"/>
    <cellStyle name="Prozent 4 2" xfId="852" xr:uid="{00000000-0005-0000-0000-00007C030000}"/>
    <cellStyle name="Prozent 4 2 2" xfId="853" xr:uid="{00000000-0005-0000-0000-00007D030000}"/>
    <cellStyle name="Prozent 4 2 2 2" xfId="854" xr:uid="{00000000-0005-0000-0000-00007E030000}"/>
    <cellStyle name="Prozent 4 2 2 2 2" xfId="855" xr:uid="{00000000-0005-0000-0000-00007F030000}"/>
    <cellStyle name="Prozent 4 2 2 2 2 2" xfId="856" xr:uid="{00000000-0005-0000-0000-000080030000}"/>
    <cellStyle name="Prozent 4 2 2 2 2 3" xfId="857" xr:uid="{00000000-0005-0000-0000-000081030000}"/>
    <cellStyle name="Prozent 4 2 2 2 2 4" xfId="858" xr:uid="{00000000-0005-0000-0000-000082030000}"/>
    <cellStyle name="Prozent 4 2 2 2 3" xfId="859" xr:uid="{00000000-0005-0000-0000-000083030000}"/>
    <cellStyle name="Prozent 4 2 2 2 4" xfId="860" xr:uid="{00000000-0005-0000-0000-000084030000}"/>
    <cellStyle name="Prozent 4 2 2 2 5" xfId="861" xr:uid="{00000000-0005-0000-0000-000085030000}"/>
    <cellStyle name="Prozent 4 2 2 3" xfId="862" xr:uid="{00000000-0005-0000-0000-000086030000}"/>
    <cellStyle name="Prozent 4 2 2 3 2" xfId="863" xr:uid="{00000000-0005-0000-0000-000087030000}"/>
    <cellStyle name="Prozent 4 2 2 3 3" xfId="864" xr:uid="{00000000-0005-0000-0000-000088030000}"/>
    <cellStyle name="Prozent 4 2 2 3 4" xfId="865" xr:uid="{00000000-0005-0000-0000-000089030000}"/>
    <cellStyle name="Prozent 4 2 2 4" xfId="866" xr:uid="{00000000-0005-0000-0000-00008A030000}"/>
    <cellStyle name="Prozent 4 2 2 5" xfId="867" xr:uid="{00000000-0005-0000-0000-00008B030000}"/>
    <cellStyle name="Prozent 4 2 2 6" xfId="868" xr:uid="{00000000-0005-0000-0000-00008C030000}"/>
    <cellStyle name="Prozent 4 2 3" xfId="869" xr:uid="{00000000-0005-0000-0000-00008D030000}"/>
    <cellStyle name="Prozent 4 2 3 2" xfId="870" xr:uid="{00000000-0005-0000-0000-00008E030000}"/>
    <cellStyle name="Prozent 4 2 3 2 2" xfId="871" xr:uid="{00000000-0005-0000-0000-00008F030000}"/>
    <cellStyle name="Prozent 4 2 3 2 3" xfId="872" xr:uid="{00000000-0005-0000-0000-000090030000}"/>
    <cellStyle name="Prozent 4 2 3 2 4" xfId="873" xr:uid="{00000000-0005-0000-0000-000091030000}"/>
    <cellStyle name="Prozent 4 2 3 3" xfId="874" xr:uid="{00000000-0005-0000-0000-000092030000}"/>
    <cellStyle name="Prozent 4 2 3 4" xfId="875" xr:uid="{00000000-0005-0000-0000-000093030000}"/>
    <cellStyle name="Prozent 4 2 3 5" xfId="876" xr:uid="{00000000-0005-0000-0000-000094030000}"/>
    <cellStyle name="Prozent 4 2 4" xfId="877" xr:uid="{00000000-0005-0000-0000-000095030000}"/>
    <cellStyle name="Prozent 4 2 4 2" xfId="878" xr:uid="{00000000-0005-0000-0000-000096030000}"/>
    <cellStyle name="Prozent 4 2 4 3" xfId="879" xr:uid="{00000000-0005-0000-0000-000097030000}"/>
    <cellStyle name="Prozent 4 2 4 4" xfId="880" xr:uid="{00000000-0005-0000-0000-000098030000}"/>
    <cellStyle name="Prozent 4 2 5" xfId="881" xr:uid="{00000000-0005-0000-0000-000099030000}"/>
    <cellStyle name="Prozent 4 2 6" xfId="882" xr:uid="{00000000-0005-0000-0000-00009A030000}"/>
    <cellStyle name="Prozent 4 2 7" xfId="883" xr:uid="{00000000-0005-0000-0000-00009B030000}"/>
    <cellStyle name="Prozent 4 3" xfId="884" xr:uid="{00000000-0005-0000-0000-00009C030000}"/>
    <cellStyle name="Prozent 4 3 2" xfId="885" xr:uid="{00000000-0005-0000-0000-00009D030000}"/>
    <cellStyle name="Prozent 4 3 2 2" xfId="886" xr:uid="{00000000-0005-0000-0000-00009E030000}"/>
    <cellStyle name="Prozent 4 3 2 2 2" xfId="887" xr:uid="{00000000-0005-0000-0000-00009F030000}"/>
    <cellStyle name="Prozent 4 3 2 2 3" xfId="888" xr:uid="{00000000-0005-0000-0000-0000A0030000}"/>
    <cellStyle name="Prozent 4 3 2 2 4" xfId="889" xr:uid="{00000000-0005-0000-0000-0000A1030000}"/>
    <cellStyle name="Prozent 4 3 2 3" xfId="890" xr:uid="{00000000-0005-0000-0000-0000A2030000}"/>
    <cellStyle name="Prozent 4 3 2 4" xfId="891" xr:uid="{00000000-0005-0000-0000-0000A3030000}"/>
    <cellStyle name="Prozent 4 3 2 5" xfId="892" xr:uid="{00000000-0005-0000-0000-0000A4030000}"/>
    <cellStyle name="Prozent 4 3 3" xfId="893" xr:uid="{00000000-0005-0000-0000-0000A5030000}"/>
    <cellStyle name="Prozent 4 3 3 2" xfId="894" xr:uid="{00000000-0005-0000-0000-0000A6030000}"/>
    <cellStyle name="Prozent 4 3 3 2 2" xfId="895" xr:uid="{00000000-0005-0000-0000-0000A7030000}"/>
    <cellStyle name="Prozent 4 3 3 2 3" xfId="896" xr:uid="{00000000-0005-0000-0000-0000A8030000}"/>
    <cellStyle name="Prozent 4 3 3 2 4" xfId="897" xr:uid="{00000000-0005-0000-0000-0000A9030000}"/>
    <cellStyle name="Prozent 4 3 3 3" xfId="898" xr:uid="{00000000-0005-0000-0000-0000AA030000}"/>
    <cellStyle name="Prozent 4 3 3 4" xfId="899" xr:uid="{00000000-0005-0000-0000-0000AB030000}"/>
    <cellStyle name="Prozent 4 3 3 5" xfId="900" xr:uid="{00000000-0005-0000-0000-0000AC030000}"/>
    <cellStyle name="Prozent 4 3 4" xfId="901" xr:uid="{00000000-0005-0000-0000-0000AD030000}"/>
    <cellStyle name="Prozent 4 3 4 2" xfId="902" xr:uid="{00000000-0005-0000-0000-0000AE030000}"/>
    <cellStyle name="Prozent 4 3 4 2 2" xfId="903" xr:uid="{00000000-0005-0000-0000-0000AF030000}"/>
    <cellStyle name="Prozent 4 3 4 3" xfId="904" xr:uid="{00000000-0005-0000-0000-0000B0030000}"/>
    <cellStyle name="Prozent 4 3 4 3 2" xfId="905" xr:uid="{00000000-0005-0000-0000-0000B1030000}"/>
    <cellStyle name="Prozent 4 3 4 4" xfId="906" xr:uid="{00000000-0005-0000-0000-0000B2030000}"/>
    <cellStyle name="Prozent 4 3 4 4 2" xfId="907" xr:uid="{00000000-0005-0000-0000-0000B3030000}"/>
    <cellStyle name="Prozent 4 3 4 4 3" xfId="908" xr:uid="{00000000-0005-0000-0000-0000B4030000}"/>
    <cellStyle name="Prozent 4 3 4 4 3 2" xfId="1208" xr:uid="{00000000-0005-0000-0000-0000B5030000}"/>
    <cellStyle name="Prozent 4 3 4 5" xfId="909" xr:uid="{00000000-0005-0000-0000-0000B6030000}"/>
    <cellStyle name="Prozent 4 3 4 5 2" xfId="1207" xr:uid="{00000000-0005-0000-0000-0000B7030000}"/>
    <cellStyle name="Prozent 4 3 5" xfId="910" xr:uid="{00000000-0005-0000-0000-0000B8030000}"/>
    <cellStyle name="Prozent 4 4" xfId="911" xr:uid="{00000000-0005-0000-0000-0000B9030000}"/>
    <cellStyle name="Prozent 4 4 2" xfId="912" xr:uid="{00000000-0005-0000-0000-0000BA030000}"/>
    <cellStyle name="Prozent 4 4 2 2" xfId="913" xr:uid="{00000000-0005-0000-0000-0000BB030000}"/>
    <cellStyle name="Prozent 4 4 2 3" xfId="914" xr:uid="{00000000-0005-0000-0000-0000BC030000}"/>
    <cellStyle name="Prozent 4 4 2 4" xfId="915" xr:uid="{00000000-0005-0000-0000-0000BD030000}"/>
    <cellStyle name="Prozent 4 4 3" xfId="916" xr:uid="{00000000-0005-0000-0000-0000BE030000}"/>
    <cellStyle name="Prozent 4 4 4" xfId="917" xr:uid="{00000000-0005-0000-0000-0000BF030000}"/>
    <cellStyle name="Prozent 4 4 5" xfId="918" xr:uid="{00000000-0005-0000-0000-0000C0030000}"/>
    <cellStyle name="Prozent 4 5" xfId="919" xr:uid="{00000000-0005-0000-0000-0000C1030000}"/>
    <cellStyle name="Prozent 4 5 2" xfId="920" xr:uid="{00000000-0005-0000-0000-0000C2030000}"/>
    <cellStyle name="Prozent 4 5 3" xfId="921" xr:uid="{00000000-0005-0000-0000-0000C3030000}"/>
    <cellStyle name="Prozent 4 5 4" xfId="922" xr:uid="{00000000-0005-0000-0000-0000C4030000}"/>
    <cellStyle name="Prozent 4 6" xfId="923" xr:uid="{00000000-0005-0000-0000-0000C5030000}"/>
    <cellStyle name="Prozent 4 7" xfId="924" xr:uid="{00000000-0005-0000-0000-0000C6030000}"/>
    <cellStyle name="Prozent 4 8" xfId="925" xr:uid="{00000000-0005-0000-0000-0000C7030000}"/>
    <cellStyle name="Prozent 5" xfId="926" xr:uid="{00000000-0005-0000-0000-0000C8030000}"/>
    <cellStyle name="Prozent 5 2" xfId="927" xr:uid="{00000000-0005-0000-0000-0000C9030000}"/>
    <cellStyle name="Prozent 5 2 2" xfId="928" xr:uid="{00000000-0005-0000-0000-0000CA030000}"/>
    <cellStyle name="Prozent 5 2 2 2" xfId="929" xr:uid="{00000000-0005-0000-0000-0000CB030000}"/>
    <cellStyle name="Prozent 5 2 2 2 2" xfId="930" xr:uid="{00000000-0005-0000-0000-0000CC030000}"/>
    <cellStyle name="Prozent 5 2 2 2 3" xfId="931" xr:uid="{00000000-0005-0000-0000-0000CD030000}"/>
    <cellStyle name="Prozent 5 2 2 2 4" xfId="932" xr:uid="{00000000-0005-0000-0000-0000CE030000}"/>
    <cellStyle name="Prozent 5 2 2 3" xfId="933" xr:uid="{00000000-0005-0000-0000-0000CF030000}"/>
    <cellStyle name="Prozent 5 2 2 4" xfId="934" xr:uid="{00000000-0005-0000-0000-0000D0030000}"/>
    <cellStyle name="Prozent 5 2 2 5" xfId="935" xr:uid="{00000000-0005-0000-0000-0000D1030000}"/>
    <cellStyle name="Prozent 5 2 3" xfId="936" xr:uid="{00000000-0005-0000-0000-0000D2030000}"/>
    <cellStyle name="Prozent 5 2 3 2" xfId="937" xr:uid="{00000000-0005-0000-0000-0000D3030000}"/>
    <cellStyle name="Prozent 5 2 3 3" xfId="938" xr:uid="{00000000-0005-0000-0000-0000D4030000}"/>
    <cellStyle name="Prozent 5 2 3 4" xfId="939" xr:uid="{00000000-0005-0000-0000-0000D5030000}"/>
    <cellStyle name="Prozent 5 2 4" xfId="940" xr:uid="{00000000-0005-0000-0000-0000D6030000}"/>
    <cellStyle name="Prozent 5 2 5" xfId="941" xr:uid="{00000000-0005-0000-0000-0000D7030000}"/>
    <cellStyle name="Prozent 5 2 6" xfId="942" xr:uid="{00000000-0005-0000-0000-0000D8030000}"/>
    <cellStyle name="Prozent 5 3" xfId="943" xr:uid="{00000000-0005-0000-0000-0000D9030000}"/>
    <cellStyle name="Prozent 5 3 2" xfId="944" xr:uid="{00000000-0005-0000-0000-0000DA030000}"/>
    <cellStyle name="Prozent 5 3 2 2" xfId="945" xr:uid="{00000000-0005-0000-0000-0000DB030000}"/>
    <cellStyle name="Prozent 5 3 2 3" xfId="946" xr:uid="{00000000-0005-0000-0000-0000DC030000}"/>
    <cellStyle name="Prozent 5 3 2 4" xfId="947" xr:uid="{00000000-0005-0000-0000-0000DD030000}"/>
    <cellStyle name="Prozent 5 3 3" xfId="948" xr:uid="{00000000-0005-0000-0000-0000DE030000}"/>
    <cellStyle name="Prozent 5 3 4" xfId="949" xr:uid="{00000000-0005-0000-0000-0000DF030000}"/>
    <cellStyle name="Prozent 5 3 5" xfId="950" xr:uid="{00000000-0005-0000-0000-0000E0030000}"/>
    <cellStyle name="Prozent 5 4" xfId="951" xr:uid="{00000000-0005-0000-0000-0000E1030000}"/>
    <cellStyle name="Prozent 5 4 2" xfId="952" xr:uid="{00000000-0005-0000-0000-0000E2030000}"/>
    <cellStyle name="Prozent 5 4 2 2" xfId="953" xr:uid="{00000000-0005-0000-0000-0000E3030000}"/>
    <cellStyle name="Prozent 5 4 3" xfId="954" xr:uid="{00000000-0005-0000-0000-0000E4030000}"/>
    <cellStyle name="Prozent 5 4 3 2" xfId="955" xr:uid="{00000000-0005-0000-0000-0000E5030000}"/>
    <cellStyle name="Prozent 5 4 3 2 2" xfId="956" xr:uid="{00000000-0005-0000-0000-0000E6030000}"/>
    <cellStyle name="Prozent 5 4 3 3" xfId="957" xr:uid="{00000000-0005-0000-0000-0000E7030000}"/>
    <cellStyle name="Prozent 5 4 3 3 2" xfId="958" xr:uid="{00000000-0005-0000-0000-0000E8030000}"/>
    <cellStyle name="Prozent 5 4 3 4" xfId="959" xr:uid="{00000000-0005-0000-0000-0000E9030000}"/>
    <cellStyle name="Prozent 5 4 3 4 2" xfId="1209" xr:uid="{00000000-0005-0000-0000-0000EA030000}"/>
    <cellStyle name="Prozent 5 4 4" xfId="960" xr:uid="{00000000-0005-0000-0000-0000EB030000}"/>
    <cellStyle name="Prozent 5 4 4 2" xfId="961" xr:uid="{00000000-0005-0000-0000-0000EC030000}"/>
    <cellStyle name="Prozent 5 4 4 2 2" xfId="962" xr:uid="{00000000-0005-0000-0000-0000ED030000}"/>
    <cellStyle name="Prozent 5 4 4 2 2 2" xfId="1210" xr:uid="{00000000-0005-0000-0000-0000EE030000}"/>
    <cellStyle name="Prozent 5 4 5" xfId="963" xr:uid="{00000000-0005-0000-0000-0000EF030000}"/>
    <cellStyle name="Prozent 5 5" xfId="964" xr:uid="{00000000-0005-0000-0000-0000F0030000}"/>
    <cellStyle name="Prozent 5 5 2" xfId="965" xr:uid="{00000000-0005-0000-0000-0000F1030000}"/>
    <cellStyle name="Prozent 5 5 2 2" xfId="966" xr:uid="{00000000-0005-0000-0000-0000F2030000}"/>
    <cellStyle name="Prozent 5 5 3" xfId="967" xr:uid="{00000000-0005-0000-0000-0000F3030000}"/>
    <cellStyle name="Prozent 5 5 3 2" xfId="968" xr:uid="{00000000-0005-0000-0000-0000F4030000}"/>
    <cellStyle name="Prozent 5 5 4" xfId="969" xr:uid="{00000000-0005-0000-0000-0000F5030000}"/>
    <cellStyle name="Prozent 5 5 4 2" xfId="970" xr:uid="{00000000-0005-0000-0000-0000F6030000}"/>
    <cellStyle name="Prozent 5 5 4 3" xfId="971" xr:uid="{00000000-0005-0000-0000-0000F7030000}"/>
    <cellStyle name="Prozent 5 5 4 3 2" xfId="1212" xr:uid="{00000000-0005-0000-0000-0000F8030000}"/>
    <cellStyle name="Prozent 5 5 5" xfId="972" xr:uid="{00000000-0005-0000-0000-0000F9030000}"/>
    <cellStyle name="Prozent 5 5 5 2" xfId="1211" xr:uid="{00000000-0005-0000-0000-0000FA030000}"/>
    <cellStyle name="Prozent 5 6" xfId="973" xr:uid="{00000000-0005-0000-0000-0000FB030000}"/>
    <cellStyle name="Prozent 6" xfId="974" xr:uid="{00000000-0005-0000-0000-0000FC030000}"/>
    <cellStyle name="Prozent 6 2" xfId="975" xr:uid="{00000000-0005-0000-0000-0000FD030000}"/>
    <cellStyle name="Prozent 6 2 2" xfId="976" xr:uid="{00000000-0005-0000-0000-0000FE030000}"/>
    <cellStyle name="Prozent 6 2 2 2" xfId="977" xr:uid="{00000000-0005-0000-0000-0000FF030000}"/>
    <cellStyle name="Prozent 6 2 2 3" xfId="978" xr:uid="{00000000-0005-0000-0000-000000040000}"/>
    <cellStyle name="Prozent 6 2 2 4" xfId="979" xr:uid="{00000000-0005-0000-0000-000001040000}"/>
    <cellStyle name="Prozent 6 2 3" xfId="980" xr:uid="{00000000-0005-0000-0000-000002040000}"/>
    <cellStyle name="Prozent 6 2 4" xfId="981" xr:uid="{00000000-0005-0000-0000-000003040000}"/>
    <cellStyle name="Prozent 6 2 5" xfId="982" xr:uid="{00000000-0005-0000-0000-000004040000}"/>
    <cellStyle name="Prozent 6 3" xfId="983" xr:uid="{00000000-0005-0000-0000-000005040000}"/>
    <cellStyle name="Prozent 6 3 2" xfId="984" xr:uid="{00000000-0005-0000-0000-000006040000}"/>
    <cellStyle name="Prozent 6 3 3" xfId="985" xr:uid="{00000000-0005-0000-0000-000007040000}"/>
    <cellStyle name="Prozent 6 3 4" xfId="986" xr:uid="{00000000-0005-0000-0000-000008040000}"/>
    <cellStyle name="Prozent 6 4" xfId="987" xr:uid="{00000000-0005-0000-0000-000009040000}"/>
    <cellStyle name="Prozent 6 5" xfId="988" xr:uid="{00000000-0005-0000-0000-00000A040000}"/>
    <cellStyle name="Prozent 6 6" xfId="989" xr:uid="{00000000-0005-0000-0000-00000B040000}"/>
    <cellStyle name="Prozent 7" xfId="990" xr:uid="{00000000-0005-0000-0000-00000C040000}"/>
    <cellStyle name="Prozent 7 2" xfId="991" xr:uid="{00000000-0005-0000-0000-00000D040000}"/>
    <cellStyle name="Prozent 7 2 2" xfId="992" xr:uid="{00000000-0005-0000-0000-00000E040000}"/>
    <cellStyle name="Prozent 7 2 2 2" xfId="993" xr:uid="{00000000-0005-0000-0000-00000F040000}"/>
    <cellStyle name="Prozent 7 2 2 3" xfId="994" xr:uid="{00000000-0005-0000-0000-000010040000}"/>
    <cellStyle name="Prozent 7 2 2 4" xfId="995" xr:uid="{00000000-0005-0000-0000-000011040000}"/>
    <cellStyle name="Prozent 7 2 3" xfId="996" xr:uid="{00000000-0005-0000-0000-000012040000}"/>
    <cellStyle name="Prozent 7 2 4" xfId="997" xr:uid="{00000000-0005-0000-0000-000013040000}"/>
    <cellStyle name="Prozent 7 2 5" xfId="998" xr:uid="{00000000-0005-0000-0000-000014040000}"/>
    <cellStyle name="Prozent 7 3" xfId="999" xr:uid="{00000000-0005-0000-0000-000015040000}"/>
    <cellStyle name="Prozent 7 3 2" xfId="1000" xr:uid="{00000000-0005-0000-0000-000016040000}"/>
    <cellStyle name="Prozent 7 3 3" xfId="1001" xr:uid="{00000000-0005-0000-0000-000017040000}"/>
    <cellStyle name="Prozent 7 3 4" xfId="1002" xr:uid="{00000000-0005-0000-0000-000018040000}"/>
    <cellStyle name="Prozent 7 4" xfId="1003" xr:uid="{00000000-0005-0000-0000-000019040000}"/>
    <cellStyle name="Prozent 7 5" xfId="1004" xr:uid="{00000000-0005-0000-0000-00001A040000}"/>
    <cellStyle name="Prozent 7 6" xfId="1005" xr:uid="{00000000-0005-0000-0000-00001B040000}"/>
    <cellStyle name="Prozent 8" xfId="1006" xr:uid="{00000000-0005-0000-0000-00001C040000}"/>
    <cellStyle name="Prozent 8 2" xfId="1007" xr:uid="{00000000-0005-0000-0000-00001D040000}"/>
    <cellStyle name="Prozent 8 2 2" xfId="1008" xr:uid="{00000000-0005-0000-0000-00001E040000}"/>
    <cellStyle name="Prozent 8 2 2 2" xfId="1009" xr:uid="{00000000-0005-0000-0000-00001F040000}"/>
    <cellStyle name="Prozent 8 2 3" xfId="1010" xr:uid="{00000000-0005-0000-0000-000020040000}"/>
    <cellStyle name="Prozent 8 2 4" xfId="1011" xr:uid="{00000000-0005-0000-0000-000021040000}"/>
    <cellStyle name="Prozent 8 3" xfId="1012" xr:uid="{00000000-0005-0000-0000-000022040000}"/>
    <cellStyle name="Prozent 8 3 2" xfId="1013" xr:uid="{00000000-0005-0000-0000-000023040000}"/>
    <cellStyle name="Prozent 8 3 2 2" xfId="1014" xr:uid="{00000000-0005-0000-0000-000024040000}"/>
    <cellStyle name="Prozent 8 3 2 2 2" xfId="1015" xr:uid="{00000000-0005-0000-0000-000025040000}"/>
    <cellStyle name="Prozent 8 3 2 2 3" xfId="1213" xr:uid="{00000000-0005-0000-0000-000026040000}"/>
    <cellStyle name="Prozent 8 3 2 3" xfId="1016" xr:uid="{00000000-0005-0000-0000-000027040000}"/>
    <cellStyle name="Prozent 8 3 2 3 2" xfId="1017" xr:uid="{00000000-0005-0000-0000-000028040000}"/>
    <cellStyle name="Prozent 8 3 2 3 2 2" xfId="1214" xr:uid="{00000000-0005-0000-0000-000029040000}"/>
    <cellStyle name="Prozent 8 3 2 3 3" xfId="1018" xr:uid="{00000000-0005-0000-0000-00002A040000}"/>
    <cellStyle name="Prozent 8 3 2 4" xfId="1019" xr:uid="{00000000-0005-0000-0000-00002B040000}"/>
    <cellStyle name="Prozent 8 3 2 5" xfId="1020" xr:uid="{00000000-0005-0000-0000-00002C040000}"/>
    <cellStyle name="Prozent 8 3 3" xfId="1021" xr:uid="{00000000-0005-0000-0000-00002D040000}"/>
    <cellStyle name="Prozent 8 3 3 2" xfId="1022" xr:uid="{00000000-0005-0000-0000-00002E040000}"/>
    <cellStyle name="Prozent 8 3 3 2 2" xfId="1023" xr:uid="{00000000-0005-0000-0000-00002F040000}"/>
    <cellStyle name="Prozent 8 3 3 3" xfId="1024" xr:uid="{00000000-0005-0000-0000-000030040000}"/>
    <cellStyle name="Prozent 8 3 3 4" xfId="1025" xr:uid="{00000000-0005-0000-0000-000031040000}"/>
    <cellStyle name="Prozent 8 3 4" xfId="1026" xr:uid="{00000000-0005-0000-0000-000032040000}"/>
    <cellStyle name="Prozent 8 3 5" xfId="1027" xr:uid="{00000000-0005-0000-0000-000033040000}"/>
    <cellStyle name="Prozent 8 3 6" xfId="1028" xr:uid="{00000000-0005-0000-0000-000034040000}"/>
    <cellStyle name="Prozent 8 4" xfId="1029" xr:uid="{00000000-0005-0000-0000-000035040000}"/>
    <cellStyle name="Prozent 9" xfId="1030" xr:uid="{00000000-0005-0000-0000-000036040000}"/>
    <cellStyle name="Prozent 9 2" xfId="1031" xr:uid="{00000000-0005-0000-0000-000037040000}"/>
    <cellStyle name="Prozent 9 3" xfId="1032" xr:uid="{00000000-0005-0000-0000-000038040000}"/>
    <cellStyle name="Prozent 9 4" xfId="1033" xr:uid="{00000000-0005-0000-0000-000039040000}"/>
    <cellStyle name="Schlecht 2" xfId="1034" xr:uid="{00000000-0005-0000-0000-00003A040000}"/>
    <cellStyle name="Schlecht 3" xfId="1035" xr:uid="{00000000-0005-0000-0000-00003B040000}"/>
    <cellStyle name="Schlecht 4" xfId="1036" xr:uid="{00000000-0005-0000-0000-00003C040000}"/>
    <cellStyle name="Standard 2" xfId="1037" xr:uid="{00000000-0005-0000-0000-00003E040000}"/>
    <cellStyle name="Standard 2 2" xfId="1038" xr:uid="{00000000-0005-0000-0000-00003F040000}"/>
    <cellStyle name="Standard 2 2 2" xfId="1039" xr:uid="{00000000-0005-0000-0000-000040040000}"/>
    <cellStyle name="Standard 2 2 3" xfId="1040" xr:uid="{00000000-0005-0000-0000-000041040000}"/>
    <cellStyle name="Standard 2 3" xfId="1041" xr:uid="{00000000-0005-0000-0000-000042040000}"/>
    <cellStyle name="Standard 2 4" xfId="1042" xr:uid="{00000000-0005-0000-0000-000043040000}"/>
    <cellStyle name="Standard 2 5" xfId="1043" xr:uid="{00000000-0005-0000-0000-000044040000}"/>
    <cellStyle name="Standard 2 6" xfId="1044" xr:uid="{00000000-0005-0000-0000-000045040000}"/>
    <cellStyle name="Standard 3" xfId="1045" xr:uid="{00000000-0005-0000-0000-000046040000}"/>
    <cellStyle name="Standard 3 2" xfId="1046" xr:uid="{00000000-0005-0000-0000-000047040000}"/>
    <cellStyle name="Standard 3 2 2" xfId="1047" xr:uid="{00000000-0005-0000-0000-000048040000}"/>
    <cellStyle name="Standard 3 2 2 2" xfId="1048" xr:uid="{00000000-0005-0000-0000-000049040000}"/>
    <cellStyle name="Standard 3 2 2 2 2" xfId="1049" xr:uid="{00000000-0005-0000-0000-00004A040000}"/>
    <cellStyle name="Standard 3 2 2 2 2 2" xfId="1050" xr:uid="{00000000-0005-0000-0000-00004B040000}"/>
    <cellStyle name="Standard 3 2 2 2 2 3" xfId="1051" xr:uid="{00000000-0005-0000-0000-00004C040000}"/>
    <cellStyle name="Standard 3 2 2 2 2 4" xfId="1052" xr:uid="{00000000-0005-0000-0000-00004D040000}"/>
    <cellStyle name="Standard 3 2 2 2 3" xfId="1053" xr:uid="{00000000-0005-0000-0000-00004E040000}"/>
    <cellStyle name="Standard 3 2 2 2 4" xfId="1054" xr:uid="{00000000-0005-0000-0000-00004F040000}"/>
    <cellStyle name="Standard 3 2 2 2 5" xfId="1055" xr:uid="{00000000-0005-0000-0000-000050040000}"/>
    <cellStyle name="Standard 3 2 2 3" xfId="1056" xr:uid="{00000000-0005-0000-0000-000051040000}"/>
    <cellStyle name="Standard 3 2 2 3 2" xfId="1057" xr:uid="{00000000-0005-0000-0000-000052040000}"/>
    <cellStyle name="Standard 3 2 2 3 3" xfId="1058" xr:uid="{00000000-0005-0000-0000-000053040000}"/>
    <cellStyle name="Standard 3 2 2 3 4" xfId="1059" xr:uid="{00000000-0005-0000-0000-000054040000}"/>
    <cellStyle name="Standard 3 2 2 4" xfId="1060" xr:uid="{00000000-0005-0000-0000-000055040000}"/>
    <cellStyle name="Standard 3 2 2 5" xfId="1061" xr:uid="{00000000-0005-0000-0000-000056040000}"/>
    <cellStyle name="Standard 3 2 2 6" xfId="1062" xr:uid="{00000000-0005-0000-0000-000057040000}"/>
    <cellStyle name="Standard 3 2 3" xfId="1063" xr:uid="{00000000-0005-0000-0000-000058040000}"/>
    <cellStyle name="Standard 3 2 3 2" xfId="1064" xr:uid="{00000000-0005-0000-0000-000059040000}"/>
    <cellStyle name="Standard 3 2 3 2 2" xfId="1065" xr:uid="{00000000-0005-0000-0000-00005A040000}"/>
    <cellStyle name="Standard 3 2 3 2 3" xfId="1066" xr:uid="{00000000-0005-0000-0000-00005B040000}"/>
    <cellStyle name="Standard 3 2 3 2 4" xfId="1067" xr:uid="{00000000-0005-0000-0000-00005C040000}"/>
    <cellStyle name="Standard 3 2 3 3" xfId="1068" xr:uid="{00000000-0005-0000-0000-00005D040000}"/>
    <cellStyle name="Standard 3 2 3 4" xfId="1069" xr:uid="{00000000-0005-0000-0000-00005E040000}"/>
    <cellStyle name="Standard 3 2 3 5" xfId="1070" xr:uid="{00000000-0005-0000-0000-00005F040000}"/>
    <cellStyle name="Standard 3 2 4" xfId="1071" xr:uid="{00000000-0005-0000-0000-000060040000}"/>
    <cellStyle name="Standard 3 2 4 2" xfId="1072" xr:uid="{00000000-0005-0000-0000-000061040000}"/>
    <cellStyle name="Standard 3 2 4 2 2" xfId="1073" xr:uid="{00000000-0005-0000-0000-000062040000}"/>
    <cellStyle name="Standard 3 2 4 3" xfId="1074" xr:uid="{00000000-0005-0000-0000-000063040000}"/>
    <cellStyle name="Standard 3 2 4 4" xfId="1075" xr:uid="{00000000-0005-0000-0000-000064040000}"/>
    <cellStyle name="Standard 3 2 4 5" xfId="1076" xr:uid="{00000000-0005-0000-0000-000065040000}"/>
    <cellStyle name="Standard 3 2 5" xfId="1077" xr:uid="{00000000-0005-0000-0000-000066040000}"/>
    <cellStyle name="Standard 3 2 6" xfId="1078" xr:uid="{00000000-0005-0000-0000-000067040000}"/>
    <cellStyle name="Standard 3 2 7" xfId="1079" xr:uid="{00000000-0005-0000-0000-000068040000}"/>
    <cellStyle name="Standard 3 3" xfId="1080" xr:uid="{00000000-0005-0000-0000-000069040000}"/>
    <cellStyle name="Standard 3 3 2" xfId="1081" xr:uid="{00000000-0005-0000-0000-00006A040000}"/>
    <cellStyle name="Standard 3 3 2 2" xfId="1082" xr:uid="{00000000-0005-0000-0000-00006B040000}"/>
    <cellStyle name="Standard 3 3 2 2 2" xfId="1083" xr:uid="{00000000-0005-0000-0000-00006C040000}"/>
    <cellStyle name="Standard 3 3 2 2 3" xfId="1084" xr:uid="{00000000-0005-0000-0000-00006D040000}"/>
    <cellStyle name="Standard 3 3 2 2 4" xfId="1085" xr:uid="{00000000-0005-0000-0000-00006E040000}"/>
    <cellStyle name="Standard 3 3 2 3" xfId="1086" xr:uid="{00000000-0005-0000-0000-00006F040000}"/>
    <cellStyle name="Standard 3 3 2 4" xfId="1087" xr:uid="{00000000-0005-0000-0000-000070040000}"/>
    <cellStyle name="Standard 3 3 2 5" xfId="1088" xr:uid="{00000000-0005-0000-0000-000071040000}"/>
    <cellStyle name="Standard 3 3 3" xfId="1089" xr:uid="{00000000-0005-0000-0000-000072040000}"/>
    <cellStyle name="Standard 3 3 3 2" xfId="1090" xr:uid="{00000000-0005-0000-0000-000073040000}"/>
    <cellStyle name="Standard 3 3 3 3" xfId="1091" xr:uid="{00000000-0005-0000-0000-000074040000}"/>
    <cellStyle name="Standard 3 3 3 4" xfId="1092" xr:uid="{00000000-0005-0000-0000-000075040000}"/>
    <cellStyle name="Standard 3 3 4" xfId="1093" xr:uid="{00000000-0005-0000-0000-000076040000}"/>
    <cellStyle name="Standard 3 3 5" xfId="1094" xr:uid="{00000000-0005-0000-0000-000077040000}"/>
    <cellStyle name="Standard 3 3 6" xfId="1095" xr:uid="{00000000-0005-0000-0000-000078040000}"/>
    <cellStyle name="Standard 3 4" xfId="1096" xr:uid="{00000000-0005-0000-0000-000079040000}"/>
    <cellStyle name="Standard 3 4 2" xfId="1097" xr:uid="{00000000-0005-0000-0000-00007A040000}"/>
    <cellStyle name="Standard 3 4 2 2" xfId="1098" xr:uid="{00000000-0005-0000-0000-00007B040000}"/>
    <cellStyle name="Standard 3 4 2 3" xfId="1099" xr:uid="{00000000-0005-0000-0000-00007C040000}"/>
    <cellStyle name="Standard 3 4 2 4" xfId="1100" xr:uid="{00000000-0005-0000-0000-00007D040000}"/>
    <cellStyle name="Standard 3 4 3" xfId="1101" xr:uid="{00000000-0005-0000-0000-00007E040000}"/>
    <cellStyle name="Standard 3 4 4" xfId="1102" xr:uid="{00000000-0005-0000-0000-00007F040000}"/>
    <cellStyle name="Standard 3 4 5" xfId="1103" xr:uid="{00000000-0005-0000-0000-000080040000}"/>
    <cellStyle name="Standard 3 5" xfId="1104" xr:uid="{00000000-0005-0000-0000-000081040000}"/>
    <cellStyle name="Standard 3 5 2" xfId="1105" xr:uid="{00000000-0005-0000-0000-000082040000}"/>
    <cellStyle name="Standard 3 5 3" xfId="1106" xr:uid="{00000000-0005-0000-0000-000083040000}"/>
    <cellStyle name="Standard 3 5 4" xfId="1107" xr:uid="{00000000-0005-0000-0000-000084040000}"/>
    <cellStyle name="Standard 3 6" xfId="1108" xr:uid="{00000000-0005-0000-0000-000085040000}"/>
    <cellStyle name="Standard 3 6 2" xfId="1109" xr:uid="{00000000-0005-0000-0000-000086040000}"/>
    <cellStyle name="Standard 3 6 3" xfId="1215" xr:uid="{00000000-0005-0000-0000-000087040000}"/>
    <cellStyle name="Standard 3 7" xfId="1110" xr:uid="{00000000-0005-0000-0000-000088040000}"/>
    <cellStyle name="Standard 3 8" xfId="1111" xr:uid="{00000000-0005-0000-0000-000089040000}"/>
    <cellStyle name="Standard 4" xfId="1112" xr:uid="{00000000-0005-0000-0000-00008A040000}"/>
    <cellStyle name="Standard 5" xfId="1113" xr:uid="{00000000-0005-0000-0000-00008B040000}"/>
    <cellStyle name="Standard 5 2" xfId="1114" xr:uid="{00000000-0005-0000-0000-00008C040000}"/>
    <cellStyle name="Standard 6" xfId="1164" xr:uid="{00000000-0005-0000-0000-00008D040000}"/>
    <cellStyle name="Standard 6 2" xfId="1168" xr:uid="{00000000-0005-0000-0000-00008E040000}"/>
    <cellStyle name="Standard 7" xfId="1165" xr:uid="{00000000-0005-0000-0000-00008F040000}"/>
    <cellStyle name="Standard_Werte" xfId="1115" xr:uid="{00000000-0005-0000-0000-000090040000}"/>
    <cellStyle name="Title" xfId="1116" xr:uid="{00000000-0005-0000-0000-000091040000}"/>
    <cellStyle name="Title 2" xfId="1117" xr:uid="{00000000-0005-0000-0000-000092040000}"/>
    <cellStyle name="Title 2 2" xfId="1118" xr:uid="{00000000-0005-0000-0000-000093040000}"/>
    <cellStyle name="Title 2 2 2" xfId="1119" xr:uid="{00000000-0005-0000-0000-000094040000}"/>
    <cellStyle name="Title 2 2 2 2" xfId="1218" xr:uid="{00000000-0005-0000-0000-000095040000}"/>
    <cellStyle name="Title 2 3" xfId="1120" xr:uid="{00000000-0005-0000-0000-000096040000}"/>
    <cellStyle name="Title 2 4" xfId="1217" xr:uid="{00000000-0005-0000-0000-000097040000}"/>
    <cellStyle name="Title 3" xfId="1121" xr:uid="{00000000-0005-0000-0000-000098040000}"/>
    <cellStyle name="Title 3 2" xfId="1122" xr:uid="{00000000-0005-0000-0000-000099040000}"/>
    <cellStyle name="Title 3 2 2" xfId="1219" xr:uid="{00000000-0005-0000-0000-00009A040000}"/>
    <cellStyle name="Title 4" xfId="1123" xr:uid="{00000000-0005-0000-0000-00009B040000}"/>
    <cellStyle name="Title 5" xfId="1216" xr:uid="{00000000-0005-0000-0000-00009C040000}"/>
    <cellStyle name="Total 2" xfId="1124" xr:uid="{00000000-0005-0000-0000-00009D040000}"/>
    <cellStyle name="Überschrift 1 2" xfId="1125" xr:uid="{00000000-0005-0000-0000-00009E040000}"/>
    <cellStyle name="Überschrift 1 3" xfId="1126" xr:uid="{00000000-0005-0000-0000-00009F040000}"/>
    <cellStyle name="Überschrift 1 4" xfId="1127" xr:uid="{00000000-0005-0000-0000-0000A0040000}"/>
    <cellStyle name="Überschrift 1 5" xfId="1128" xr:uid="{00000000-0005-0000-0000-0000A1040000}"/>
    <cellStyle name="Überschrift 2 2" xfId="1129" xr:uid="{00000000-0005-0000-0000-0000A2040000}"/>
    <cellStyle name="Überschrift 2 3" xfId="1130" xr:uid="{00000000-0005-0000-0000-0000A3040000}"/>
    <cellStyle name="Überschrift 2 4" xfId="1131" xr:uid="{00000000-0005-0000-0000-0000A4040000}"/>
    <cellStyle name="Überschrift 2 5" xfId="1132" xr:uid="{00000000-0005-0000-0000-0000A5040000}"/>
    <cellStyle name="Überschrift 3 2" xfId="1133" xr:uid="{00000000-0005-0000-0000-0000A6040000}"/>
    <cellStyle name="Überschrift 3 3" xfId="1134" xr:uid="{00000000-0005-0000-0000-0000A7040000}"/>
    <cellStyle name="Überschrift 3 4" xfId="1135" xr:uid="{00000000-0005-0000-0000-0000A8040000}"/>
    <cellStyle name="Überschrift 3 5" xfId="1136" xr:uid="{00000000-0005-0000-0000-0000A9040000}"/>
    <cellStyle name="Überschrift 4 2" xfId="1137" xr:uid="{00000000-0005-0000-0000-0000AA040000}"/>
    <cellStyle name="Überschrift 4 3" xfId="1138" xr:uid="{00000000-0005-0000-0000-0000AB040000}"/>
    <cellStyle name="Überschrift 4 4" xfId="1139" xr:uid="{00000000-0005-0000-0000-0000AC040000}"/>
    <cellStyle name="Überschrift 4 5" xfId="1140" xr:uid="{00000000-0005-0000-0000-0000AD040000}"/>
    <cellStyle name="Überschrift 5" xfId="1141" xr:uid="{00000000-0005-0000-0000-0000AE040000}"/>
    <cellStyle name="Überschrift 6" xfId="1142" xr:uid="{00000000-0005-0000-0000-0000AF040000}"/>
    <cellStyle name="Überschrift 7" xfId="1143" xr:uid="{00000000-0005-0000-0000-0000B0040000}"/>
    <cellStyle name="Überschrift 8" xfId="1144" xr:uid="{00000000-0005-0000-0000-0000B1040000}"/>
    <cellStyle name="Verknüpfte Zelle 2" xfId="1145" xr:uid="{00000000-0005-0000-0000-0000B2040000}"/>
    <cellStyle name="Verknüpfte Zelle 3" xfId="1146" xr:uid="{00000000-0005-0000-0000-0000B3040000}"/>
    <cellStyle name="Verknüpfte Zelle 4" xfId="1147" xr:uid="{00000000-0005-0000-0000-0000B4040000}"/>
    <cellStyle name="Warnender Text 2" xfId="1148" xr:uid="{00000000-0005-0000-0000-0000B5040000}"/>
    <cellStyle name="Warnender Text 2 2" xfId="1149" xr:uid="{00000000-0005-0000-0000-0000B6040000}"/>
    <cellStyle name="Warnender Text 2 3" xfId="1150" xr:uid="{00000000-0005-0000-0000-0000B7040000}"/>
    <cellStyle name="Warnender Text 2 3 2" xfId="1151" xr:uid="{00000000-0005-0000-0000-0000B8040000}"/>
    <cellStyle name="Warnender Text 2 3 2 2" xfId="1152" xr:uid="{00000000-0005-0000-0000-0000B9040000}"/>
    <cellStyle name="Warnender Text 2 3 2 2 2" xfId="1220" xr:uid="{00000000-0005-0000-0000-0000BA040000}"/>
    <cellStyle name="Warnender Text 3" xfId="1153" xr:uid="{00000000-0005-0000-0000-0000BB040000}"/>
    <cellStyle name="Warnender Text 4" xfId="1154" xr:uid="{00000000-0005-0000-0000-0000BC040000}"/>
    <cellStyle name="Warnender Text 5" xfId="1155" xr:uid="{00000000-0005-0000-0000-0000BD040000}"/>
    <cellStyle name="Warnender Text 6" xfId="1156" xr:uid="{00000000-0005-0000-0000-0000BE040000}"/>
    <cellStyle name="Zelle überprüfen 2" xfId="1157" xr:uid="{00000000-0005-0000-0000-0000BF040000}"/>
    <cellStyle name="Zelle überprüfen 2 2" xfId="1158" xr:uid="{00000000-0005-0000-0000-0000C0040000}"/>
    <cellStyle name="Zelle überprüfen 2 3" xfId="1159" xr:uid="{00000000-0005-0000-0000-0000C1040000}"/>
    <cellStyle name="Zelle überprüfen 3" xfId="1160" xr:uid="{00000000-0005-0000-0000-0000C2040000}"/>
    <cellStyle name="Zelle überprüfen 3 2" xfId="1161" xr:uid="{00000000-0005-0000-0000-0000C3040000}"/>
    <cellStyle name="Zelle überprüfen 3 3" xfId="1221" xr:uid="{00000000-0005-0000-0000-0000C4040000}"/>
    <cellStyle name="Zelle überprüfen 4" xfId="1162" xr:uid="{00000000-0005-0000-0000-0000C5040000}"/>
  </cellStyles>
  <dxfs count="111">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DCE6F1"/>
        </patternFill>
      </fill>
    </dxf>
    <dxf>
      <fill>
        <patternFill>
          <bgColor rgb="FFC0C0C0"/>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FFFF99"/>
        </patternFill>
      </fill>
    </dxf>
    <dxf>
      <fill>
        <patternFill>
          <bgColor rgb="FF99FF66"/>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patternType="mediumGray"/>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Medium9"/>
  <colors>
    <mruColors>
      <color rgb="FFDCE6F1"/>
      <color rgb="FFC0C0C0"/>
      <color rgb="FFFF7C80"/>
      <color rgb="FFFFFF99"/>
      <color rgb="FF99FF66"/>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19050</xdr:rowOff>
    </xdr:from>
    <xdr:to>
      <xdr:col>9</xdr:col>
      <xdr:colOff>66675</xdr:colOff>
      <xdr:row>4</xdr:row>
      <xdr:rowOff>9525</xdr:rowOff>
    </xdr:to>
    <xdr:pic>
      <xdr:nvPicPr>
        <xdr:cNvPr id="1164" name="Grafik 1">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19050"/>
          <a:ext cx="14382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923925</xdr:colOff>
      <xdr:row>17</xdr:row>
      <xdr:rowOff>9525</xdr:rowOff>
    </xdr:from>
    <xdr:to>
      <xdr:col>4</xdr:col>
      <xdr:colOff>0</xdr:colOff>
      <xdr:row>17</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2775"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7</xdr:row>
      <xdr:rowOff>9525</xdr:rowOff>
    </xdr:from>
    <xdr:to>
      <xdr:col>4</xdr:col>
      <xdr:colOff>9525</xdr:colOff>
      <xdr:row>7</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1600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13</xdr:row>
      <xdr:rowOff>9525</xdr:rowOff>
    </xdr:from>
    <xdr:to>
      <xdr:col>9</xdr:col>
      <xdr:colOff>0</xdr:colOff>
      <xdr:row>13</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15</xdr:row>
      <xdr:rowOff>9525</xdr:rowOff>
    </xdr:from>
    <xdr:to>
      <xdr:col>9</xdr:col>
      <xdr:colOff>0</xdr:colOff>
      <xdr:row>15</xdr:row>
      <xdr:rowOff>104775</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2705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25</xdr:row>
      <xdr:rowOff>9525</xdr:rowOff>
    </xdr:from>
    <xdr:to>
      <xdr:col>4</xdr:col>
      <xdr:colOff>9525</xdr:colOff>
      <xdr:row>25</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452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30</xdr:row>
      <xdr:rowOff>9525</xdr:rowOff>
    </xdr:from>
    <xdr:to>
      <xdr:col>2</xdr:col>
      <xdr:colOff>0</xdr:colOff>
      <xdr:row>30</xdr:row>
      <xdr:rowOff>104775</xdr:rowOff>
    </xdr:to>
    <xdr:pic>
      <xdr:nvPicPr>
        <xdr:cNvPr id="10" name="Grafik 27">
          <a:extLst>
            <a:ext uri="{FF2B5EF4-FFF2-40B4-BE49-F238E27FC236}">
              <a16:creationId xmlns:a16="http://schemas.microsoft.com/office/drawing/2014/main" id="{BAE9860C-568B-421D-9E57-01A51E7302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29</xdr:row>
      <xdr:rowOff>9525</xdr:rowOff>
    </xdr:from>
    <xdr:to>
      <xdr:col>6</xdr:col>
      <xdr:colOff>0</xdr:colOff>
      <xdr:row>29</xdr:row>
      <xdr:rowOff>104775</xdr:rowOff>
    </xdr:to>
    <xdr:pic>
      <xdr:nvPicPr>
        <xdr:cNvPr id="11" name="Grafik 27">
          <a:extLst>
            <a:ext uri="{FF2B5EF4-FFF2-40B4-BE49-F238E27FC236}">
              <a16:creationId xmlns:a16="http://schemas.microsoft.com/office/drawing/2014/main" id="{96138197-597A-4466-9A13-09B1D575DB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30</xdr:row>
      <xdr:rowOff>9525</xdr:rowOff>
    </xdr:from>
    <xdr:to>
      <xdr:col>6</xdr:col>
      <xdr:colOff>0</xdr:colOff>
      <xdr:row>30</xdr:row>
      <xdr:rowOff>104775</xdr:rowOff>
    </xdr:to>
    <xdr:pic>
      <xdr:nvPicPr>
        <xdr:cNvPr id="13" name="Grafik 27">
          <a:extLst>
            <a:ext uri="{FF2B5EF4-FFF2-40B4-BE49-F238E27FC236}">
              <a16:creationId xmlns:a16="http://schemas.microsoft.com/office/drawing/2014/main" id="{CEAD5044-3B5D-4A1D-9B00-369AC83337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31</xdr:row>
      <xdr:rowOff>9525</xdr:rowOff>
    </xdr:from>
    <xdr:to>
      <xdr:col>6</xdr:col>
      <xdr:colOff>0</xdr:colOff>
      <xdr:row>31</xdr:row>
      <xdr:rowOff>104775</xdr:rowOff>
    </xdr:to>
    <xdr:pic>
      <xdr:nvPicPr>
        <xdr:cNvPr id="14" name="Grafik 27">
          <a:extLst>
            <a:ext uri="{FF2B5EF4-FFF2-40B4-BE49-F238E27FC236}">
              <a16:creationId xmlns:a16="http://schemas.microsoft.com/office/drawing/2014/main" id="{B3B97E9D-DC89-403F-B63B-5C05455613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6334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30</xdr:row>
      <xdr:rowOff>9525</xdr:rowOff>
    </xdr:from>
    <xdr:to>
      <xdr:col>9</xdr:col>
      <xdr:colOff>0</xdr:colOff>
      <xdr:row>30</xdr:row>
      <xdr:rowOff>104775</xdr:rowOff>
    </xdr:to>
    <xdr:pic>
      <xdr:nvPicPr>
        <xdr:cNvPr id="15" name="Grafik 27">
          <a:extLst>
            <a:ext uri="{FF2B5EF4-FFF2-40B4-BE49-F238E27FC236}">
              <a16:creationId xmlns:a16="http://schemas.microsoft.com/office/drawing/2014/main" id="{38F87AF2-0702-497A-96FD-C2048E1356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29</xdr:row>
      <xdr:rowOff>9525</xdr:rowOff>
    </xdr:from>
    <xdr:to>
      <xdr:col>9</xdr:col>
      <xdr:colOff>0</xdr:colOff>
      <xdr:row>29</xdr:row>
      <xdr:rowOff>104775</xdr:rowOff>
    </xdr:to>
    <xdr:pic>
      <xdr:nvPicPr>
        <xdr:cNvPr id="16" name="Grafik 27">
          <a:extLst>
            <a:ext uri="{FF2B5EF4-FFF2-40B4-BE49-F238E27FC236}">
              <a16:creationId xmlns:a16="http://schemas.microsoft.com/office/drawing/2014/main" id="{27D21A36-9264-4881-B461-5A292AE7E8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38</xdr:row>
      <xdr:rowOff>9525</xdr:rowOff>
    </xdr:from>
    <xdr:to>
      <xdr:col>2</xdr:col>
      <xdr:colOff>0</xdr:colOff>
      <xdr:row>38</xdr:row>
      <xdr:rowOff>104775</xdr:rowOff>
    </xdr:to>
    <xdr:pic>
      <xdr:nvPicPr>
        <xdr:cNvPr id="17" name="Grafik 27">
          <a:extLst>
            <a:ext uri="{FF2B5EF4-FFF2-40B4-BE49-F238E27FC236}">
              <a16:creationId xmlns:a16="http://schemas.microsoft.com/office/drawing/2014/main" id="{996CAB6C-90AA-4D4F-A2C5-119821BDF5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37</xdr:row>
      <xdr:rowOff>9525</xdr:rowOff>
    </xdr:from>
    <xdr:to>
      <xdr:col>6</xdr:col>
      <xdr:colOff>0</xdr:colOff>
      <xdr:row>37</xdr:row>
      <xdr:rowOff>104775</xdr:rowOff>
    </xdr:to>
    <xdr:pic>
      <xdr:nvPicPr>
        <xdr:cNvPr id="18" name="Grafik 27">
          <a:extLst>
            <a:ext uri="{FF2B5EF4-FFF2-40B4-BE49-F238E27FC236}">
              <a16:creationId xmlns:a16="http://schemas.microsoft.com/office/drawing/2014/main" id="{7C0EC443-9A75-45BF-91C3-953BA0AB64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38</xdr:row>
      <xdr:rowOff>9525</xdr:rowOff>
    </xdr:from>
    <xdr:to>
      <xdr:col>6</xdr:col>
      <xdr:colOff>0</xdr:colOff>
      <xdr:row>38</xdr:row>
      <xdr:rowOff>104775</xdr:rowOff>
    </xdr:to>
    <xdr:pic>
      <xdr:nvPicPr>
        <xdr:cNvPr id="19" name="Grafik 27">
          <a:extLst>
            <a:ext uri="{FF2B5EF4-FFF2-40B4-BE49-F238E27FC236}">
              <a16:creationId xmlns:a16="http://schemas.microsoft.com/office/drawing/2014/main" id="{374B94FB-D866-43B4-9145-6BE039C28A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39</xdr:row>
      <xdr:rowOff>9525</xdr:rowOff>
    </xdr:from>
    <xdr:to>
      <xdr:col>6</xdr:col>
      <xdr:colOff>0</xdr:colOff>
      <xdr:row>39</xdr:row>
      <xdr:rowOff>104775</xdr:rowOff>
    </xdr:to>
    <xdr:pic>
      <xdr:nvPicPr>
        <xdr:cNvPr id="20" name="Grafik 27">
          <a:extLst>
            <a:ext uri="{FF2B5EF4-FFF2-40B4-BE49-F238E27FC236}">
              <a16:creationId xmlns:a16="http://schemas.microsoft.com/office/drawing/2014/main" id="{9654D19C-0DC5-49BA-B9FA-620DAB2E37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877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37</xdr:row>
      <xdr:rowOff>9525</xdr:rowOff>
    </xdr:from>
    <xdr:to>
      <xdr:col>9</xdr:col>
      <xdr:colOff>0</xdr:colOff>
      <xdr:row>37</xdr:row>
      <xdr:rowOff>104775</xdr:rowOff>
    </xdr:to>
    <xdr:pic>
      <xdr:nvPicPr>
        <xdr:cNvPr id="21" name="Grafik 27">
          <a:extLst>
            <a:ext uri="{FF2B5EF4-FFF2-40B4-BE49-F238E27FC236}">
              <a16:creationId xmlns:a16="http://schemas.microsoft.com/office/drawing/2014/main" id="{67D44C21-F86F-4EA9-B114-AC0BC92994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34</xdr:row>
      <xdr:rowOff>9525</xdr:rowOff>
    </xdr:from>
    <xdr:to>
      <xdr:col>9</xdr:col>
      <xdr:colOff>0</xdr:colOff>
      <xdr:row>34</xdr:row>
      <xdr:rowOff>104775</xdr:rowOff>
    </xdr:to>
    <xdr:pic>
      <xdr:nvPicPr>
        <xdr:cNvPr id="2" name="Grafik 27">
          <a:extLst>
            <a:ext uri="{FF2B5EF4-FFF2-40B4-BE49-F238E27FC236}">
              <a16:creationId xmlns:a16="http://schemas.microsoft.com/office/drawing/2014/main" id="{3C2C0896-9C56-4FA8-A29E-BE0ADF92C4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6191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42</xdr:row>
      <xdr:rowOff>9525</xdr:rowOff>
    </xdr:from>
    <xdr:to>
      <xdr:col>9</xdr:col>
      <xdr:colOff>0</xdr:colOff>
      <xdr:row>42</xdr:row>
      <xdr:rowOff>104775</xdr:rowOff>
    </xdr:to>
    <xdr:pic>
      <xdr:nvPicPr>
        <xdr:cNvPr id="3" name="Grafik 27">
          <a:extLst>
            <a:ext uri="{FF2B5EF4-FFF2-40B4-BE49-F238E27FC236}">
              <a16:creationId xmlns:a16="http://schemas.microsoft.com/office/drawing/2014/main" id="{930E1824-BAD4-4A8F-91BA-68C3D0D688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8648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923925</xdr:colOff>
      <xdr:row>15</xdr:row>
      <xdr:rowOff>9525</xdr:rowOff>
    </xdr:from>
    <xdr:ext cx="104775" cy="95250"/>
    <xdr:pic>
      <xdr:nvPicPr>
        <xdr:cNvPr id="5" name="Grafik 23">
          <a:extLst>
            <a:ext uri="{FF2B5EF4-FFF2-40B4-BE49-F238E27FC236}">
              <a16:creationId xmlns:a16="http://schemas.microsoft.com/office/drawing/2014/main" id="{15FC7053-6D3B-47A1-88A3-A14DB831D7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0" y="2771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923925</xdr:colOff>
      <xdr:row>13</xdr:row>
      <xdr:rowOff>9525</xdr:rowOff>
    </xdr:from>
    <xdr:ext cx="104775" cy="95250"/>
    <xdr:pic>
      <xdr:nvPicPr>
        <xdr:cNvPr id="4" name="Grafik 23">
          <a:extLst>
            <a:ext uri="{FF2B5EF4-FFF2-40B4-BE49-F238E27FC236}">
              <a16:creationId xmlns:a16="http://schemas.microsoft.com/office/drawing/2014/main" id="{BE7C5F07-E3D2-45B4-9ED7-270655C279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1350" y="2200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CAF01388-A719-44AA-8AC6-250867C132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BBBF2BF8-E216-4294-A5A4-6332A28D49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64F07496-4C7F-4BF1-BD25-A30521EE0B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1E52CFDC-D475-4731-9EEC-770382CDEF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B71EF8E1-5A45-42B6-B00A-CF854B982E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80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id="{19F7858A-E72E-4721-B3F9-A04D6EE1CD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1200"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752475</xdr:colOff>
      <xdr:row>6</xdr:row>
      <xdr:rowOff>9525</xdr:rowOff>
    </xdr:from>
    <xdr:to>
      <xdr:col>5</xdr:col>
      <xdr:colOff>9525</xdr:colOff>
      <xdr:row>6</xdr:row>
      <xdr:rowOff>114300</xdr:rowOff>
    </xdr:to>
    <xdr:pic>
      <xdr:nvPicPr>
        <xdr:cNvPr id="3" name="Grafik 15">
          <a:extLst>
            <a:ext uri="{FF2B5EF4-FFF2-40B4-BE49-F238E27FC236}">
              <a16:creationId xmlns:a16="http://schemas.microsoft.com/office/drawing/2014/main" id="{C8709976-C8D1-4A3F-BEA8-F787124A7E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1532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3286125</xdr:colOff>
      <xdr:row>6</xdr:row>
      <xdr:rowOff>9525</xdr:rowOff>
    </xdr:from>
    <xdr:to>
      <xdr:col>3</xdr:col>
      <xdr:colOff>0</xdr:colOff>
      <xdr:row>6</xdr:row>
      <xdr:rowOff>114300</xdr:rowOff>
    </xdr:to>
    <xdr:pic>
      <xdr:nvPicPr>
        <xdr:cNvPr id="4" name="Grafik 15">
          <a:extLst>
            <a:ext uri="{FF2B5EF4-FFF2-40B4-BE49-F238E27FC236}">
              <a16:creationId xmlns:a16="http://schemas.microsoft.com/office/drawing/2014/main" id="{5446C88A-065F-4E09-8CB2-87F80DB168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15100"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6</xdr:row>
      <xdr:rowOff>9525</xdr:rowOff>
    </xdr:from>
    <xdr:to>
      <xdr:col>4</xdr:col>
      <xdr:colOff>0</xdr:colOff>
      <xdr:row>6</xdr:row>
      <xdr:rowOff>114300</xdr:rowOff>
    </xdr:to>
    <xdr:pic>
      <xdr:nvPicPr>
        <xdr:cNvPr id="5" name="Grafik 15">
          <a:extLst>
            <a:ext uri="{FF2B5EF4-FFF2-40B4-BE49-F238E27FC236}">
              <a16:creationId xmlns:a16="http://schemas.microsoft.com/office/drawing/2014/main" id="{CD33F22F-73B2-427D-B008-C048DBFE0A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580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742950</xdr:colOff>
      <xdr:row>6</xdr:row>
      <xdr:rowOff>9525</xdr:rowOff>
    </xdr:from>
    <xdr:to>
      <xdr:col>6</xdr:col>
      <xdr:colOff>0</xdr:colOff>
      <xdr:row>6</xdr:row>
      <xdr:rowOff>114300</xdr:rowOff>
    </xdr:to>
    <xdr:pic>
      <xdr:nvPicPr>
        <xdr:cNvPr id="6" name="Grafik 15">
          <a:extLst>
            <a:ext uri="{FF2B5EF4-FFF2-40B4-BE49-F238E27FC236}">
              <a16:creationId xmlns:a16="http://schemas.microsoft.com/office/drawing/2014/main" id="{526B7C38-33B5-4A34-B9F3-902CEA9365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352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752475</xdr:colOff>
      <xdr:row>6</xdr:row>
      <xdr:rowOff>9525</xdr:rowOff>
    </xdr:from>
    <xdr:to>
      <xdr:col>7</xdr:col>
      <xdr:colOff>9525</xdr:colOff>
      <xdr:row>6</xdr:row>
      <xdr:rowOff>114300</xdr:rowOff>
    </xdr:to>
    <xdr:pic>
      <xdr:nvPicPr>
        <xdr:cNvPr id="7" name="Grafik 15">
          <a:extLst>
            <a:ext uri="{FF2B5EF4-FFF2-40B4-BE49-F238E27FC236}">
              <a16:creationId xmlns:a16="http://schemas.microsoft.com/office/drawing/2014/main" id="{2F3A2B39-3B76-4DFD-A686-1E76CBDEA3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116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2124075</xdr:colOff>
      <xdr:row>0</xdr:row>
      <xdr:rowOff>9525</xdr:rowOff>
    </xdr:from>
    <xdr:to>
      <xdr:col>7</xdr:col>
      <xdr:colOff>85725</xdr:colOff>
      <xdr:row>3</xdr:row>
      <xdr:rowOff>38100</xdr:rowOff>
    </xdr:to>
    <xdr:pic>
      <xdr:nvPicPr>
        <xdr:cNvPr id="2" name="Grafik 1">
          <a:extLst>
            <a:ext uri="{FF2B5EF4-FFF2-40B4-BE49-F238E27FC236}">
              <a16:creationId xmlns:a16="http://schemas.microsoft.com/office/drawing/2014/main" id="{8D6B07A3-056C-4C29-BB37-042B2C135D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2537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id="{9192505F-E669-47AC-AC90-3512C5A840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id="{83851F4E-869A-48DB-AB9D-0000FBF485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95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id="{D5E8E552-AEF4-4D6D-9F27-F8D6E29412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676275</xdr:colOff>
      <xdr:row>22</xdr:row>
      <xdr:rowOff>9525</xdr:rowOff>
    </xdr:from>
    <xdr:to>
      <xdr:col>5</xdr:col>
      <xdr:colOff>781050</xdr:colOff>
      <xdr:row>22</xdr:row>
      <xdr:rowOff>114300</xdr:rowOff>
    </xdr:to>
    <xdr:pic>
      <xdr:nvPicPr>
        <xdr:cNvPr id="10" name="Grafik 15">
          <a:extLst>
            <a:ext uri="{FF2B5EF4-FFF2-40B4-BE49-F238E27FC236}">
              <a16:creationId xmlns:a16="http://schemas.microsoft.com/office/drawing/2014/main" id="{17CEC3CB-C804-41F9-B894-509FF84444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285750</xdr:colOff>
      <xdr:row>4</xdr:row>
      <xdr:rowOff>9525</xdr:rowOff>
    </xdr:from>
    <xdr:to>
      <xdr:col>13</xdr:col>
      <xdr:colOff>0</xdr:colOff>
      <xdr:row>4</xdr:row>
      <xdr:rowOff>114300</xdr:rowOff>
    </xdr:to>
    <xdr:pic>
      <xdr:nvPicPr>
        <xdr:cNvPr id="12448" name="Grafik 18">
          <a:extLst>
            <a:ext uri="{FF2B5EF4-FFF2-40B4-BE49-F238E27FC236}">
              <a16:creationId xmlns:a16="http://schemas.microsoft.com/office/drawing/2014/main" id="{00000000-0008-0000-0400-0000A0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48650" y="71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xdr:row>
      <xdr:rowOff>0</xdr:rowOff>
    </xdr:from>
    <xdr:to>
      <xdr:col>4</xdr:col>
      <xdr:colOff>9525</xdr:colOff>
      <xdr:row>4</xdr:row>
      <xdr:rowOff>104775</xdr:rowOff>
    </xdr:to>
    <xdr:pic>
      <xdr:nvPicPr>
        <xdr:cNvPr id="12449" name="Grafik 18">
          <a:extLst>
            <a:ext uri="{FF2B5EF4-FFF2-40B4-BE49-F238E27FC236}">
              <a16:creationId xmlns:a16="http://schemas.microsoft.com/office/drawing/2014/main" id="{00000000-0008-0000-0400-0000A1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495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6</xdr:row>
      <xdr:rowOff>9525</xdr:rowOff>
    </xdr:from>
    <xdr:to>
      <xdr:col>0</xdr:col>
      <xdr:colOff>438150</xdr:colOff>
      <xdr:row>6</xdr:row>
      <xdr:rowOff>114300</xdr:rowOff>
    </xdr:to>
    <xdr:pic>
      <xdr:nvPicPr>
        <xdr:cNvPr id="12451" name="Grafik 6">
          <a:extLst>
            <a:ext uri="{FF2B5EF4-FFF2-40B4-BE49-F238E27FC236}">
              <a16:creationId xmlns:a16="http://schemas.microsoft.com/office/drawing/2014/main" id="{00000000-0008-0000-04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181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6</xdr:row>
      <xdr:rowOff>9525</xdr:rowOff>
    </xdr:from>
    <xdr:to>
      <xdr:col>1</xdr:col>
      <xdr:colOff>285750</xdr:colOff>
      <xdr:row>6</xdr:row>
      <xdr:rowOff>114300</xdr:rowOff>
    </xdr:to>
    <xdr:pic>
      <xdr:nvPicPr>
        <xdr:cNvPr id="12452" name="Grafik 6">
          <a:extLst>
            <a:ext uri="{FF2B5EF4-FFF2-40B4-BE49-F238E27FC236}">
              <a16:creationId xmlns:a16="http://schemas.microsoft.com/office/drawing/2014/main" id="{00000000-0008-0000-0400-0000A4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8</xdr:row>
      <xdr:rowOff>9525</xdr:rowOff>
    </xdr:from>
    <xdr:to>
      <xdr:col>14</xdr:col>
      <xdr:colOff>523875</xdr:colOff>
      <xdr:row>8</xdr:row>
      <xdr:rowOff>114300</xdr:rowOff>
    </xdr:to>
    <xdr:pic>
      <xdr:nvPicPr>
        <xdr:cNvPr id="12453" name="Grafik 18">
          <a:extLst>
            <a:ext uri="{FF2B5EF4-FFF2-40B4-BE49-F238E27FC236}">
              <a16:creationId xmlns:a16="http://schemas.microsoft.com/office/drawing/2014/main" id="{00000000-0008-0000-0400-0000A5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15</xdr:row>
      <xdr:rowOff>9525</xdr:rowOff>
    </xdr:from>
    <xdr:to>
      <xdr:col>14</xdr:col>
      <xdr:colOff>523875</xdr:colOff>
      <xdr:row>15</xdr:row>
      <xdr:rowOff>114300</xdr:rowOff>
    </xdr:to>
    <xdr:pic>
      <xdr:nvPicPr>
        <xdr:cNvPr id="12454" name="Grafik 18">
          <a:extLst>
            <a:ext uri="{FF2B5EF4-FFF2-40B4-BE49-F238E27FC236}">
              <a16:creationId xmlns:a16="http://schemas.microsoft.com/office/drawing/2014/main" id="{00000000-0008-0000-0400-0000A6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21</xdr:row>
      <xdr:rowOff>9525</xdr:rowOff>
    </xdr:from>
    <xdr:to>
      <xdr:col>14</xdr:col>
      <xdr:colOff>523875</xdr:colOff>
      <xdr:row>21</xdr:row>
      <xdr:rowOff>114300</xdr:rowOff>
    </xdr:to>
    <xdr:pic>
      <xdr:nvPicPr>
        <xdr:cNvPr id="12455" name="Grafik 18">
          <a:extLst>
            <a:ext uri="{FF2B5EF4-FFF2-40B4-BE49-F238E27FC236}">
              <a16:creationId xmlns:a16="http://schemas.microsoft.com/office/drawing/2014/main" id="{00000000-0008-0000-0400-0000A7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833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27</xdr:row>
      <xdr:rowOff>9525</xdr:rowOff>
    </xdr:from>
    <xdr:to>
      <xdr:col>14</xdr:col>
      <xdr:colOff>523875</xdr:colOff>
      <xdr:row>27</xdr:row>
      <xdr:rowOff>114300</xdr:rowOff>
    </xdr:to>
    <xdr:pic>
      <xdr:nvPicPr>
        <xdr:cNvPr id="12456" name="Grafik 18">
          <a:extLst>
            <a:ext uri="{FF2B5EF4-FFF2-40B4-BE49-F238E27FC236}">
              <a16:creationId xmlns:a16="http://schemas.microsoft.com/office/drawing/2014/main" id="{00000000-0008-0000-0400-0000A8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30</xdr:row>
      <xdr:rowOff>9525</xdr:rowOff>
    </xdr:from>
    <xdr:to>
      <xdr:col>14</xdr:col>
      <xdr:colOff>523875</xdr:colOff>
      <xdr:row>30</xdr:row>
      <xdr:rowOff>114300</xdr:rowOff>
    </xdr:to>
    <xdr:pic>
      <xdr:nvPicPr>
        <xdr:cNvPr id="12457" name="Grafik 18">
          <a:extLst>
            <a:ext uri="{FF2B5EF4-FFF2-40B4-BE49-F238E27FC236}">
              <a16:creationId xmlns:a16="http://schemas.microsoft.com/office/drawing/2014/main" id="{00000000-0008-0000-0400-0000A9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41</xdr:row>
      <xdr:rowOff>9525</xdr:rowOff>
    </xdr:from>
    <xdr:to>
      <xdr:col>14</xdr:col>
      <xdr:colOff>523875</xdr:colOff>
      <xdr:row>41</xdr:row>
      <xdr:rowOff>114300</xdr:rowOff>
    </xdr:to>
    <xdr:pic>
      <xdr:nvPicPr>
        <xdr:cNvPr id="12458" name="Grafik 18">
          <a:extLst>
            <a:ext uri="{FF2B5EF4-FFF2-40B4-BE49-F238E27FC236}">
              <a16:creationId xmlns:a16="http://schemas.microsoft.com/office/drawing/2014/main" id="{00000000-0008-0000-0400-0000AA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366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48</xdr:row>
      <xdr:rowOff>9525</xdr:rowOff>
    </xdr:from>
    <xdr:to>
      <xdr:col>14</xdr:col>
      <xdr:colOff>523875</xdr:colOff>
      <xdr:row>48</xdr:row>
      <xdr:rowOff>114300</xdr:rowOff>
    </xdr:to>
    <xdr:pic>
      <xdr:nvPicPr>
        <xdr:cNvPr id="12459" name="Grafik 18">
          <a:extLst>
            <a:ext uri="{FF2B5EF4-FFF2-40B4-BE49-F238E27FC236}">
              <a16:creationId xmlns:a16="http://schemas.microsoft.com/office/drawing/2014/main" id="{00000000-0008-0000-0400-0000AB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519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51</xdr:row>
      <xdr:rowOff>9525</xdr:rowOff>
    </xdr:from>
    <xdr:to>
      <xdr:col>14</xdr:col>
      <xdr:colOff>523875</xdr:colOff>
      <xdr:row>51</xdr:row>
      <xdr:rowOff>114300</xdr:rowOff>
    </xdr:to>
    <xdr:pic>
      <xdr:nvPicPr>
        <xdr:cNvPr id="12460" name="Grafik 18">
          <a:extLst>
            <a:ext uri="{FF2B5EF4-FFF2-40B4-BE49-F238E27FC236}">
              <a16:creationId xmlns:a16="http://schemas.microsoft.com/office/drawing/2014/main" id="{00000000-0008-0000-0400-0000AC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6335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54</xdr:row>
      <xdr:rowOff>9525</xdr:rowOff>
    </xdr:from>
    <xdr:to>
      <xdr:col>14</xdr:col>
      <xdr:colOff>523875</xdr:colOff>
      <xdr:row>54</xdr:row>
      <xdr:rowOff>114300</xdr:rowOff>
    </xdr:to>
    <xdr:pic>
      <xdr:nvPicPr>
        <xdr:cNvPr id="12461" name="Grafik 18">
          <a:extLst>
            <a:ext uri="{FF2B5EF4-FFF2-40B4-BE49-F238E27FC236}">
              <a16:creationId xmlns:a16="http://schemas.microsoft.com/office/drawing/2014/main" id="{00000000-0008-0000-0400-0000AD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47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66675</xdr:colOff>
      <xdr:row>0</xdr:row>
      <xdr:rowOff>95250</xdr:rowOff>
    </xdr:from>
    <xdr:to>
      <xdr:col>15</xdr:col>
      <xdr:colOff>514350</xdr:colOff>
      <xdr:row>4</xdr:row>
      <xdr:rowOff>95250</xdr:rowOff>
    </xdr:to>
    <xdr:pic>
      <xdr:nvPicPr>
        <xdr:cNvPr id="12462" name="Grafik 1">
          <a:extLst>
            <a:ext uri="{FF2B5EF4-FFF2-40B4-BE49-F238E27FC236}">
              <a16:creationId xmlns:a16="http://schemas.microsoft.com/office/drawing/2014/main" id="{00000000-0008-0000-0400-0000AE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58200" y="952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7</xdr:row>
      <xdr:rowOff>9525</xdr:rowOff>
    </xdr:from>
    <xdr:to>
      <xdr:col>16</xdr:col>
      <xdr:colOff>4857750</xdr:colOff>
      <xdr:row>7</xdr:row>
      <xdr:rowOff>114300</xdr:rowOff>
    </xdr:to>
    <xdr:pic>
      <xdr:nvPicPr>
        <xdr:cNvPr id="12463" name="Grafik 18">
          <a:extLst>
            <a:ext uri="{FF2B5EF4-FFF2-40B4-BE49-F238E27FC236}">
              <a16:creationId xmlns:a16="http://schemas.microsoft.com/office/drawing/2014/main" id="{00000000-0008-0000-0400-0000AF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29</xdr:row>
      <xdr:rowOff>9525</xdr:rowOff>
    </xdr:from>
    <xdr:to>
      <xdr:col>14</xdr:col>
      <xdr:colOff>523875</xdr:colOff>
      <xdr:row>29</xdr:row>
      <xdr:rowOff>95250</xdr:rowOff>
    </xdr:to>
    <xdr:pic>
      <xdr:nvPicPr>
        <xdr:cNvPr id="18" name="Grafik 29">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6</xdr:row>
      <xdr:rowOff>9525</xdr:rowOff>
    </xdr:from>
    <xdr:to>
      <xdr:col>14</xdr:col>
      <xdr:colOff>523875</xdr:colOff>
      <xdr:row>6</xdr:row>
      <xdr:rowOff>114300</xdr:rowOff>
    </xdr:to>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286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409575</xdr:colOff>
      <xdr:row>57</xdr:row>
      <xdr:rowOff>9525</xdr:rowOff>
    </xdr:from>
    <xdr:ext cx="114300" cy="104775"/>
    <xdr:pic>
      <xdr:nvPicPr>
        <xdr:cNvPr id="20" name="Grafik 18">
          <a:extLst>
            <a:ext uri="{FF2B5EF4-FFF2-40B4-BE49-F238E27FC236}">
              <a16:creationId xmlns:a16="http://schemas.microsoft.com/office/drawing/2014/main" id="{22237F24-7603-475A-B4CB-0A47B638F5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109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409575</xdr:colOff>
      <xdr:row>60</xdr:row>
      <xdr:rowOff>9525</xdr:rowOff>
    </xdr:from>
    <xdr:ext cx="114300" cy="104775"/>
    <xdr:pic>
      <xdr:nvPicPr>
        <xdr:cNvPr id="21" name="Grafik 18">
          <a:extLst>
            <a:ext uri="{FF2B5EF4-FFF2-40B4-BE49-F238E27FC236}">
              <a16:creationId xmlns:a16="http://schemas.microsoft.com/office/drawing/2014/main" id="{90B4382E-3038-438D-82F0-3EE66E9CE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2240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409575</xdr:colOff>
      <xdr:row>18</xdr:row>
      <xdr:rowOff>9524</xdr:rowOff>
    </xdr:from>
    <xdr:to>
      <xdr:col>14</xdr:col>
      <xdr:colOff>524775</xdr:colOff>
      <xdr:row>18</xdr:row>
      <xdr:rowOff>95924</xdr:rowOff>
    </xdr:to>
    <xdr:pic>
      <xdr:nvPicPr>
        <xdr:cNvPr id="26" name="Grafik 29">
          <a:extLst>
            <a:ext uri="{FF2B5EF4-FFF2-40B4-BE49-F238E27FC236}">
              <a16:creationId xmlns:a16="http://schemas.microsoft.com/office/drawing/2014/main" id="{4CFE57AB-A276-4032-A5B0-74C6835A19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7381874"/>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33</xdr:row>
      <xdr:rowOff>9525</xdr:rowOff>
    </xdr:from>
    <xdr:to>
      <xdr:col>14</xdr:col>
      <xdr:colOff>523875</xdr:colOff>
      <xdr:row>33</xdr:row>
      <xdr:rowOff>114300</xdr:rowOff>
    </xdr:to>
    <xdr:pic>
      <xdr:nvPicPr>
        <xdr:cNvPr id="28" name="Grafik 18">
          <a:extLst>
            <a:ext uri="{FF2B5EF4-FFF2-40B4-BE49-F238E27FC236}">
              <a16:creationId xmlns:a16="http://schemas.microsoft.com/office/drawing/2014/main" id="{CAC5F44E-96BC-4B50-BE4E-300382ECE5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3096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39</xdr:row>
      <xdr:rowOff>9525</xdr:rowOff>
    </xdr:from>
    <xdr:to>
      <xdr:col>14</xdr:col>
      <xdr:colOff>523875</xdr:colOff>
      <xdr:row>39</xdr:row>
      <xdr:rowOff>114300</xdr:rowOff>
    </xdr:to>
    <xdr:pic>
      <xdr:nvPicPr>
        <xdr:cNvPr id="29" name="Grafik 18">
          <a:extLst>
            <a:ext uri="{FF2B5EF4-FFF2-40B4-BE49-F238E27FC236}">
              <a16:creationId xmlns:a16="http://schemas.microsoft.com/office/drawing/2014/main" id="{9E1C0DEC-D2CF-462C-9438-7C2E64D52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24</xdr:row>
      <xdr:rowOff>9525</xdr:rowOff>
    </xdr:from>
    <xdr:to>
      <xdr:col>14</xdr:col>
      <xdr:colOff>523875</xdr:colOff>
      <xdr:row>24</xdr:row>
      <xdr:rowOff>95250</xdr:rowOff>
    </xdr:to>
    <xdr:pic>
      <xdr:nvPicPr>
        <xdr:cNvPr id="30" name="Grafik 29">
          <a:extLst>
            <a:ext uri="{FF2B5EF4-FFF2-40B4-BE49-F238E27FC236}">
              <a16:creationId xmlns:a16="http://schemas.microsoft.com/office/drawing/2014/main" id="{96EEAE59-04A6-46BC-924C-C3FEEBCA7A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96678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11</xdr:row>
      <xdr:rowOff>9525</xdr:rowOff>
    </xdr:from>
    <xdr:to>
      <xdr:col>14</xdr:col>
      <xdr:colOff>524775</xdr:colOff>
      <xdr:row>11</xdr:row>
      <xdr:rowOff>95925</xdr:rowOff>
    </xdr:to>
    <xdr:pic>
      <xdr:nvPicPr>
        <xdr:cNvPr id="27" name="Grafik 29">
          <a:extLst>
            <a:ext uri="{FF2B5EF4-FFF2-40B4-BE49-F238E27FC236}">
              <a16:creationId xmlns:a16="http://schemas.microsoft.com/office/drawing/2014/main" id="{CEBEBD03-5867-4F5C-8F74-F66AFCE59E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2125" y="5857875"/>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36</xdr:row>
      <xdr:rowOff>9525</xdr:rowOff>
    </xdr:from>
    <xdr:to>
      <xdr:col>14</xdr:col>
      <xdr:colOff>523875</xdr:colOff>
      <xdr:row>36</xdr:row>
      <xdr:rowOff>114300</xdr:rowOff>
    </xdr:to>
    <xdr:pic>
      <xdr:nvPicPr>
        <xdr:cNvPr id="31" name="Grafik 18">
          <a:extLst>
            <a:ext uri="{FF2B5EF4-FFF2-40B4-BE49-F238E27FC236}">
              <a16:creationId xmlns:a16="http://schemas.microsoft.com/office/drawing/2014/main" id="{0D36A079-F129-4959-A48B-D60A68960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212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1095375</xdr:colOff>
      <xdr:row>23</xdr:row>
      <xdr:rowOff>9525</xdr:rowOff>
    </xdr:from>
    <xdr:to>
      <xdr:col>2</xdr:col>
      <xdr:colOff>1209675</xdr:colOff>
      <xdr:row>23</xdr:row>
      <xdr:rowOff>114300</xdr:rowOff>
    </xdr:to>
    <xdr:pic>
      <xdr:nvPicPr>
        <xdr:cNvPr id="2" name="Grafik 18">
          <a:extLst>
            <a:ext uri="{FF2B5EF4-FFF2-40B4-BE49-F238E27FC236}">
              <a16:creationId xmlns:a16="http://schemas.microsoft.com/office/drawing/2014/main" id="{DA96BADF-D156-461D-A745-215ABE135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7172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23</xdr:row>
      <xdr:rowOff>0</xdr:rowOff>
    </xdr:from>
    <xdr:to>
      <xdr:col>6</xdr:col>
      <xdr:colOff>838200</xdr:colOff>
      <xdr:row>23</xdr:row>
      <xdr:rowOff>104775</xdr:rowOff>
    </xdr:to>
    <xdr:pic>
      <xdr:nvPicPr>
        <xdr:cNvPr id="3" name="Grafik 18">
          <a:extLst>
            <a:ext uri="{FF2B5EF4-FFF2-40B4-BE49-F238E27FC236}">
              <a16:creationId xmlns:a16="http://schemas.microsoft.com/office/drawing/2014/main" id="{AF83816C-7C9B-4715-8370-AA82D214E6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7162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1095375</xdr:colOff>
      <xdr:row>6</xdr:row>
      <xdr:rowOff>9525</xdr:rowOff>
    </xdr:from>
    <xdr:to>
      <xdr:col>2</xdr:col>
      <xdr:colOff>1209675</xdr:colOff>
      <xdr:row>6</xdr:row>
      <xdr:rowOff>114300</xdr:rowOff>
    </xdr:to>
    <xdr:pic>
      <xdr:nvPicPr>
        <xdr:cNvPr id="4" name="Grafik 6">
          <a:extLst>
            <a:ext uri="{FF2B5EF4-FFF2-40B4-BE49-F238E27FC236}">
              <a16:creationId xmlns:a16="http://schemas.microsoft.com/office/drawing/2014/main" id="{F2C58FA4-BD16-4C8A-9E27-DF675E9D9F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923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790575</xdr:colOff>
      <xdr:row>1</xdr:row>
      <xdr:rowOff>104775</xdr:rowOff>
    </xdr:from>
    <xdr:to>
      <xdr:col>10</xdr:col>
      <xdr:colOff>2143125</xdr:colOff>
      <xdr:row>2</xdr:row>
      <xdr:rowOff>104775</xdr:rowOff>
    </xdr:to>
    <xdr:pic>
      <xdr:nvPicPr>
        <xdr:cNvPr id="6184" name="Grafik 1">
          <a:extLst>
            <a:ext uri="{FF2B5EF4-FFF2-40B4-BE49-F238E27FC236}">
              <a16:creationId xmlns:a16="http://schemas.microsoft.com/office/drawing/2014/main" id="{00000000-0008-0000-0700-000028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7150" y="10477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10</xdr:col>
      <xdr:colOff>0</xdr:colOff>
      <xdr:row>5</xdr:row>
      <xdr:rowOff>114300</xdr:rowOff>
    </xdr:to>
    <xdr:pic>
      <xdr:nvPicPr>
        <xdr:cNvPr id="6185" name="Grafik 18">
          <a:extLst>
            <a:ext uri="{FF2B5EF4-FFF2-40B4-BE49-F238E27FC236}">
              <a16:creationId xmlns:a16="http://schemas.microsoft.com/office/drawing/2014/main" id="{00000000-0008-0000-0700-000029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7</xdr:row>
      <xdr:rowOff>9525</xdr:rowOff>
    </xdr:from>
    <xdr:to>
      <xdr:col>10</xdr:col>
      <xdr:colOff>0</xdr:colOff>
      <xdr:row>7</xdr:row>
      <xdr:rowOff>114300</xdr:rowOff>
    </xdr:to>
    <xdr:pic>
      <xdr:nvPicPr>
        <xdr:cNvPr id="6186" name="Grafik 18">
          <a:extLst>
            <a:ext uri="{FF2B5EF4-FFF2-40B4-BE49-F238E27FC236}">
              <a16:creationId xmlns:a16="http://schemas.microsoft.com/office/drawing/2014/main" id="{00000000-0008-0000-0700-00002A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6187" name="Grafik 18">
          <a:extLst>
            <a:ext uri="{FF2B5EF4-FFF2-40B4-BE49-F238E27FC236}">
              <a16:creationId xmlns:a16="http://schemas.microsoft.com/office/drawing/2014/main" id="{00000000-0008-0000-0700-00002B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110" dataDxfId="108" headerRowBorderDxfId="109">
  <autoFilter ref="A67:S88" xr:uid="{00000000-0009-0000-0100-000001000000}"/>
  <tableColumns count="19">
    <tableColumn id="1" xr3:uid="{00000000-0010-0000-0000-000001000000}" name="Baden-Württemberg" dataDxfId="107"/>
    <tableColumn id="2" xr3:uid="{00000000-0010-0000-0000-000002000000}" name="Bayern" dataDxfId="106"/>
    <tableColumn id="3" xr3:uid="{00000000-0010-0000-0000-000003000000}" name="Berlin" dataDxfId="105"/>
    <tableColumn id="4" xr3:uid="{00000000-0010-0000-0000-000004000000}" name="Brandenburg" dataDxfId="104"/>
    <tableColumn id="5" xr3:uid="{00000000-0010-0000-0000-000005000000}" name="Bremen" dataDxfId="103"/>
    <tableColumn id="6" xr3:uid="{00000000-0010-0000-0000-000006000000}" name="Hamburg" dataDxfId="102"/>
    <tableColumn id="7" xr3:uid="{00000000-0010-0000-0000-000007000000}" name="Hessen" dataDxfId="101"/>
    <tableColumn id="8" xr3:uid="{00000000-0010-0000-0000-000008000000}" name="Mecklenburg-Vorpommern" dataDxfId="100"/>
    <tableColumn id="9" xr3:uid="{00000000-0010-0000-0000-000009000000}" name="Niedersachsen" dataDxfId="99"/>
    <tableColumn id="10" xr3:uid="{00000000-0010-0000-0000-00000A000000}" name="Nordrhein-Westfalen" dataDxfId="98"/>
    <tableColumn id="11" xr3:uid="{00000000-0010-0000-0000-00000B000000}" name="Rheinland-Pfalz" dataDxfId="97"/>
    <tableColumn id="12" xr3:uid="{00000000-0010-0000-0000-00000C000000}" name="Saarland" dataDxfId="96"/>
    <tableColumn id="13" xr3:uid="{00000000-0010-0000-0000-00000D000000}" name="Sachsen" dataDxfId="95"/>
    <tableColumn id="14" xr3:uid="{00000000-0010-0000-0000-00000E000000}" name="Sachsen-Anhalt" dataDxfId="94"/>
    <tableColumn id="15" xr3:uid="{00000000-0010-0000-0000-00000F000000}" name="Schleswig-Holstein" dataDxfId="93"/>
    <tableColumn id="16" xr3:uid="{00000000-0010-0000-0000-000010000000}" name="Thüringen" dataDxfId="92"/>
    <tableColumn id="17" xr3:uid="{00000000-0010-0000-0000-000011000000}" name="Schweiz" dataDxfId="91"/>
    <tableColumn id="18" xr3:uid="{00000000-0010-0000-0000-000012000000}" name="Österreich" dataDxfId="90"/>
    <tableColumn id="19" xr3:uid="{00000000-0010-0000-0000-000013000000}" name="Italien" dataDxfId="8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8"/>
  <sheetViews>
    <sheetView showGridLines="0" tabSelected="1" zoomScaleNormal="100" workbookViewId="0">
      <selection activeCell="B14" sqref="B14:D14"/>
    </sheetView>
  </sheetViews>
  <sheetFormatPr defaultColWidth="9.140625" defaultRowHeight="12.75" x14ac:dyDescent="0.2"/>
  <cols>
    <col min="1" max="1" width="15.5703125" style="2" customWidth="1"/>
    <col min="2" max="2" width="16.28515625" style="2" customWidth="1"/>
    <col min="3" max="3" width="2" style="2" customWidth="1"/>
    <col min="4" max="4" width="15.42578125" style="2" customWidth="1"/>
    <col min="5" max="5" width="9.85546875" style="2" customWidth="1"/>
    <col min="6" max="6" width="13.5703125" style="2" customWidth="1"/>
    <col min="7" max="7" width="13" style="2" customWidth="1"/>
    <col min="8" max="8" width="11.42578125" style="2" customWidth="1"/>
    <col min="9" max="9" width="16.42578125" style="2" customWidth="1"/>
    <col min="10" max="12" width="9.140625" style="2"/>
    <col min="13" max="13" width="9.140625" style="2" hidden="1" customWidth="1"/>
    <col min="14" max="16384" width="9.140625" style="2"/>
  </cols>
  <sheetData>
    <row r="1" spans="1:9" ht="9.75" customHeight="1" x14ac:dyDescent="0.2"/>
    <row r="2" spans="1:9" ht="12.75" customHeight="1" x14ac:dyDescent="0.2">
      <c r="A2" s="98" t="s">
        <v>466</v>
      </c>
    </row>
    <row r="3" spans="1:9" ht="15.75" customHeight="1" x14ac:dyDescent="0.2">
      <c r="A3" s="3" t="s">
        <v>263</v>
      </c>
    </row>
    <row r="4" spans="1:9" ht="6.75" customHeight="1" x14ac:dyDescent="0.2"/>
    <row r="6" spans="1:9" ht="15.95" customHeight="1" x14ac:dyDescent="0.2">
      <c r="A6" s="101" t="s">
        <v>326</v>
      </c>
      <c r="B6" s="221"/>
      <c r="C6" s="222"/>
      <c r="D6" s="222"/>
      <c r="E6" s="222"/>
      <c r="F6" s="222"/>
      <c r="G6" s="222"/>
      <c r="H6" s="222"/>
      <c r="I6" s="223"/>
    </row>
    <row r="7" spans="1:9" ht="31.5" customHeight="1" x14ac:dyDescent="0.2"/>
    <row r="8" spans="1:9" ht="15.95" customHeight="1" x14ac:dyDescent="0.2">
      <c r="A8" s="2" t="s">
        <v>9</v>
      </c>
      <c r="B8" s="221"/>
      <c r="C8" s="222"/>
      <c r="D8" s="223"/>
      <c r="E8" s="64"/>
      <c r="F8" s="64"/>
      <c r="I8" s="140"/>
    </row>
    <row r="9" spans="1:9" ht="6.75" customHeight="1" x14ac:dyDescent="0.2">
      <c r="B9" s="64"/>
      <c r="C9" s="64"/>
      <c r="D9" s="64"/>
      <c r="E9" s="64"/>
      <c r="F9" s="64"/>
      <c r="G9" s="64"/>
    </row>
    <row r="10" spans="1:9" ht="15.95" customHeight="1" x14ac:dyDescent="0.2">
      <c r="A10" s="2" t="s">
        <v>1</v>
      </c>
      <c r="B10" s="224" t="str">
        <f>IF($B$8="","",Datenquelle!B105)</f>
        <v/>
      </c>
      <c r="C10" s="225"/>
      <c r="D10" s="225"/>
      <c r="E10" s="225"/>
      <c r="F10" s="225"/>
      <c r="G10" s="225"/>
      <c r="H10" s="225"/>
      <c r="I10" s="226"/>
    </row>
    <row r="11" spans="1:9" ht="6.75" customHeight="1" x14ac:dyDescent="0.2">
      <c r="B11" s="64"/>
      <c r="C11" s="64"/>
      <c r="D11" s="64"/>
      <c r="E11" s="64"/>
      <c r="F11" s="64"/>
      <c r="G11" s="64"/>
    </row>
    <row r="12" spans="1:9" ht="15.95" customHeight="1" x14ac:dyDescent="0.2">
      <c r="A12" s="2" t="s">
        <v>2</v>
      </c>
      <c r="B12" s="224" t="str">
        <f>IF($B$8="","",Datenquelle!C105)</f>
        <v/>
      </c>
      <c r="C12" s="225"/>
      <c r="D12" s="225"/>
      <c r="E12" s="225"/>
      <c r="F12" s="225"/>
      <c r="G12" s="225"/>
      <c r="H12" s="225"/>
      <c r="I12" s="226"/>
    </row>
    <row r="13" spans="1:9" ht="6.75" customHeight="1" x14ac:dyDescent="0.2">
      <c r="B13" s="64"/>
      <c r="C13" s="64"/>
      <c r="D13" s="64"/>
      <c r="E13" s="64"/>
      <c r="F13" s="64"/>
      <c r="G13" s="64"/>
    </row>
    <row r="14" spans="1:9" ht="15.95" customHeight="1" x14ac:dyDescent="0.2">
      <c r="A14" s="98" t="s">
        <v>464</v>
      </c>
      <c r="B14" s="229"/>
      <c r="C14" s="222"/>
      <c r="D14" s="223"/>
      <c r="G14" s="227" t="s">
        <v>4</v>
      </c>
      <c r="H14" s="231"/>
      <c r="I14" s="65"/>
    </row>
    <row r="15" spans="1:9" ht="6.75" customHeight="1" x14ac:dyDescent="0.2">
      <c r="G15" s="100"/>
      <c r="H15" s="100"/>
    </row>
    <row r="16" spans="1:9" ht="15.95" customHeight="1" x14ac:dyDescent="0.2">
      <c r="A16" s="98" t="s">
        <v>465</v>
      </c>
      <c r="B16" s="229"/>
      <c r="C16" s="222"/>
      <c r="D16" s="223"/>
      <c r="G16" s="227" t="s">
        <v>5</v>
      </c>
      <c r="H16" s="228"/>
      <c r="I16" s="66" t="str">
        <f>IF(B8="","",Datenquelle!F105)</f>
        <v/>
      </c>
    </row>
    <row r="17" spans="1:16" ht="6.75" customHeight="1" x14ac:dyDescent="0.2">
      <c r="G17" s="100"/>
      <c r="H17" s="100"/>
    </row>
    <row r="18" spans="1:16" ht="15.95" customHeight="1" x14ac:dyDescent="0.2">
      <c r="A18" s="2" t="s">
        <v>3</v>
      </c>
      <c r="B18" s="229"/>
      <c r="C18" s="222"/>
      <c r="D18" s="223"/>
      <c r="G18" s="227" t="s">
        <v>330</v>
      </c>
      <c r="H18" s="228"/>
      <c r="I18" s="67">
        <v>2024</v>
      </c>
    </row>
    <row r="19" spans="1:16" ht="5.0999999999999996" customHeight="1" x14ac:dyDescent="0.2">
      <c r="G19" s="105"/>
      <c r="H19" s="106"/>
      <c r="I19" s="111"/>
    </row>
    <row r="20" spans="1:16" ht="5.0999999999999996" customHeight="1" x14ac:dyDescent="0.2">
      <c r="G20" s="105"/>
      <c r="H20" s="106"/>
      <c r="I20" s="111"/>
    </row>
    <row r="21" spans="1:16" ht="5.0999999999999996" customHeight="1" x14ac:dyDescent="0.2">
      <c r="G21" s="105"/>
      <c r="H21" s="106"/>
      <c r="I21" s="111"/>
    </row>
    <row r="22" spans="1:16" s="64" customFormat="1" ht="5.0999999999999996" customHeight="1" x14ac:dyDescent="0.25"/>
    <row r="23" spans="1:16" s="64" customFormat="1" ht="15.95" customHeight="1" x14ac:dyDescent="0.25">
      <c r="A23" s="218" t="s">
        <v>6</v>
      </c>
      <c r="B23" s="218"/>
      <c r="C23" s="218"/>
      <c r="D23" s="218"/>
      <c r="E23" s="232" t="s">
        <v>429</v>
      </c>
      <c r="F23" s="233"/>
      <c r="G23" s="233"/>
      <c r="H23" s="233"/>
      <c r="I23" s="234"/>
    </row>
    <row r="24" spans="1:16" s="64" customFormat="1" ht="27" customHeight="1" x14ac:dyDescent="0.25">
      <c r="A24" s="218" t="str">
        <f>IF($B$8="","",Datenquelle!D105)</f>
        <v/>
      </c>
      <c r="B24" s="218"/>
      <c r="C24" s="218"/>
      <c r="D24" s="218"/>
      <c r="E24" s="235"/>
      <c r="F24" s="235"/>
      <c r="G24" s="235"/>
      <c r="H24" s="235"/>
      <c r="I24" s="235"/>
    </row>
    <row r="25" spans="1:16" s="64" customFormat="1" ht="15" customHeight="1" x14ac:dyDescent="0.25"/>
    <row r="26" spans="1:16" s="64" customFormat="1" ht="15.95" customHeight="1" x14ac:dyDescent="0.25">
      <c r="A26" s="218" t="s">
        <v>8</v>
      </c>
      <c r="B26" s="218"/>
      <c r="C26" s="218"/>
      <c r="D26" s="218"/>
      <c r="E26" s="218" t="s">
        <v>7</v>
      </c>
      <c r="F26" s="218"/>
      <c r="G26" s="218"/>
      <c r="H26" s="218"/>
      <c r="I26" s="218"/>
    </row>
    <row r="27" spans="1:16" ht="24.95" customHeight="1" x14ac:dyDescent="0.2">
      <c r="A27" s="218" t="s">
        <v>10</v>
      </c>
      <c r="B27" s="218"/>
      <c r="C27" s="218"/>
      <c r="D27" s="218"/>
      <c r="E27" s="236"/>
      <c r="F27" s="236"/>
      <c r="G27" s="236"/>
      <c r="H27" s="236"/>
      <c r="I27" s="236"/>
    </row>
    <row r="28" spans="1:16" ht="6" customHeight="1" x14ac:dyDescent="0.2"/>
    <row r="29" spans="1:16" ht="18.75" customHeight="1" x14ac:dyDescent="0.2">
      <c r="M29" s="107"/>
      <c r="P29" s="107"/>
    </row>
    <row r="30" spans="1:16" ht="44.25" customHeight="1" x14ac:dyDescent="0.2">
      <c r="A30" s="217" t="s">
        <v>333</v>
      </c>
      <c r="B30" s="218"/>
      <c r="D30" s="217" t="s">
        <v>469</v>
      </c>
      <c r="E30" s="218"/>
      <c r="F30" s="218"/>
      <c r="G30" s="217" t="s">
        <v>470</v>
      </c>
      <c r="H30" s="218"/>
      <c r="I30" s="218"/>
      <c r="L30" s="107"/>
      <c r="O30" s="107"/>
      <c r="P30" s="107"/>
    </row>
    <row r="31" spans="1:16" ht="20.100000000000001" customHeight="1" x14ac:dyDescent="0.2">
      <c r="A31" s="219"/>
      <c r="B31" s="220"/>
      <c r="C31" s="99"/>
      <c r="D31" s="102" t="s">
        <v>327</v>
      </c>
      <c r="E31" s="243">
        <f>IF(AND(E32="",E33=""),0,SUM(E32:F33))</f>
        <v>0</v>
      </c>
      <c r="F31" s="243"/>
      <c r="G31" s="238"/>
      <c r="H31" s="239"/>
      <c r="I31" s="220"/>
      <c r="M31" s="112">
        <f>IF(Basisdaten!A31="",0,Basisdaten!A31)</f>
        <v>0</v>
      </c>
      <c r="N31" s="107"/>
      <c r="O31" s="107"/>
    </row>
    <row r="32" spans="1:16" ht="20.100000000000001" customHeight="1" x14ac:dyDescent="0.2">
      <c r="A32" s="111"/>
      <c r="B32" s="111"/>
      <c r="C32" s="99"/>
      <c r="D32" s="102" t="s">
        <v>328</v>
      </c>
      <c r="E32" s="238"/>
      <c r="F32" s="220"/>
      <c r="G32" s="99"/>
    </row>
    <row r="33" spans="1:14" ht="20.100000000000001" customHeight="1" x14ac:dyDescent="0.2">
      <c r="A33" s="111"/>
      <c r="B33" s="111"/>
      <c r="C33" s="99"/>
      <c r="D33" s="102" t="s">
        <v>329</v>
      </c>
      <c r="E33" s="238"/>
      <c r="F33" s="220"/>
      <c r="G33" s="99"/>
      <c r="N33" s="107"/>
    </row>
    <row r="34" spans="1:14" ht="15.75" customHeight="1" x14ac:dyDescent="0.2">
      <c r="A34" s="111"/>
      <c r="B34" s="111"/>
      <c r="C34" s="99"/>
      <c r="D34" s="103"/>
      <c r="E34" s="111"/>
      <c r="F34" s="111"/>
      <c r="G34" s="99"/>
      <c r="N34" s="107"/>
    </row>
    <row r="35" spans="1:14" ht="29.25" customHeight="1" x14ac:dyDescent="0.2">
      <c r="A35" s="237" t="s">
        <v>432</v>
      </c>
      <c r="B35" s="237"/>
      <c r="C35" s="237"/>
      <c r="D35" s="237"/>
      <c r="E35" s="237"/>
      <c r="F35" s="237"/>
      <c r="G35" s="238"/>
      <c r="H35" s="239"/>
      <c r="I35" s="220"/>
      <c r="N35" s="107"/>
    </row>
    <row r="36" spans="1:14" ht="27" customHeight="1" x14ac:dyDescent="0.2">
      <c r="A36" s="240" t="s">
        <v>431</v>
      </c>
      <c r="B36" s="240"/>
      <c r="C36" s="240"/>
      <c r="D36" s="240"/>
      <c r="E36" s="240"/>
      <c r="F36" s="240"/>
      <c r="G36" s="238"/>
      <c r="H36" s="239"/>
      <c r="I36" s="220"/>
      <c r="N36" s="107"/>
    </row>
    <row r="37" spans="1:14" ht="28.5" customHeight="1" x14ac:dyDescent="0.2">
      <c r="A37" s="111"/>
      <c r="B37" s="111"/>
      <c r="C37" s="99"/>
      <c r="D37" s="103"/>
      <c r="E37" s="104"/>
      <c r="F37" s="104"/>
      <c r="G37" s="99"/>
    </row>
    <row r="38" spans="1:14" ht="46.5" customHeight="1" x14ac:dyDescent="0.2">
      <c r="A38" s="217" t="s">
        <v>434</v>
      </c>
      <c r="B38" s="218"/>
      <c r="D38" s="217" t="s">
        <v>471</v>
      </c>
      <c r="E38" s="218"/>
      <c r="F38" s="218"/>
      <c r="G38" s="217" t="s">
        <v>472</v>
      </c>
      <c r="H38" s="218"/>
      <c r="I38" s="218"/>
    </row>
    <row r="39" spans="1:14" ht="20.100000000000001" customHeight="1" x14ac:dyDescent="0.2">
      <c r="A39" s="219"/>
      <c r="B39" s="220"/>
      <c r="C39" s="99"/>
      <c r="D39" s="102" t="s">
        <v>327</v>
      </c>
      <c r="E39" s="243">
        <f>IF(AND(E40="",E41=""),0,SUM(E40:F41))</f>
        <v>0</v>
      </c>
      <c r="F39" s="243"/>
      <c r="G39" s="238"/>
      <c r="H39" s="239"/>
      <c r="I39" s="220"/>
      <c r="M39" s="112">
        <f>IF(Basisdaten!A39="",0,Basisdaten!A39)</f>
        <v>0</v>
      </c>
    </row>
    <row r="40" spans="1:14" ht="20.100000000000001" customHeight="1" x14ac:dyDescent="0.2">
      <c r="A40" s="111"/>
      <c r="B40" s="111"/>
      <c r="C40" s="99"/>
      <c r="D40" s="102" t="s">
        <v>328</v>
      </c>
      <c r="E40" s="238"/>
      <c r="F40" s="220"/>
      <c r="G40" s="99"/>
    </row>
    <row r="41" spans="1:14" ht="20.100000000000001" customHeight="1" x14ac:dyDescent="0.2">
      <c r="A41" s="111"/>
      <c r="B41" s="111"/>
      <c r="C41" s="99"/>
      <c r="D41" s="102" t="s">
        <v>329</v>
      </c>
      <c r="E41" s="238"/>
      <c r="F41" s="220"/>
      <c r="G41" s="99"/>
    </row>
    <row r="42" spans="1:14" ht="15.75" customHeight="1" x14ac:dyDescent="0.2">
      <c r="A42" s="111"/>
      <c r="B42" s="111"/>
      <c r="C42" s="99"/>
      <c r="D42" s="103"/>
      <c r="E42" s="111"/>
      <c r="F42" s="111"/>
      <c r="G42" s="99"/>
    </row>
    <row r="43" spans="1:14" ht="29.25" customHeight="1" x14ac:dyDescent="0.2">
      <c r="A43" s="244" t="s">
        <v>433</v>
      </c>
      <c r="B43" s="245"/>
      <c r="C43" s="245"/>
      <c r="D43" s="245"/>
      <c r="E43" s="245"/>
      <c r="F43" s="246"/>
      <c r="G43" s="238"/>
      <c r="H43" s="239"/>
      <c r="I43" s="220"/>
    </row>
    <row r="44" spans="1:14" ht="27" customHeight="1" x14ac:dyDescent="0.2">
      <c r="A44" s="247" t="s">
        <v>431</v>
      </c>
      <c r="B44" s="248"/>
      <c r="C44" s="248"/>
      <c r="D44" s="248"/>
      <c r="E44" s="248"/>
      <c r="F44" s="249"/>
      <c r="G44" s="238"/>
      <c r="H44" s="239"/>
      <c r="I44" s="220"/>
    </row>
    <row r="45" spans="1:14" ht="24.95" customHeight="1" x14ac:dyDescent="0.2">
      <c r="A45" s="111"/>
      <c r="B45" s="111"/>
      <c r="C45" s="99"/>
      <c r="D45" s="103"/>
      <c r="E45" s="111"/>
      <c r="F45" s="111"/>
      <c r="G45" s="99"/>
    </row>
    <row r="46" spans="1:14" ht="27" customHeight="1" x14ac:dyDescent="0.2">
      <c r="A46" s="241" t="s">
        <v>473</v>
      </c>
      <c r="B46" s="241"/>
      <c r="C46" s="241"/>
      <c r="D46" s="241"/>
      <c r="E46" s="241"/>
      <c r="F46" s="241"/>
      <c r="G46" s="238"/>
      <c r="H46" s="239"/>
      <c r="I46" s="220"/>
    </row>
    <row r="47" spans="1:14" ht="34.5" customHeight="1" x14ac:dyDescent="0.2">
      <c r="A47" s="230" t="s">
        <v>474</v>
      </c>
      <c r="B47" s="230"/>
      <c r="C47" s="230"/>
      <c r="D47" s="230"/>
      <c r="E47" s="230"/>
      <c r="F47" s="230"/>
      <c r="G47" s="230"/>
      <c r="H47" s="230"/>
      <c r="I47" s="230"/>
    </row>
    <row r="48" spans="1:14" ht="202.5" customHeight="1" x14ac:dyDescent="0.2">
      <c r="A48" s="242" t="s">
        <v>369</v>
      </c>
      <c r="B48" s="242"/>
      <c r="C48" s="242"/>
      <c r="D48" s="242"/>
      <c r="E48" s="242"/>
      <c r="F48" s="242"/>
      <c r="G48" s="242"/>
      <c r="H48" s="242"/>
      <c r="I48" s="242"/>
    </row>
  </sheetData>
  <sheetProtection algorithmName="SHA-512" hashValue="+wzIig66AxbosejCMj4oSbnajy7d7EykulDo9Zt7JJ3wrnlGSREURYzJPSddcS2tq3uFkgm7pVBi9E3z3JGV7A==" saltValue="Z91LiFKI/hVv3garB73NdA==" spinCount="100000" sheet="1" objects="1" scenarios="1" selectLockedCells="1"/>
  <dataConsolidate/>
  <mergeCells count="46">
    <mergeCell ref="A48:I48"/>
    <mergeCell ref="G30:I30"/>
    <mergeCell ref="E31:F31"/>
    <mergeCell ref="E32:F32"/>
    <mergeCell ref="E33:F33"/>
    <mergeCell ref="G31:I31"/>
    <mergeCell ref="A39:B39"/>
    <mergeCell ref="E39:F39"/>
    <mergeCell ref="G39:I39"/>
    <mergeCell ref="E40:F40"/>
    <mergeCell ref="E41:F41"/>
    <mergeCell ref="A38:B38"/>
    <mergeCell ref="D38:F38"/>
    <mergeCell ref="A43:F43"/>
    <mergeCell ref="A44:F44"/>
    <mergeCell ref="G43:I43"/>
    <mergeCell ref="A47:I47"/>
    <mergeCell ref="G14:H14"/>
    <mergeCell ref="A23:D23"/>
    <mergeCell ref="E23:I23"/>
    <mergeCell ref="A24:D24"/>
    <mergeCell ref="E24:I24"/>
    <mergeCell ref="E26:I26"/>
    <mergeCell ref="E27:I27"/>
    <mergeCell ref="A35:F35"/>
    <mergeCell ref="G35:I35"/>
    <mergeCell ref="A36:F36"/>
    <mergeCell ref="G36:I36"/>
    <mergeCell ref="G44:I44"/>
    <mergeCell ref="A46:F46"/>
    <mergeCell ref="G46:I46"/>
    <mergeCell ref="G38:I38"/>
    <mergeCell ref="A30:B30"/>
    <mergeCell ref="A31:B31"/>
    <mergeCell ref="D30:F30"/>
    <mergeCell ref="B6:I6"/>
    <mergeCell ref="A26:D26"/>
    <mergeCell ref="A27:D27"/>
    <mergeCell ref="B10:I10"/>
    <mergeCell ref="B12:I12"/>
    <mergeCell ref="G16:H16"/>
    <mergeCell ref="G18:H18"/>
    <mergeCell ref="B18:D18"/>
    <mergeCell ref="B8:D8"/>
    <mergeCell ref="B14:D14"/>
    <mergeCell ref="B16:D16"/>
  </mergeCells>
  <conditionalFormatting sqref="A31">
    <cfRule type="expression" dxfId="88" priority="26" stopIfTrue="1">
      <formula>LEN(TRIM(A31))=0</formula>
    </cfRule>
  </conditionalFormatting>
  <conditionalFormatting sqref="A39">
    <cfRule type="expression" dxfId="87" priority="18" stopIfTrue="1">
      <formula>LEN(TRIM(A39))=0</formula>
    </cfRule>
  </conditionalFormatting>
  <conditionalFormatting sqref="A43:A44">
    <cfRule type="expression" dxfId="86" priority="6">
      <formula>ISNUMBER(FIND("Magenkrebszentrum + eigenständiges Speiseröhrenkrebszentrum",$B$6))</formula>
    </cfRule>
  </conditionalFormatting>
  <conditionalFormatting sqref="A38:B39">
    <cfRule type="expression" dxfId="85" priority="16">
      <formula>ISNUMBER(FIND("Magenkrebszentrum + eigenständiges Speiseröhrenkrebszentrum",$B$6))</formula>
    </cfRule>
  </conditionalFormatting>
  <conditionalFormatting sqref="B6">
    <cfRule type="expression" dxfId="84" priority="24" stopIfTrue="1">
      <formula>LEN(TRIM(B6))=0</formula>
    </cfRule>
  </conditionalFormatting>
  <conditionalFormatting sqref="B8">
    <cfRule type="expression" dxfId="83" priority="34" stopIfTrue="1">
      <formula>LEN(TRIM(B8))=0</formula>
    </cfRule>
  </conditionalFormatting>
  <conditionalFormatting sqref="B14:C14">
    <cfRule type="expression" dxfId="82" priority="2" stopIfTrue="1">
      <formula>LEN(TRIM(B14))=0</formula>
    </cfRule>
  </conditionalFormatting>
  <conditionalFormatting sqref="B16:C16">
    <cfRule type="expression" dxfId="81" priority="1" stopIfTrue="1">
      <formula>LEN(TRIM(B16))=0</formula>
    </cfRule>
  </conditionalFormatting>
  <conditionalFormatting sqref="B18:C18">
    <cfRule type="expression" dxfId="80" priority="33" stopIfTrue="1">
      <formula>LEN(TRIM(B18))=0</formula>
    </cfRule>
  </conditionalFormatting>
  <conditionalFormatting sqref="D40:F41">
    <cfRule type="expression" dxfId="79" priority="12">
      <formula>ISNUMBER(FIND("Magenkrebszentrum + eigenständiges Speiseröhrenkrebszentrum",$B$6))</formula>
    </cfRule>
  </conditionalFormatting>
  <conditionalFormatting sqref="D38:I39">
    <cfRule type="expression" dxfId="78" priority="13">
      <formula>ISNUMBER(FIND("Magenkrebszentrum + eigenständiges Speiseröhrenkrebszentrum",$B$6))</formula>
    </cfRule>
  </conditionalFormatting>
  <conditionalFormatting sqref="E24">
    <cfRule type="expression" dxfId="77" priority="30" stopIfTrue="1">
      <formula>LEN(TRIM(E24))=0</formula>
    </cfRule>
  </conditionalFormatting>
  <conditionalFormatting sqref="E27">
    <cfRule type="expression" dxfId="76" priority="29" stopIfTrue="1">
      <formula>LEN(TRIM(E27))=0</formula>
    </cfRule>
  </conditionalFormatting>
  <conditionalFormatting sqref="E32:E33">
    <cfRule type="expression" dxfId="75" priority="22" stopIfTrue="1">
      <formula>LEN(TRIM(E32))=0</formula>
    </cfRule>
  </conditionalFormatting>
  <conditionalFormatting sqref="E40:E41">
    <cfRule type="expression" dxfId="74" priority="21" stopIfTrue="1">
      <formula>LEN(TRIM(E40))=0</formula>
    </cfRule>
  </conditionalFormatting>
  <conditionalFormatting sqref="G31">
    <cfRule type="expression" dxfId="73" priority="20" stopIfTrue="1">
      <formula>LEN(TRIM(G31))=0</formula>
    </cfRule>
  </conditionalFormatting>
  <conditionalFormatting sqref="G35:G36">
    <cfRule type="expression" dxfId="72" priority="9" stopIfTrue="1">
      <formula>LEN(TRIM(G35))=0</formula>
    </cfRule>
  </conditionalFormatting>
  <conditionalFormatting sqref="G39">
    <cfRule type="expression" dxfId="71" priority="19" stopIfTrue="1">
      <formula>LEN(TRIM(G39))=0</formula>
    </cfRule>
  </conditionalFormatting>
  <conditionalFormatting sqref="G43:G44">
    <cfRule type="expression" dxfId="70" priority="5" stopIfTrue="1">
      <formula>LEN(TRIM(G43))=0</formula>
    </cfRule>
  </conditionalFormatting>
  <conditionalFormatting sqref="G46">
    <cfRule type="expression" dxfId="69" priority="7" stopIfTrue="1">
      <formula>LEN(TRIM(G46))=0</formula>
    </cfRule>
  </conditionalFormatting>
  <conditionalFormatting sqref="G43:I44">
    <cfRule type="expression" dxfId="68" priority="3">
      <formula>ISNUMBER(FIND("Magenkrebszentrum + eigenständiges Speiseröhrenkrebszentrum",$B$6))</formula>
    </cfRule>
  </conditionalFormatting>
  <conditionalFormatting sqref="I14">
    <cfRule type="expression" dxfId="67" priority="32" stopIfTrue="1">
      <formula>LEN(TRIM(I14))=0</formula>
    </cfRule>
  </conditionalFormatting>
  <dataValidations count="20">
    <dataValidation type="textLength" allowBlank="1" showInputMessage="1" showErrorMessage="1" errorTitle="Eingabefehler" error="Nur Texteingabe bis 100 Zeichen möglich." sqref="B18:D18 A24 B14:D14 B16:D16" xr:uid="{00000000-0002-0000-0000-000001000000}">
      <formula1>0</formula1>
      <formula2>100</formula2>
    </dataValidation>
    <dataValidation type="date" allowBlank="1" showErrorMessage="1" errorTitle="Eingabefehler" error="Format: tt.mm.jjjj_x000a__x000a_Zeitraum zwischen 01.10.2024 - 31.01.2026 angeben." sqref="I14" xr:uid="{00000000-0002-0000-0000-000002000000}">
      <formula1>45566</formula1>
      <formula2>46053</formula2>
    </dataValidation>
    <dataValidation type="custom" allowBlank="1" showInputMessage="1" showErrorMessage="1" errorTitle="Eingabefehler" error="Anzahl Primärfälle Speiseröhre Gesamt kann nicht kleiner sein als Summe Operative Primärfälle (Zelle E39) + Primärfälle mit endoskopischer Resektion (Zelle G39)." sqref="A39:B39" xr:uid="{00000000-0002-0000-0000-000004000000}">
      <formula1>IF(ISNUMBER(A39),IF(SUM(E39:I39)&lt;=M39,TRUE,FALSE),FALSE)</formula1>
    </dataValidation>
    <dataValidation type="custom" allowBlank="1" showInputMessage="1" showErrorMessage="1" errorTitle="Eingabefehler" error="1. Summe Operative Primärfälle + Primärfälle mit endoskopischer Resektion kann nicht größer sein als Primärfälle Magen Gesamt (Zelle A31)._x000a_2. Das Feld Primärfälle Magen Gesamt (Zelle A31) wurde nicht bearbeitet." sqref="E32:F32" xr:uid="{00000000-0002-0000-0000-000005000000}">
      <formula1>IF(E32&lt;=M31,IF(SUM(E32,E33,G31)&lt;=M31,TRUE,FALSE),FALSE)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9)._x000a_2. Das Feld Primärfälle Speiseröhre Gesamt (Zelle A39) wurde nicht bearbeitet." sqref="E40:F40" xr:uid="{00000000-0002-0000-0000-000006000000}">
      <formula1>IF(E40&lt;=M39,IF(SUM(E40,E41,G39)&lt;=M39,TRUE,FALSE),FALSE)</formula1>
    </dataValidation>
    <dataValidation type="custom" allowBlank="1" showInputMessage="1" showErrorMessage="1" errorTitle="Eingabefehler" error="1. Anzahl Primärfälle mit endoskopischer Resektion + Operative Primärfälle kann nicht größer sein als Primärfälle Magen Gesamt (Zelle A31)._x000a_2. Das Feld Primärfälle Magen Gesamt (Zelle A31) wurde nicht bearbeitet." sqref="G31:I31" xr:uid="{00000000-0002-0000-0000-000007000000}">
      <formula1>IF(G31&lt;=M31,IF(SUM(E31:I31)&lt;=M31,TRUE,FALSE),FALSE)</formula1>
    </dataValidation>
    <dataValidation type="custom" allowBlank="1" showInputMessage="1" showErrorMessage="1" errorTitle="Eingabefehler" error="1. Anzahl Primärfälle mit endoskopischer Resektion + Operative Primärfälle kann nicht größer sein als Primärfälle Speiseröhre Gesamt (Zelle A39)._x000a_2. Das Feld Primärfälle Speiseröhre Gesamt (Zelle A39) wurde nicht bearbeitet." sqref="G39:I39" xr:uid="{00000000-0002-0000-0000-000008000000}">
      <formula1>IF(G39&lt;=M39,IF(SUM(E39:I39)&lt;=M39,TRUE,FALSE),FALSE)</formula1>
    </dataValidation>
    <dataValidation type="custom" allowBlank="1" showInputMessage="1" showErrorMessage="1" sqref="O30" xr:uid="{00000000-0002-0000-0000-000009000000}">
      <formula1>IF(SUM(E31:I31)&gt;=M31,TRUE,FALSE)</formula1>
    </dataValidation>
    <dataValidation type="custom" allowBlank="1" showInputMessage="1" showErrorMessage="1" errorTitle="Eingabefehler" error="Anzahl Primärfälle Magen Gesamt kann nicht kleiner sein als Summe Operative Primärfälle (Zelle E31) + Primärfälle mit endoskopischer Resektion (Zelle G31)." sqref="A31:B31" xr:uid="{00000000-0002-0000-0000-00000A000000}">
      <formula1>IF(ISNUMBER(A31),IF(SUM(E31:I31)&lt;=M31,TRUE,FALSE),FALSE)</formula1>
    </dataValidation>
    <dataValidation type="custom" allowBlank="1" showInputMessage="1" showErrorMessage="1" errorTitle="Eingabefehler" error="1. Summe Operative Primärfälle + Primärfälle mit endoskopischer Resektion kann nicht größer sein als Primärfälle Magen Gesamt (Zelle A33)._x000a_2. Das Feld Primärfälle Magen Gesamt (Zelle A33) wurde nicht bearbeitet." sqref="E34:F34" xr:uid="{00000000-0002-0000-0000-00000C000000}">
      <formula1>IF(E34&lt;=M32,IF(SUM(E33,E34,G32)&lt;=M32,TRUE,FALSE),FALSE)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5:F45" xr:uid="{00000000-0002-0000-0000-00000D000000}">
      <formula1>IF(E45&lt;=M40,IF(SUM(E41,E45,G40)&lt;=M40,TRUE,FALSE),FALSE)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2:F42" xr:uid="{00000000-0002-0000-0000-00000E000000}">
      <formula1>IF(E42&lt;=M40,IF(SUM(E41,E42,G40)&lt;=M40,TRUE,FALSE),FALSE)</formula1>
    </dataValidation>
    <dataValidation type="whole" showInputMessage="1" showErrorMessage="1" errorTitle="Eingabefehler" error="Angabe im Feld „davon Resektionen mit neoadjuvanter Systemtherapie“ (Zelle G36) kann nicht größer sein als „Operative Expertise – Anzahl operative Resektionen Magen/AEG (Zelle G35)“" sqref="G36:I36" xr:uid="{00000000-0002-0000-0000-00000F000000}">
      <formula1>0</formula1>
      <formula2>G35</formula2>
    </dataValidation>
    <dataValidation type="whole" showInputMessage="1" showErrorMessage="1" errorTitle="Eingabefehler" error="Angabe im Feld „davon Resektionen mit neoadjuvanter Systemtherapie“ (Zelle G44) kann nicht größer sein als „Operative Expertise – Anzahl operative Resektionen Magen/AEG (Zelle G43)“" sqref="G44:I44" xr:uid="{00000000-0002-0000-0000-000010000000}">
      <formula1>0</formula1>
      <formula2>G43</formula2>
    </dataValidation>
    <dataValidation type="whole" allowBlank="1" showInputMessage="1" showErrorMessage="1" errorTitle="Eingabefehler" error="Ganze Zahl zwischen 0 und 5000 eingeben." sqref="G35:I35 G46:I46 G43:I43" xr:uid="{00000000-0002-0000-0000-000011000000}">
      <formula1>0</formula1>
      <formula2>5000</formula2>
    </dataValidation>
    <dataValidation type="custom" allowBlank="1" showInputMessage="1" showErrorMessage="1" errorTitle="Eingabefehler" error="1. Summe Operative Primärfälle + Primärfälle mit endoskopischer Resektion kann nicht größer sein als Primärfälle Magen Gesamt (Zelle A31)._x000a_2. Das Feld Primärfälle Magen Gesamt (Zelle A31) wurde nicht bearbeitet." sqref="E33:F33" xr:uid="{00000000-0002-0000-0000-000012000000}">
      <formula1>IF(E33&lt;=M31,IF(SUM(E32,E33,G31)&lt;=M31,TRUE,FALSE),FALSE)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9)._x000a_2. Das Feld Primärfälle Speiseröhre Gesamt (Zelle A39) wurde nicht bearbeitet." sqref="E41:F41" xr:uid="{00000000-0002-0000-0000-000013000000}">
      <formula1>IF(E41&lt;=M39,IF(SUM(E40,E41,G39)&lt;=M39,TRUE,FALSE),FALSE)</formula1>
    </dataValidation>
    <dataValidation type="list" allowBlank="1" showInputMessage="1" showErrorMessage="1" errorTitle="Hinweis" error="Auswahl treffen über Dropdown-Liste." sqref="B8:D8" xr:uid="{9E3FFE7F-33A5-47AB-8B87-AE5F686ED185}">
      <formula1>Zentrum</formula1>
    </dataValidation>
    <dataValidation type="list" allowBlank="1" showInputMessage="1" showErrorMessage="1" errorTitle="Hinweis" error="Auswahl treffen über Dropdown-Liste." sqref="E24:I24" xr:uid="{7EDB8F7C-4006-473F-B7F8-C0E0E59B91D4}">
      <formula1>KrebsregisterZusammenarbeit</formula1>
    </dataValidation>
    <dataValidation type="list" allowBlank="1" showInputMessage="1" showErrorMessage="1" errorTitle="Hinweis" error="Auswahl treffen über Dropdown-Liste." sqref="E27:I27" xr:uid="{4417D89E-BBAF-4202-BD52-FD7CE41A6906}">
      <formula1>Tumordokumentation</formula1>
    </dataValidation>
  </dataValidations>
  <pageMargins left="0.75" right="0.25" top="0.75" bottom="0.75" header="0.3" footer="0.3"/>
  <pageSetup paperSize="9" scale="71" orientation="portrait" r:id="rId1"/>
  <headerFooter>
    <oddFooter xml:space="preserve">&amp;L&amp;"Arial,Standard"&amp;7&amp;F&amp;C&amp;"Arial,Standard"&amp;7 © DKG  Alle Rechte vorbehalten&amp;R&amp;"Arial,Standard"&amp;7&amp;P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Hinweis" error="Auswahl treffen über Dropdown-Liste." xr:uid="{D2B34648-0A8F-41D3-8794-FA1CF06D8DAA}">
          <x14:formula1>
            <xm:f>Datenquelle!$C$91:$C$92</xm:f>
          </x14:formula1>
          <xm:sqref>B6:I6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5" width="20.7109375" customWidth="1"/>
    <col min="9" max="11" width="9.140625" style="157" hidden="1" customWidth="1"/>
  </cols>
  <sheetData>
    <row r="1" spans="1:11" ht="7.5" customHeight="1" x14ac:dyDescent="0.25"/>
    <row r="2" spans="1:11" x14ac:dyDescent="0.25">
      <c r="A2" s="98" t="str">
        <f>Basisdaten!A2</f>
        <v>Anlage EB Version O1.1 (Auditjahr 2025 / Kennzahlenjahr 2024)</v>
      </c>
    </row>
    <row r="3" spans="1:11" ht="15.75" x14ac:dyDescent="0.25">
      <c r="A3" s="62" t="s">
        <v>476</v>
      </c>
    </row>
    <row r="4" spans="1:11" ht="15.95" customHeight="1" thickBot="1" x14ac:dyDescent="0.3"/>
    <row r="5" spans="1:11" ht="18" customHeight="1" thickBot="1" x14ac:dyDescent="0.3">
      <c r="D5" s="158" t="s">
        <v>477</v>
      </c>
      <c r="E5" s="159">
        <f>SUM(K11:K60)</f>
        <v>0</v>
      </c>
    </row>
    <row r="6" spans="1:11" ht="9" customHeight="1" x14ac:dyDescent="0.25">
      <c r="A6" s="120"/>
    </row>
    <row r="7" spans="1:11" ht="35.25" customHeight="1" x14ac:dyDescent="0.25">
      <c r="A7" s="250" t="s">
        <v>579</v>
      </c>
      <c r="B7" s="251"/>
      <c r="C7" s="251"/>
      <c r="D7" s="251"/>
      <c r="E7" s="251"/>
    </row>
    <row r="8" spans="1:11" ht="12.75" customHeight="1" thickBot="1" x14ac:dyDescent="0.3"/>
    <row r="9" spans="1:11" ht="18.75" customHeight="1" x14ac:dyDescent="0.25">
      <c r="A9" s="252" t="s">
        <v>478</v>
      </c>
      <c r="B9" s="254" t="s">
        <v>479</v>
      </c>
      <c r="C9" s="254" t="s">
        <v>480</v>
      </c>
      <c r="D9" s="254"/>
      <c r="E9" s="256"/>
    </row>
    <row r="10" spans="1:11" ht="51.75" customHeight="1" thickBot="1" x14ac:dyDescent="0.3">
      <c r="A10" s="253"/>
      <c r="B10" s="255"/>
      <c r="C10" s="163" t="s">
        <v>481</v>
      </c>
      <c r="D10" s="163" t="s">
        <v>482</v>
      </c>
      <c r="E10" s="164" t="s">
        <v>483</v>
      </c>
    </row>
    <row r="11" spans="1:11" ht="26.1" customHeight="1" x14ac:dyDescent="0.25">
      <c r="A11" s="196"/>
      <c r="B11" s="197"/>
      <c r="C11" s="184"/>
      <c r="D11" s="184"/>
      <c r="E11" s="185"/>
      <c r="I11" s="157">
        <f>IF(A11&lt;&gt;"",1,0)</f>
        <v>0</v>
      </c>
      <c r="J11" s="157">
        <f>IF(B11&lt;&gt;"",1,0)</f>
        <v>0</v>
      </c>
      <c r="K11" s="157" t="str">
        <f t="shared" ref="K11" si="0">IF(AND(SUM($C$11:$C$60)&gt;=1,SUM(I11:J11)=2),SUM(C11:E11),"")</f>
        <v/>
      </c>
    </row>
    <row r="12" spans="1:11" ht="26.1" customHeight="1" x14ac:dyDescent="0.25">
      <c r="A12" s="198"/>
      <c r="B12" s="199"/>
      <c r="C12" s="186"/>
      <c r="D12" s="186"/>
      <c r="E12" s="187"/>
      <c r="I12" s="157">
        <f t="shared" ref="I12:I60" si="1">IF(A12&lt;&gt;"",1,0)</f>
        <v>0</v>
      </c>
      <c r="J12" s="157">
        <f t="shared" ref="J12:J60" si="2">IF(B12&lt;&gt;"",1,0)</f>
        <v>0</v>
      </c>
      <c r="K12" s="157" t="str">
        <f t="shared" ref="K12:K60" si="3">IF(AND(SUM($C$11:$C$60)&gt;=1,SUM(I12:J12)=2),SUM(C12:E12),"")</f>
        <v/>
      </c>
    </row>
    <row r="13" spans="1:11" ht="26.1" customHeight="1" x14ac:dyDescent="0.25">
      <c r="A13" s="196"/>
      <c r="B13" s="197"/>
      <c r="C13" s="186"/>
      <c r="D13" s="186"/>
      <c r="E13" s="187"/>
      <c r="I13" s="157">
        <f t="shared" si="1"/>
        <v>0</v>
      </c>
      <c r="J13" s="157">
        <f t="shared" si="2"/>
        <v>0</v>
      </c>
      <c r="K13" s="157" t="str">
        <f t="shared" si="3"/>
        <v/>
      </c>
    </row>
    <row r="14" spans="1:11" ht="26.1" customHeight="1" x14ac:dyDescent="0.25">
      <c r="A14" s="198"/>
      <c r="B14" s="199"/>
      <c r="C14" s="186"/>
      <c r="D14" s="186"/>
      <c r="E14" s="185"/>
      <c r="I14" s="157">
        <f t="shared" si="1"/>
        <v>0</v>
      </c>
      <c r="J14" s="157">
        <f t="shared" si="2"/>
        <v>0</v>
      </c>
      <c r="K14" s="157" t="str">
        <f t="shared" si="3"/>
        <v/>
      </c>
    </row>
    <row r="15" spans="1:11" ht="26.1" customHeight="1" x14ac:dyDescent="0.25">
      <c r="A15" s="196"/>
      <c r="B15" s="197"/>
      <c r="C15" s="186"/>
      <c r="D15" s="184"/>
      <c r="E15" s="187"/>
      <c r="I15" s="157">
        <f t="shared" si="1"/>
        <v>0</v>
      </c>
      <c r="J15" s="157">
        <f t="shared" si="2"/>
        <v>0</v>
      </c>
      <c r="K15" s="157" t="str">
        <f t="shared" si="3"/>
        <v/>
      </c>
    </row>
    <row r="16" spans="1:11" ht="26.1" customHeight="1" x14ac:dyDescent="0.25">
      <c r="A16" s="198"/>
      <c r="B16" s="199"/>
      <c r="C16" s="184"/>
      <c r="D16" s="186"/>
      <c r="E16" s="187"/>
      <c r="I16" s="157">
        <f t="shared" si="1"/>
        <v>0</v>
      </c>
      <c r="J16" s="157">
        <f t="shared" si="2"/>
        <v>0</v>
      </c>
      <c r="K16" s="157" t="str">
        <f t="shared" si="3"/>
        <v/>
      </c>
    </row>
    <row r="17" spans="1:11" ht="26.1" customHeight="1" x14ac:dyDescent="0.25">
      <c r="A17" s="196"/>
      <c r="B17" s="197"/>
      <c r="C17" s="186"/>
      <c r="D17" s="186"/>
      <c r="E17" s="185"/>
      <c r="I17" s="157">
        <f t="shared" si="1"/>
        <v>0</v>
      </c>
      <c r="J17" s="157">
        <f t="shared" si="2"/>
        <v>0</v>
      </c>
      <c r="K17" s="157" t="str">
        <f t="shared" si="3"/>
        <v/>
      </c>
    </row>
    <row r="18" spans="1:11" ht="26.1" customHeight="1" x14ac:dyDescent="0.25">
      <c r="A18" s="198"/>
      <c r="B18" s="199"/>
      <c r="C18" s="186"/>
      <c r="D18" s="186"/>
      <c r="E18" s="187"/>
      <c r="I18" s="157">
        <f t="shared" si="1"/>
        <v>0</v>
      </c>
      <c r="J18" s="157">
        <f t="shared" si="2"/>
        <v>0</v>
      </c>
      <c r="K18" s="157" t="str">
        <f t="shared" si="3"/>
        <v/>
      </c>
    </row>
    <row r="19" spans="1:11" ht="26.1" customHeight="1" x14ac:dyDescent="0.25">
      <c r="A19" s="196"/>
      <c r="B19" s="197"/>
      <c r="C19" s="186"/>
      <c r="D19" s="184"/>
      <c r="E19" s="187"/>
      <c r="I19" s="157">
        <f t="shared" si="1"/>
        <v>0</v>
      </c>
      <c r="J19" s="157">
        <f t="shared" si="2"/>
        <v>0</v>
      </c>
      <c r="K19" s="157" t="str">
        <f t="shared" si="3"/>
        <v/>
      </c>
    </row>
    <row r="20" spans="1:11" ht="26.1" customHeight="1" x14ac:dyDescent="0.25">
      <c r="A20" s="198"/>
      <c r="B20" s="199"/>
      <c r="C20" s="186"/>
      <c r="D20" s="186"/>
      <c r="E20" s="185"/>
      <c r="I20" s="157">
        <f t="shared" si="1"/>
        <v>0</v>
      </c>
      <c r="J20" s="157">
        <f t="shared" si="2"/>
        <v>0</v>
      </c>
      <c r="K20" s="157" t="str">
        <f t="shared" si="3"/>
        <v/>
      </c>
    </row>
    <row r="21" spans="1:11" ht="26.1" customHeight="1" x14ac:dyDescent="0.25">
      <c r="A21" s="196"/>
      <c r="B21" s="197"/>
      <c r="C21" s="184"/>
      <c r="D21" s="186"/>
      <c r="E21" s="187"/>
      <c r="I21" s="157">
        <f t="shared" si="1"/>
        <v>0</v>
      </c>
      <c r="J21" s="157">
        <f t="shared" si="2"/>
        <v>0</v>
      </c>
      <c r="K21" s="157" t="str">
        <f t="shared" si="3"/>
        <v/>
      </c>
    </row>
    <row r="22" spans="1:11" ht="26.1" customHeight="1" x14ac:dyDescent="0.25">
      <c r="A22" s="198"/>
      <c r="B22" s="199"/>
      <c r="C22" s="186"/>
      <c r="D22" s="186"/>
      <c r="E22" s="187"/>
      <c r="I22" s="157">
        <f t="shared" si="1"/>
        <v>0</v>
      </c>
      <c r="J22" s="157">
        <f t="shared" si="2"/>
        <v>0</v>
      </c>
      <c r="K22" s="157" t="str">
        <f t="shared" si="3"/>
        <v/>
      </c>
    </row>
    <row r="23" spans="1:11" ht="26.1" customHeight="1" x14ac:dyDescent="0.25">
      <c r="A23" s="196"/>
      <c r="B23" s="197"/>
      <c r="C23" s="186"/>
      <c r="D23" s="184"/>
      <c r="E23" s="185"/>
      <c r="I23" s="157">
        <f t="shared" si="1"/>
        <v>0</v>
      </c>
      <c r="J23" s="157">
        <f t="shared" si="2"/>
        <v>0</v>
      </c>
      <c r="K23" s="157" t="str">
        <f t="shared" si="3"/>
        <v/>
      </c>
    </row>
    <row r="24" spans="1:11" ht="26.1" customHeight="1" x14ac:dyDescent="0.25">
      <c r="A24" s="198"/>
      <c r="B24" s="199"/>
      <c r="C24" s="186"/>
      <c r="D24" s="186"/>
      <c r="E24" s="187"/>
      <c r="I24" s="157">
        <f t="shared" si="1"/>
        <v>0</v>
      </c>
      <c r="J24" s="157">
        <f t="shared" si="2"/>
        <v>0</v>
      </c>
      <c r="K24" s="157" t="str">
        <f t="shared" si="3"/>
        <v/>
      </c>
    </row>
    <row r="25" spans="1:11" ht="26.1" customHeight="1" x14ac:dyDescent="0.25">
      <c r="A25" s="196"/>
      <c r="B25" s="197"/>
      <c r="C25" s="186"/>
      <c r="D25" s="186"/>
      <c r="E25" s="187"/>
      <c r="I25" s="157">
        <f t="shared" si="1"/>
        <v>0</v>
      </c>
      <c r="J25" s="157">
        <f t="shared" si="2"/>
        <v>0</v>
      </c>
      <c r="K25" s="157" t="str">
        <f t="shared" si="3"/>
        <v/>
      </c>
    </row>
    <row r="26" spans="1:11" ht="26.1" customHeight="1" x14ac:dyDescent="0.25">
      <c r="A26" s="198"/>
      <c r="B26" s="199"/>
      <c r="C26" s="184"/>
      <c r="D26" s="186"/>
      <c r="E26" s="185"/>
      <c r="I26" s="157">
        <f t="shared" si="1"/>
        <v>0</v>
      </c>
      <c r="J26" s="157">
        <f t="shared" si="2"/>
        <v>0</v>
      </c>
      <c r="K26" s="157" t="str">
        <f t="shared" si="3"/>
        <v/>
      </c>
    </row>
    <row r="27" spans="1:11" ht="26.1" customHeight="1" x14ac:dyDescent="0.25">
      <c r="A27" s="196"/>
      <c r="B27" s="197"/>
      <c r="C27" s="186"/>
      <c r="D27" s="184"/>
      <c r="E27" s="187"/>
      <c r="I27" s="157">
        <f t="shared" si="1"/>
        <v>0</v>
      </c>
      <c r="J27" s="157">
        <f t="shared" si="2"/>
        <v>0</v>
      </c>
      <c r="K27" s="157" t="str">
        <f t="shared" si="3"/>
        <v/>
      </c>
    </row>
    <row r="28" spans="1:11" ht="26.1" customHeight="1" x14ac:dyDescent="0.25">
      <c r="A28" s="198"/>
      <c r="B28" s="199"/>
      <c r="C28" s="186"/>
      <c r="D28" s="186"/>
      <c r="E28" s="187"/>
      <c r="I28" s="157">
        <f t="shared" si="1"/>
        <v>0</v>
      </c>
      <c r="J28" s="157">
        <f t="shared" si="2"/>
        <v>0</v>
      </c>
      <c r="K28" s="157" t="str">
        <f t="shared" si="3"/>
        <v/>
      </c>
    </row>
    <row r="29" spans="1:11" ht="26.1" customHeight="1" x14ac:dyDescent="0.25">
      <c r="A29" s="196"/>
      <c r="B29" s="197"/>
      <c r="C29" s="186"/>
      <c r="D29" s="186"/>
      <c r="E29" s="185"/>
      <c r="I29" s="157">
        <f t="shared" si="1"/>
        <v>0</v>
      </c>
      <c r="J29" s="157">
        <f t="shared" si="2"/>
        <v>0</v>
      </c>
      <c r="K29" s="157" t="str">
        <f t="shared" si="3"/>
        <v/>
      </c>
    </row>
    <row r="30" spans="1:11" ht="26.1" customHeight="1" x14ac:dyDescent="0.25">
      <c r="A30" s="198"/>
      <c r="B30" s="199"/>
      <c r="C30" s="186"/>
      <c r="D30" s="186"/>
      <c r="E30" s="187"/>
      <c r="I30" s="157">
        <f t="shared" si="1"/>
        <v>0</v>
      </c>
      <c r="J30" s="157">
        <f t="shared" si="2"/>
        <v>0</v>
      </c>
      <c r="K30" s="157" t="str">
        <f t="shared" si="3"/>
        <v/>
      </c>
    </row>
    <row r="31" spans="1:11" ht="26.1" customHeight="1" x14ac:dyDescent="0.25">
      <c r="A31" s="196"/>
      <c r="B31" s="197"/>
      <c r="C31" s="184"/>
      <c r="D31" s="184"/>
      <c r="E31" s="187"/>
      <c r="I31" s="157">
        <f t="shared" si="1"/>
        <v>0</v>
      </c>
      <c r="J31" s="157">
        <f t="shared" si="2"/>
        <v>0</v>
      </c>
      <c r="K31" s="157" t="str">
        <f t="shared" si="3"/>
        <v/>
      </c>
    </row>
    <row r="32" spans="1:11" ht="26.1" customHeight="1" x14ac:dyDescent="0.25">
      <c r="A32" s="198"/>
      <c r="B32" s="199"/>
      <c r="C32" s="186"/>
      <c r="D32" s="186"/>
      <c r="E32" s="185"/>
      <c r="I32" s="157">
        <f t="shared" si="1"/>
        <v>0</v>
      </c>
      <c r="J32" s="157">
        <f t="shared" si="2"/>
        <v>0</v>
      </c>
      <c r="K32" s="157" t="str">
        <f t="shared" si="3"/>
        <v/>
      </c>
    </row>
    <row r="33" spans="1:11" ht="26.1" customHeight="1" x14ac:dyDescent="0.25">
      <c r="A33" s="196"/>
      <c r="B33" s="197"/>
      <c r="C33" s="186"/>
      <c r="D33" s="186"/>
      <c r="E33" s="187"/>
      <c r="I33" s="157">
        <f t="shared" si="1"/>
        <v>0</v>
      </c>
      <c r="J33" s="157">
        <f t="shared" si="2"/>
        <v>0</v>
      </c>
      <c r="K33" s="157" t="str">
        <f t="shared" si="3"/>
        <v/>
      </c>
    </row>
    <row r="34" spans="1:11" ht="26.1" customHeight="1" x14ac:dyDescent="0.25">
      <c r="A34" s="198"/>
      <c r="B34" s="199"/>
      <c r="C34" s="186"/>
      <c r="D34" s="186"/>
      <c r="E34" s="187"/>
      <c r="I34" s="157">
        <f t="shared" si="1"/>
        <v>0</v>
      </c>
      <c r="J34" s="157">
        <f t="shared" si="2"/>
        <v>0</v>
      </c>
      <c r="K34" s="157" t="str">
        <f t="shared" si="3"/>
        <v/>
      </c>
    </row>
    <row r="35" spans="1:11" ht="26.1" customHeight="1" x14ac:dyDescent="0.25">
      <c r="A35" s="196"/>
      <c r="B35" s="197"/>
      <c r="C35" s="186"/>
      <c r="D35" s="184"/>
      <c r="E35" s="185"/>
      <c r="I35" s="157">
        <f t="shared" si="1"/>
        <v>0</v>
      </c>
      <c r="J35" s="157">
        <f t="shared" si="2"/>
        <v>0</v>
      </c>
      <c r="K35" s="157" t="str">
        <f t="shared" si="3"/>
        <v/>
      </c>
    </row>
    <row r="36" spans="1:11" ht="26.1" customHeight="1" x14ac:dyDescent="0.25">
      <c r="A36" s="198"/>
      <c r="B36" s="199"/>
      <c r="C36" s="184"/>
      <c r="D36" s="186"/>
      <c r="E36" s="187"/>
      <c r="I36" s="157">
        <f t="shared" si="1"/>
        <v>0</v>
      </c>
      <c r="J36" s="157">
        <f t="shared" si="2"/>
        <v>0</v>
      </c>
      <c r="K36" s="157" t="str">
        <f t="shared" si="3"/>
        <v/>
      </c>
    </row>
    <row r="37" spans="1:11" ht="26.1" customHeight="1" x14ac:dyDescent="0.25">
      <c r="A37" s="196"/>
      <c r="B37" s="197"/>
      <c r="C37" s="186"/>
      <c r="D37" s="186"/>
      <c r="E37" s="187"/>
      <c r="I37" s="157">
        <f t="shared" si="1"/>
        <v>0</v>
      </c>
      <c r="J37" s="157">
        <f t="shared" si="2"/>
        <v>0</v>
      </c>
      <c r="K37" s="157" t="str">
        <f t="shared" si="3"/>
        <v/>
      </c>
    </row>
    <row r="38" spans="1:11" ht="26.1" customHeight="1" x14ac:dyDescent="0.25">
      <c r="A38" s="198"/>
      <c r="B38" s="199"/>
      <c r="C38" s="186"/>
      <c r="D38" s="186"/>
      <c r="E38" s="185"/>
      <c r="I38" s="157">
        <f t="shared" si="1"/>
        <v>0</v>
      </c>
      <c r="J38" s="157">
        <f t="shared" si="2"/>
        <v>0</v>
      </c>
      <c r="K38" s="157" t="str">
        <f t="shared" si="3"/>
        <v/>
      </c>
    </row>
    <row r="39" spans="1:11" ht="26.1" customHeight="1" x14ac:dyDescent="0.25">
      <c r="A39" s="196"/>
      <c r="B39" s="197"/>
      <c r="C39" s="186"/>
      <c r="D39" s="184"/>
      <c r="E39" s="187"/>
      <c r="I39" s="157">
        <f t="shared" si="1"/>
        <v>0</v>
      </c>
      <c r="J39" s="157">
        <f t="shared" si="2"/>
        <v>0</v>
      </c>
      <c r="K39" s="157" t="str">
        <f t="shared" si="3"/>
        <v/>
      </c>
    </row>
    <row r="40" spans="1:11" ht="26.1" customHeight="1" x14ac:dyDescent="0.25">
      <c r="A40" s="199"/>
      <c r="B40" s="199"/>
      <c r="C40" s="186"/>
      <c r="D40" s="186"/>
      <c r="E40" s="214"/>
      <c r="I40" s="157">
        <f t="shared" si="1"/>
        <v>0</v>
      </c>
      <c r="J40" s="157">
        <f t="shared" si="2"/>
        <v>0</v>
      </c>
      <c r="K40" s="157" t="str">
        <f t="shared" si="3"/>
        <v/>
      </c>
    </row>
    <row r="41" spans="1:11" ht="26.1" customHeight="1" x14ac:dyDescent="0.25">
      <c r="A41" s="199"/>
      <c r="B41" s="199"/>
      <c r="C41" s="186"/>
      <c r="D41" s="186"/>
      <c r="E41" s="214"/>
      <c r="I41" s="157">
        <f t="shared" si="1"/>
        <v>0</v>
      </c>
      <c r="J41" s="157">
        <f t="shared" si="2"/>
        <v>0</v>
      </c>
      <c r="K41" s="157" t="str">
        <f t="shared" si="3"/>
        <v/>
      </c>
    </row>
    <row r="42" spans="1:11" ht="26.1" customHeight="1" x14ac:dyDescent="0.25">
      <c r="A42" s="199"/>
      <c r="B42" s="199"/>
      <c r="C42" s="186"/>
      <c r="D42" s="186"/>
      <c r="E42" s="214"/>
      <c r="I42" s="157">
        <f t="shared" si="1"/>
        <v>0</v>
      </c>
      <c r="J42" s="157">
        <f t="shared" si="2"/>
        <v>0</v>
      </c>
      <c r="K42" s="157" t="str">
        <f t="shared" si="3"/>
        <v/>
      </c>
    </row>
    <row r="43" spans="1:11" ht="26.1" customHeight="1" x14ac:dyDescent="0.25">
      <c r="A43" s="199"/>
      <c r="B43" s="199"/>
      <c r="C43" s="186"/>
      <c r="D43" s="186"/>
      <c r="E43" s="214"/>
      <c r="I43" s="157">
        <f t="shared" si="1"/>
        <v>0</v>
      </c>
      <c r="J43" s="157">
        <f t="shared" si="2"/>
        <v>0</v>
      </c>
      <c r="K43" s="157" t="str">
        <f t="shared" si="3"/>
        <v/>
      </c>
    </row>
    <row r="44" spans="1:11" ht="26.1" customHeight="1" x14ac:dyDescent="0.25">
      <c r="A44" s="199"/>
      <c r="B44" s="199"/>
      <c r="C44" s="186"/>
      <c r="D44" s="186"/>
      <c r="E44" s="214"/>
      <c r="I44" s="157">
        <f t="shared" si="1"/>
        <v>0</v>
      </c>
      <c r="J44" s="157">
        <f t="shared" si="2"/>
        <v>0</v>
      </c>
      <c r="K44" s="157" t="str">
        <f t="shared" si="3"/>
        <v/>
      </c>
    </row>
    <row r="45" spans="1:11" ht="26.1" customHeight="1" x14ac:dyDescent="0.25">
      <c r="A45" s="199"/>
      <c r="B45" s="199"/>
      <c r="C45" s="186"/>
      <c r="D45" s="186"/>
      <c r="E45" s="214"/>
      <c r="I45" s="157">
        <f t="shared" si="1"/>
        <v>0</v>
      </c>
      <c r="J45" s="157">
        <f t="shared" si="2"/>
        <v>0</v>
      </c>
      <c r="K45" s="157" t="str">
        <f t="shared" si="3"/>
        <v/>
      </c>
    </row>
    <row r="46" spans="1:11" ht="26.1" customHeight="1" x14ac:dyDescent="0.25">
      <c r="A46" s="199"/>
      <c r="B46" s="199"/>
      <c r="C46" s="186"/>
      <c r="D46" s="186"/>
      <c r="E46" s="214"/>
      <c r="I46" s="157">
        <f t="shared" si="1"/>
        <v>0</v>
      </c>
      <c r="J46" s="157">
        <f t="shared" si="2"/>
        <v>0</v>
      </c>
      <c r="K46" s="157" t="str">
        <f t="shared" si="3"/>
        <v/>
      </c>
    </row>
    <row r="47" spans="1:11" ht="26.1" customHeight="1" x14ac:dyDescent="0.25">
      <c r="A47" s="199"/>
      <c r="B47" s="199"/>
      <c r="C47" s="186"/>
      <c r="D47" s="186"/>
      <c r="E47" s="214"/>
      <c r="I47" s="157">
        <f t="shared" si="1"/>
        <v>0</v>
      </c>
      <c r="J47" s="157">
        <f t="shared" si="2"/>
        <v>0</v>
      </c>
      <c r="K47" s="157" t="str">
        <f t="shared" si="3"/>
        <v/>
      </c>
    </row>
    <row r="48" spans="1:11" ht="26.1" customHeight="1" x14ac:dyDescent="0.25">
      <c r="A48" s="199"/>
      <c r="B48" s="199"/>
      <c r="C48" s="186"/>
      <c r="D48" s="186"/>
      <c r="E48" s="214"/>
      <c r="I48" s="157">
        <f t="shared" si="1"/>
        <v>0</v>
      </c>
      <c r="J48" s="157">
        <f t="shared" si="2"/>
        <v>0</v>
      </c>
      <c r="K48" s="157" t="str">
        <f t="shared" si="3"/>
        <v/>
      </c>
    </row>
    <row r="49" spans="1:11" ht="26.1" customHeight="1" x14ac:dyDescent="0.25">
      <c r="A49" s="199"/>
      <c r="B49" s="199"/>
      <c r="C49" s="186"/>
      <c r="D49" s="186"/>
      <c r="E49" s="214"/>
      <c r="I49" s="157">
        <f t="shared" si="1"/>
        <v>0</v>
      </c>
      <c r="J49" s="157">
        <f t="shared" si="2"/>
        <v>0</v>
      </c>
      <c r="K49" s="157" t="str">
        <f t="shared" si="3"/>
        <v/>
      </c>
    </row>
    <row r="50" spans="1:11" ht="26.1" customHeight="1" x14ac:dyDescent="0.25">
      <c r="A50" s="199"/>
      <c r="B50" s="199"/>
      <c r="C50" s="186"/>
      <c r="D50" s="186"/>
      <c r="E50" s="214"/>
      <c r="I50" s="157">
        <f t="shared" si="1"/>
        <v>0</v>
      </c>
      <c r="J50" s="157">
        <f t="shared" si="2"/>
        <v>0</v>
      </c>
      <c r="K50" s="157" t="str">
        <f t="shared" si="3"/>
        <v/>
      </c>
    </row>
    <row r="51" spans="1:11" ht="26.1" customHeight="1" x14ac:dyDescent="0.25">
      <c r="A51" s="199"/>
      <c r="B51" s="199"/>
      <c r="C51" s="186"/>
      <c r="D51" s="186"/>
      <c r="E51" s="214"/>
      <c r="I51" s="157">
        <f t="shared" si="1"/>
        <v>0</v>
      </c>
      <c r="J51" s="157">
        <f t="shared" si="2"/>
        <v>0</v>
      </c>
      <c r="K51" s="157" t="str">
        <f t="shared" si="3"/>
        <v/>
      </c>
    </row>
    <row r="52" spans="1:11" ht="26.1" customHeight="1" x14ac:dyDescent="0.25">
      <c r="A52" s="199"/>
      <c r="B52" s="199"/>
      <c r="C52" s="186"/>
      <c r="D52" s="186"/>
      <c r="E52" s="214"/>
      <c r="I52" s="157">
        <f t="shared" si="1"/>
        <v>0</v>
      </c>
      <c r="J52" s="157">
        <f t="shared" si="2"/>
        <v>0</v>
      </c>
      <c r="K52" s="157" t="str">
        <f t="shared" si="3"/>
        <v/>
      </c>
    </row>
    <row r="53" spans="1:11" ht="26.1" customHeight="1" x14ac:dyDescent="0.25">
      <c r="A53" s="199"/>
      <c r="B53" s="199"/>
      <c r="C53" s="186"/>
      <c r="D53" s="186"/>
      <c r="E53" s="214"/>
      <c r="I53" s="157">
        <f t="shared" si="1"/>
        <v>0</v>
      </c>
      <c r="J53" s="157">
        <f t="shared" si="2"/>
        <v>0</v>
      </c>
      <c r="K53" s="157" t="str">
        <f t="shared" si="3"/>
        <v/>
      </c>
    </row>
    <row r="54" spans="1:11" ht="26.1" customHeight="1" x14ac:dyDescent="0.25">
      <c r="A54" s="199"/>
      <c r="B54" s="199"/>
      <c r="C54" s="186"/>
      <c r="D54" s="186"/>
      <c r="E54" s="214"/>
      <c r="I54" s="157">
        <f t="shared" si="1"/>
        <v>0</v>
      </c>
      <c r="J54" s="157">
        <f t="shared" si="2"/>
        <v>0</v>
      </c>
      <c r="K54" s="157" t="str">
        <f t="shared" si="3"/>
        <v/>
      </c>
    </row>
    <row r="55" spans="1:11" ht="26.1" customHeight="1" x14ac:dyDescent="0.25">
      <c r="A55" s="199"/>
      <c r="B55" s="199"/>
      <c r="C55" s="186"/>
      <c r="D55" s="186"/>
      <c r="E55" s="214"/>
      <c r="I55" s="157">
        <f t="shared" si="1"/>
        <v>0</v>
      </c>
      <c r="J55" s="157">
        <f t="shared" si="2"/>
        <v>0</v>
      </c>
      <c r="K55" s="157" t="str">
        <f t="shared" si="3"/>
        <v/>
      </c>
    </row>
    <row r="56" spans="1:11" ht="26.1" customHeight="1" x14ac:dyDescent="0.25">
      <c r="A56" s="199"/>
      <c r="B56" s="199"/>
      <c r="C56" s="186"/>
      <c r="D56" s="186"/>
      <c r="E56" s="214"/>
      <c r="I56" s="157">
        <f t="shared" si="1"/>
        <v>0</v>
      </c>
      <c r="J56" s="157">
        <f t="shared" si="2"/>
        <v>0</v>
      </c>
      <c r="K56" s="157" t="str">
        <f t="shared" si="3"/>
        <v/>
      </c>
    </row>
    <row r="57" spans="1:11" ht="26.1" customHeight="1" x14ac:dyDescent="0.25">
      <c r="A57" s="199"/>
      <c r="B57" s="199"/>
      <c r="C57" s="186"/>
      <c r="D57" s="186"/>
      <c r="E57" s="214"/>
      <c r="I57" s="157">
        <f t="shared" si="1"/>
        <v>0</v>
      </c>
      <c r="J57" s="157">
        <f t="shared" si="2"/>
        <v>0</v>
      </c>
      <c r="K57" s="157" t="str">
        <f t="shared" si="3"/>
        <v/>
      </c>
    </row>
    <row r="58" spans="1:11" ht="26.1" customHeight="1" x14ac:dyDescent="0.25">
      <c r="A58" s="199"/>
      <c r="B58" s="199"/>
      <c r="C58" s="186"/>
      <c r="D58" s="186"/>
      <c r="E58" s="214"/>
      <c r="I58" s="157">
        <f t="shared" si="1"/>
        <v>0</v>
      </c>
      <c r="J58" s="157">
        <f t="shared" si="2"/>
        <v>0</v>
      </c>
      <c r="K58" s="157" t="str">
        <f t="shared" si="3"/>
        <v/>
      </c>
    </row>
    <row r="59" spans="1:11" ht="26.1" customHeight="1" x14ac:dyDescent="0.25">
      <c r="A59" s="199"/>
      <c r="B59" s="199"/>
      <c r="C59" s="186"/>
      <c r="D59" s="186"/>
      <c r="E59" s="214"/>
      <c r="I59" s="157">
        <f t="shared" si="1"/>
        <v>0</v>
      </c>
      <c r="J59" s="157">
        <f t="shared" si="2"/>
        <v>0</v>
      </c>
      <c r="K59" s="157" t="str">
        <f t="shared" si="3"/>
        <v/>
      </c>
    </row>
    <row r="60" spans="1:11" ht="26.1" customHeight="1" thickBot="1" x14ac:dyDescent="0.3">
      <c r="A60" s="200"/>
      <c r="B60" s="201"/>
      <c r="C60" s="188"/>
      <c r="D60" s="188"/>
      <c r="E60" s="189"/>
      <c r="I60" s="157">
        <f t="shared" si="1"/>
        <v>0</v>
      </c>
      <c r="J60" s="157">
        <f t="shared" si="2"/>
        <v>0</v>
      </c>
      <c r="K60" s="157" t="str">
        <f t="shared" si="3"/>
        <v/>
      </c>
    </row>
  </sheetData>
  <sheetProtection algorithmName="SHA-512" hashValue="YSuF8/cYO+u9Jc34L4FhkFlxa273LHIgFTBmEkrbOmKfsqdvFrVEV9DQiCy+3gas1Bp3Id4jYuhwUJevdDMCew==" saltValue="214hAWUv0zqFE4QiFiBFTg==" spinCount="100000" sheet="1" objects="1" scenarios="1" selectLockedCells="1"/>
  <mergeCells count="4">
    <mergeCell ref="A7:E7"/>
    <mergeCell ref="A9:A10"/>
    <mergeCell ref="B9:B10"/>
    <mergeCell ref="C9:E9"/>
  </mergeCells>
  <phoneticPr fontId="82" type="noConversion"/>
  <conditionalFormatting sqref="A11:E60">
    <cfRule type="expression" dxfId="66" priority="1" stopIfTrue="1">
      <formula>LEN(TRIM(A11))=0</formula>
    </cfRule>
  </conditionalFormatting>
  <dataValidations count="3">
    <dataValidation type="whole" allowBlank="1" showInputMessage="1" showErrorMessage="1" errorTitle="Eingabefehler" error="Ganze Zahl zwischen 0 und 5000 eingeben." sqref="C11 C14 C17 C20 C23 C26 C29 C32 C35 C38 C41 C44 C47 C50 C53 C56 C59" xr:uid="{00000000-0002-0000-0100-000000000000}">
      <formula1>0</formula1>
      <formula2>5000</formula2>
    </dataValidation>
    <dataValidation type="textLength" showInputMessage="1" showErrorMessage="1" errorTitle="Zeichenlänge" error="Nur Texteingabe bis 200 Zeichen möglich." sqref="A11:B60" xr:uid="{00000000-0002-0000-0100-000001000000}">
      <formula1>2</formula1>
      <formula2>200</formula2>
    </dataValidation>
    <dataValidation type="whole" showInputMessage="1" showErrorMessage="1" errorTitle="Eingabefehler" error="Ganze Zahl zwischen 0 und 5000 eingeben." sqref="D11:E60 C12:C13 C15:C16 C18:C19 C21:C22 C24:C25 C27:C28 C30:C31 C33:C34 C36:C37 C39:C40 C42:C43 C45:C46 C48:C49 C51:C52 C54:C55 C57:C58 C60" xr:uid="{00000000-0002-0000-0100-00000200000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rowBreaks count="1" manualBreakCount="1">
    <brk id="47" max="4" man="1"/>
  </rowBreaks>
  <colBreaks count="1" manualBreakCount="1">
    <brk id="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
  <sheetViews>
    <sheetView topLeftCell="A20" workbookViewId="0">
      <selection activeCell="C50" sqref="C50"/>
    </sheetView>
  </sheetViews>
  <sheetFormatPr defaultColWidth="9.140625" defaultRowHeight="15" x14ac:dyDescent="0.25"/>
  <cols>
    <col min="1" max="5" width="37.7109375" customWidth="1"/>
  </cols>
  <sheetData>
    <row r="1" spans="1:13" ht="41.25" customHeight="1" x14ac:dyDescent="0.25">
      <c r="A1" s="161" t="s">
        <v>509</v>
      </c>
      <c r="B1" s="161" t="s">
        <v>479</v>
      </c>
      <c r="C1" s="161" t="s">
        <v>481</v>
      </c>
      <c r="D1" s="161" t="s">
        <v>482</v>
      </c>
      <c r="E1" s="161" t="s">
        <v>483</v>
      </c>
      <c r="F1" s="183" t="s">
        <v>510</v>
      </c>
      <c r="G1" s="183" t="s">
        <v>511</v>
      </c>
      <c r="H1" s="183" t="s">
        <v>512</v>
      </c>
      <c r="I1" s="183" t="s">
        <v>513</v>
      </c>
      <c r="J1" s="183" t="s">
        <v>514</v>
      </c>
      <c r="K1" s="183" t="s">
        <v>515</v>
      </c>
      <c r="L1" s="183" t="s">
        <v>516</v>
      </c>
      <c r="M1" s="183" t="s">
        <v>517</v>
      </c>
    </row>
    <row r="2" spans="1:13" x14ac:dyDescent="0.25">
      <c r="A2" s="162" t="str">
        <f>IF(AND(SUM(Studien!I11:J11)=2,Studien!K11&lt;&gt;0),Studien!A11,"")</f>
        <v/>
      </c>
      <c r="B2" s="162" t="str">
        <f>IF(AND(SUM(Studien!I11:J11)=2,Studien!K11&lt;&gt;0),Studien!B11,"")</f>
        <v/>
      </c>
      <c r="C2" s="162" t="str">
        <f>IF(AND(SUM(Studien!I11:J11)=2,Studien!K11&lt;&gt;0),Studien!C11,"")</f>
        <v/>
      </c>
      <c r="D2" s="162" t="str">
        <f>IF(AND(SUM(Studien!I11:J11)=2,Studien!K11&lt;&gt;0),Studien!D11,"")</f>
        <v/>
      </c>
      <c r="E2" s="162" t="str">
        <f>IF(AND(SUM(Studien!I11:J11)=2,Studien!K11&lt;&gt;0),Studien!E11,"")</f>
        <v/>
      </c>
      <c r="F2" s="215"/>
      <c r="G2" s="215"/>
      <c r="H2" s="215"/>
      <c r="I2" s="215"/>
      <c r="J2" s="215"/>
      <c r="K2" s="215"/>
      <c r="L2" s="215"/>
      <c r="M2" s="215"/>
    </row>
    <row r="3" spans="1:13" x14ac:dyDescent="0.25">
      <c r="A3" s="162" t="str">
        <f>IF(AND(SUM(Studien!I12:J12)=2,Studien!K12&lt;&gt;0),Studien!A12,"")</f>
        <v/>
      </c>
      <c r="B3" s="162" t="str">
        <f>IF(AND(SUM(Studien!I12:J12)=2,Studien!K12&lt;&gt;0),Studien!B12,"")</f>
        <v/>
      </c>
      <c r="C3" s="162" t="str">
        <f>IF(AND(SUM(Studien!I12:J12)=2,Studien!K12&lt;&gt;0),Studien!C12,"")</f>
        <v/>
      </c>
      <c r="D3" s="162" t="str">
        <f>IF(AND(SUM(Studien!I12:J12)=2,Studien!K12&lt;&gt;0),Studien!D12,"")</f>
        <v/>
      </c>
      <c r="E3" s="162" t="str">
        <f>IF(AND(SUM(Studien!I12:J12)=2,Studien!K12&lt;&gt;0),Studien!E12,"")</f>
        <v/>
      </c>
      <c r="F3" s="215"/>
      <c r="G3" s="215"/>
      <c r="H3" s="215"/>
      <c r="I3" s="215"/>
      <c r="J3" s="215"/>
      <c r="K3" s="215"/>
      <c r="L3" s="215"/>
      <c r="M3" s="215"/>
    </row>
    <row r="4" spans="1:13" x14ac:dyDescent="0.25">
      <c r="A4" s="162" t="str">
        <f>IF(AND(SUM(Studien!I13:J13)=2,Studien!K13&lt;&gt;0),Studien!A13,"")</f>
        <v/>
      </c>
      <c r="B4" s="162" t="str">
        <f>IF(AND(SUM(Studien!I13:J13)=2,Studien!K13&lt;&gt;0),Studien!B13,"")</f>
        <v/>
      </c>
      <c r="C4" s="162" t="str">
        <f>IF(AND(SUM(Studien!I13:J13)=2,Studien!K13&lt;&gt;0),Studien!C13,"")</f>
        <v/>
      </c>
      <c r="D4" s="162" t="str">
        <f>IF(AND(SUM(Studien!I13:J13)=2,Studien!K13&lt;&gt;0),Studien!D13,"")</f>
        <v/>
      </c>
      <c r="E4" s="162" t="str">
        <f>IF(AND(SUM(Studien!I13:J13)=2,Studien!K13&lt;&gt;0),Studien!E13,"")</f>
        <v/>
      </c>
      <c r="F4" s="215"/>
      <c r="G4" s="215"/>
      <c r="H4" s="215"/>
      <c r="I4" s="215"/>
      <c r="J4" s="215"/>
      <c r="K4" s="215"/>
      <c r="L4" s="215"/>
      <c r="M4" s="215"/>
    </row>
    <row r="5" spans="1:13" x14ac:dyDescent="0.25">
      <c r="A5" s="162" t="str">
        <f>IF(AND(SUM(Studien!I14:J14)=2,Studien!K14&lt;&gt;0),Studien!A14,"")</f>
        <v/>
      </c>
      <c r="B5" s="162" t="str">
        <f>IF(AND(SUM(Studien!I14:J14)=2,Studien!K14&lt;&gt;0),Studien!B14,"")</f>
        <v/>
      </c>
      <c r="C5" s="162" t="str">
        <f>IF(AND(SUM(Studien!I14:J14)=2,Studien!K14&lt;&gt;0),Studien!C14,"")</f>
        <v/>
      </c>
      <c r="D5" s="162" t="str">
        <f>IF(AND(SUM(Studien!I14:J14)=2,Studien!K14&lt;&gt;0),Studien!D14,"")</f>
        <v/>
      </c>
      <c r="E5" s="162" t="str">
        <f>IF(AND(SUM(Studien!I14:J14)=2,Studien!K14&lt;&gt;0),Studien!E14,"")</f>
        <v/>
      </c>
      <c r="F5" s="215"/>
      <c r="G5" s="215"/>
      <c r="H5" s="215"/>
      <c r="I5" s="215"/>
      <c r="J5" s="215"/>
      <c r="K5" s="215"/>
      <c r="L5" s="215"/>
      <c r="M5" s="215"/>
    </row>
    <row r="6" spans="1:13" x14ac:dyDescent="0.25">
      <c r="A6" s="162" t="str">
        <f>IF(AND(SUM(Studien!I15:J15)=2,Studien!K15&lt;&gt;0),Studien!A15,"")</f>
        <v/>
      </c>
      <c r="B6" s="162" t="str">
        <f>IF(AND(SUM(Studien!I15:J15)=2,Studien!K15&lt;&gt;0),Studien!B15,"")</f>
        <v/>
      </c>
      <c r="C6" s="162" t="str">
        <f>IF(AND(SUM(Studien!I15:J15)=2,Studien!K15&lt;&gt;0),Studien!C15,"")</f>
        <v/>
      </c>
      <c r="D6" s="162" t="str">
        <f>IF(AND(SUM(Studien!I15:J15)=2,Studien!K15&lt;&gt;0),Studien!D15,"")</f>
        <v/>
      </c>
      <c r="E6" s="162" t="str">
        <f>IF(AND(SUM(Studien!I15:J15)=2,Studien!K15&lt;&gt;0),Studien!E15,"")</f>
        <v/>
      </c>
      <c r="F6" s="215"/>
      <c r="G6" s="215"/>
      <c r="H6" s="215"/>
      <c r="I6" s="215"/>
      <c r="J6" s="215"/>
      <c r="K6" s="215"/>
      <c r="L6" s="215"/>
      <c r="M6" s="215"/>
    </row>
    <row r="7" spans="1:13" x14ac:dyDescent="0.25">
      <c r="A7" s="162" t="str">
        <f>IF(AND(SUM(Studien!I16:J16)=2,Studien!K16&lt;&gt;0),Studien!A16,"")</f>
        <v/>
      </c>
      <c r="B7" s="162" t="str">
        <f>IF(AND(SUM(Studien!I16:J16)=2,Studien!K16&lt;&gt;0),Studien!B16,"")</f>
        <v/>
      </c>
      <c r="C7" s="162" t="str">
        <f>IF(AND(SUM(Studien!I16:J16)=2,Studien!K16&lt;&gt;0),Studien!C16,"")</f>
        <v/>
      </c>
      <c r="D7" s="162" t="str">
        <f>IF(AND(SUM(Studien!I16:J16)=2,Studien!K16&lt;&gt;0),Studien!D16,"")</f>
        <v/>
      </c>
      <c r="E7" s="162" t="str">
        <f>IF(AND(SUM(Studien!I16:J16)=2,Studien!K16&lt;&gt;0),Studien!E16,"")</f>
        <v/>
      </c>
      <c r="F7" s="215"/>
      <c r="G7" s="215"/>
      <c r="H7" s="215"/>
      <c r="I7" s="215"/>
      <c r="J7" s="215"/>
      <c r="K7" s="215"/>
      <c r="L7" s="215"/>
      <c r="M7" s="215"/>
    </row>
    <row r="8" spans="1:13" x14ac:dyDescent="0.25">
      <c r="A8" s="162" t="str">
        <f>IF(AND(SUM(Studien!I17:J17)=2,Studien!K17&lt;&gt;0),Studien!A17,"")</f>
        <v/>
      </c>
      <c r="B8" s="162" t="str">
        <f>IF(AND(SUM(Studien!I17:J17)=2,Studien!K17&lt;&gt;0),Studien!B17,"")</f>
        <v/>
      </c>
      <c r="C8" s="162" t="str">
        <f>IF(AND(SUM(Studien!I17:J17)=2,Studien!K17&lt;&gt;0),Studien!C17,"")</f>
        <v/>
      </c>
      <c r="D8" s="162" t="str">
        <f>IF(AND(SUM(Studien!I17:J17)=2,Studien!K17&lt;&gt;0),Studien!D17,"")</f>
        <v/>
      </c>
      <c r="E8" s="162" t="str">
        <f>IF(AND(SUM(Studien!I17:J17)=2,Studien!K17&lt;&gt;0),Studien!E17,"")</f>
        <v/>
      </c>
      <c r="F8" s="215"/>
      <c r="G8" s="215"/>
      <c r="H8" s="215"/>
      <c r="I8" s="215"/>
      <c r="J8" s="215"/>
      <c r="K8" s="215"/>
      <c r="L8" s="215"/>
      <c r="M8" s="215"/>
    </row>
    <row r="9" spans="1:13" x14ac:dyDescent="0.25">
      <c r="A9" s="162" t="str">
        <f>IF(AND(SUM(Studien!I18:J18)=2,Studien!K18&lt;&gt;0),Studien!A18,"")</f>
        <v/>
      </c>
      <c r="B9" s="162" t="str">
        <f>IF(AND(SUM(Studien!I18:J18)=2,Studien!K18&lt;&gt;0),Studien!B18,"")</f>
        <v/>
      </c>
      <c r="C9" s="162" t="str">
        <f>IF(AND(SUM(Studien!I18:J18)=2,Studien!K18&lt;&gt;0),Studien!C18,"")</f>
        <v/>
      </c>
      <c r="D9" s="162" t="str">
        <f>IF(AND(SUM(Studien!I18:J18)=2,Studien!K18&lt;&gt;0),Studien!D18,"")</f>
        <v/>
      </c>
      <c r="E9" s="162" t="str">
        <f>IF(AND(SUM(Studien!I18:J18)=2,Studien!K18&lt;&gt;0),Studien!E18,"")</f>
        <v/>
      </c>
      <c r="F9" s="215"/>
      <c r="G9" s="215"/>
      <c r="H9" s="215"/>
      <c r="I9" s="215"/>
      <c r="J9" s="215"/>
      <c r="K9" s="215"/>
      <c r="L9" s="215"/>
      <c r="M9" s="215"/>
    </row>
    <row r="10" spans="1:13" x14ac:dyDescent="0.25">
      <c r="A10" s="162" t="str">
        <f>IF(AND(SUM(Studien!I19:J19)=2,Studien!K19&lt;&gt;0),Studien!A19,"")</f>
        <v/>
      </c>
      <c r="B10" s="162" t="str">
        <f>IF(AND(SUM(Studien!I19:J19)=2,Studien!K19&lt;&gt;0),Studien!B19,"")</f>
        <v/>
      </c>
      <c r="C10" s="162" t="str">
        <f>IF(AND(SUM(Studien!I19:J19)=2,Studien!K19&lt;&gt;0),Studien!C19,"")</f>
        <v/>
      </c>
      <c r="D10" s="162" t="str">
        <f>IF(AND(SUM(Studien!I19:J19)=2,Studien!K19&lt;&gt;0),Studien!D19,"")</f>
        <v/>
      </c>
      <c r="E10" s="162" t="str">
        <f>IF(AND(SUM(Studien!I19:J19)=2,Studien!K19&lt;&gt;0),Studien!E19,"")</f>
        <v/>
      </c>
      <c r="F10" s="215"/>
      <c r="G10" s="215"/>
      <c r="H10" s="215"/>
      <c r="I10" s="215"/>
      <c r="J10" s="215"/>
      <c r="K10" s="215"/>
      <c r="L10" s="215"/>
      <c r="M10" s="215"/>
    </row>
    <row r="11" spans="1:13" x14ac:dyDescent="0.25">
      <c r="A11" s="162" t="str">
        <f>IF(AND(SUM(Studien!I20:J20)=2,Studien!K20&lt;&gt;0),Studien!A20,"")</f>
        <v/>
      </c>
      <c r="B11" s="162" t="str">
        <f>IF(AND(SUM(Studien!I20:J20)=2,Studien!K20&lt;&gt;0),Studien!B20,"")</f>
        <v/>
      </c>
      <c r="C11" s="162" t="str">
        <f>IF(AND(SUM(Studien!I20:J20)=2,Studien!K20&lt;&gt;0),Studien!C20,"")</f>
        <v/>
      </c>
      <c r="D11" s="162" t="str">
        <f>IF(AND(SUM(Studien!I20:J20)=2,Studien!K20&lt;&gt;0),Studien!D20,"")</f>
        <v/>
      </c>
      <c r="E11" s="162" t="str">
        <f>IF(AND(SUM(Studien!I20:J20)=2,Studien!K20&lt;&gt;0),Studien!E20,"")</f>
        <v/>
      </c>
      <c r="F11" s="215"/>
      <c r="G11" s="215"/>
      <c r="H11" s="215"/>
      <c r="I11" s="215"/>
      <c r="J11" s="215"/>
      <c r="K11" s="215"/>
      <c r="L11" s="215"/>
      <c r="M11" s="215"/>
    </row>
    <row r="12" spans="1:13" x14ac:dyDescent="0.25">
      <c r="A12" s="162" t="str">
        <f>IF(AND(SUM(Studien!I21:J21)=2,Studien!K21&lt;&gt;0),Studien!A21,"")</f>
        <v/>
      </c>
      <c r="B12" s="162" t="str">
        <f>IF(AND(SUM(Studien!I21:J21)=2,Studien!K21&lt;&gt;0),Studien!B21,"")</f>
        <v/>
      </c>
      <c r="C12" s="162" t="str">
        <f>IF(AND(SUM(Studien!I21:J21)=2,Studien!K21&lt;&gt;0),Studien!C21,"")</f>
        <v/>
      </c>
      <c r="D12" s="162" t="str">
        <f>IF(AND(SUM(Studien!I21:J21)=2,Studien!K21&lt;&gt;0),Studien!D21,"")</f>
        <v/>
      </c>
      <c r="E12" s="162" t="str">
        <f>IF(AND(SUM(Studien!I21:J21)=2,Studien!K21&lt;&gt;0),Studien!E21,"")</f>
        <v/>
      </c>
      <c r="F12" s="215"/>
      <c r="G12" s="215"/>
      <c r="H12" s="215"/>
      <c r="I12" s="215"/>
      <c r="J12" s="215"/>
      <c r="K12" s="215"/>
      <c r="L12" s="215"/>
      <c r="M12" s="215"/>
    </row>
    <row r="13" spans="1:13" x14ac:dyDescent="0.25">
      <c r="A13" s="162" t="str">
        <f>IF(AND(SUM(Studien!I22:J22)=2,Studien!K22&lt;&gt;0),Studien!A22,"")</f>
        <v/>
      </c>
      <c r="B13" s="162" t="str">
        <f>IF(AND(SUM(Studien!I22:J22)=2,Studien!K22&lt;&gt;0),Studien!B22,"")</f>
        <v/>
      </c>
      <c r="C13" s="162" t="str">
        <f>IF(AND(SUM(Studien!I22:J22)=2,Studien!K22&lt;&gt;0),Studien!C22,"")</f>
        <v/>
      </c>
      <c r="D13" s="162" t="str">
        <f>IF(AND(SUM(Studien!I22:J22)=2,Studien!K22&lt;&gt;0),Studien!D22,"")</f>
        <v/>
      </c>
      <c r="E13" s="162" t="str">
        <f>IF(AND(SUM(Studien!I22:J22)=2,Studien!K22&lt;&gt;0),Studien!E22,"")</f>
        <v/>
      </c>
      <c r="F13" s="215"/>
      <c r="G13" s="215"/>
      <c r="H13" s="215"/>
      <c r="I13" s="215"/>
      <c r="J13" s="215"/>
      <c r="K13" s="215"/>
      <c r="L13" s="215"/>
      <c r="M13" s="215"/>
    </row>
    <row r="14" spans="1:13" x14ac:dyDescent="0.25">
      <c r="A14" s="162" t="str">
        <f>IF(AND(SUM(Studien!I23:J23)=2,Studien!K23&lt;&gt;0),Studien!A23,"")</f>
        <v/>
      </c>
      <c r="B14" s="162" t="str">
        <f>IF(AND(SUM(Studien!I23:J23)=2,Studien!K23&lt;&gt;0),Studien!B23,"")</f>
        <v/>
      </c>
      <c r="C14" s="162" t="str">
        <f>IF(AND(SUM(Studien!I23:J23)=2,Studien!K23&lt;&gt;0),Studien!C23,"")</f>
        <v/>
      </c>
      <c r="D14" s="162" t="str">
        <f>IF(AND(SUM(Studien!I23:J23)=2,Studien!K23&lt;&gt;0),Studien!D23,"")</f>
        <v/>
      </c>
      <c r="E14" s="162" t="str">
        <f>IF(AND(SUM(Studien!I23:J23)=2,Studien!K23&lt;&gt;0),Studien!E23,"")</f>
        <v/>
      </c>
      <c r="F14" s="215"/>
      <c r="G14" s="215"/>
      <c r="H14" s="215"/>
      <c r="I14" s="215"/>
      <c r="J14" s="215"/>
      <c r="K14" s="215"/>
      <c r="L14" s="215"/>
      <c r="M14" s="215"/>
    </row>
    <row r="15" spans="1:13" x14ac:dyDescent="0.25">
      <c r="A15" s="162" t="str">
        <f>IF(AND(SUM(Studien!I24:J24)=2,Studien!K24&lt;&gt;0),Studien!A24,"")</f>
        <v/>
      </c>
      <c r="B15" s="162" t="str">
        <f>IF(AND(SUM(Studien!I24:J24)=2,Studien!K24&lt;&gt;0),Studien!B24,"")</f>
        <v/>
      </c>
      <c r="C15" s="162" t="str">
        <f>IF(AND(SUM(Studien!I24:J24)=2,Studien!K24&lt;&gt;0),Studien!C24,"")</f>
        <v/>
      </c>
      <c r="D15" s="162" t="str">
        <f>IF(AND(SUM(Studien!I24:J24)=2,Studien!K24&lt;&gt;0),Studien!D24,"")</f>
        <v/>
      </c>
      <c r="E15" s="162" t="str">
        <f>IF(AND(SUM(Studien!I24:J24)=2,Studien!K24&lt;&gt;0),Studien!E24,"")</f>
        <v/>
      </c>
      <c r="F15" s="215"/>
      <c r="G15" s="215"/>
      <c r="H15" s="215"/>
      <c r="I15" s="215"/>
      <c r="J15" s="215"/>
      <c r="K15" s="215"/>
      <c r="L15" s="215"/>
      <c r="M15" s="215"/>
    </row>
    <row r="16" spans="1:13" x14ac:dyDescent="0.25">
      <c r="A16" s="162" t="str">
        <f>IF(AND(SUM(Studien!I25:J25)=2,Studien!K25&lt;&gt;0),Studien!A25,"")</f>
        <v/>
      </c>
      <c r="B16" s="162" t="str">
        <f>IF(AND(SUM(Studien!I25:J25)=2,Studien!K25&lt;&gt;0),Studien!B25,"")</f>
        <v/>
      </c>
      <c r="C16" s="162" t="str">
        <f>IF(AND(SUM(Studien!I25:J25)=2,Studien!K25&lt;&gt;0),Studien!C25,"")</f>
        <v/>
      </c>
      <c r="D16" s="162" t="str">
        <f>IF(AND(SUM(Studien!I25:J25)=2,Studien!K25&lt;&gt;0),Studien!D25,"")</f>
        <v/>
      </c>
      <c r="E16" s="162" t="str">
        <f>IF(AND(SUM(Studien!I25:J25)=2,Studien!K25&lt;&gt;0),Studien!E25,"")</f>
        <v/>
      </c>
      <c r="F16" s="215"/>
      <c r="G16" s="215"/>
      <c r="H16" s="215"/>
      <c r="I16" s="215"/>
      <c r="J16" s="215"/>
      <c r="K16" s="215"/>
      <c r="L16" s="215"/>
      <c r="M16" s="215"/>
    </row>
    <row r="17" spans="1:13" x14ac:dyDescent="0.25">
      <c r="A17" s="162" t="str">
        <f>IF(AND(SUM(Studien!I26:J26)=2,Studien!K26&lt;&gt;0),Studien!A26,"")</f>
        <v/>
      </c>
      <c r="B17" s="162" t="str">
        <f>IF(AND(SUM(Studien!I26:J26)=2,Studien!K26&lt;&gt;0),Studien!B26,"")</f>
        <v/>
      </c>
      <c r="C17" s="162" t="str">
        <f>IF(AND(SUM(Studien!I26:J26)=2,Studien!K26&lt;&gt;0),Studien!C26,"")</f>
        <v/>
      </c>
      <c r="D17" s="162" t="str">
        <f>IF(AND(SUM(Studien!I26:J26)=2,Studien!K26&lt;&gt;0),Studien!D26,"")</f>
        <v/>
      </c>
      <c r="E17" s="162" t="str">
        <f>IF(AND(SUM(Studien!I26:J26)=2,Studien!K26&lt;&gt;0),Studien!E26,"")</f>
        <v/>
      </c>
      <c r="F17" s="215"/>
      <c r="G17" s="215"/>
      <c r="H17" s="215"/>
      <c r="I17" s="215"/>
      <c r="J17" s="215"/>
      <c r="K17" s="215"/>
      <c r="L17" s="215"/>
      <c r="M17" s="215"/>
    </row>
    <row r="18" spans="1:13" x14ac:dyDescent="0.25">
      <c r="A18" s="162" t="str">
        <f>IF(AND(SUM(Studien!I27:J27)=2,Studien!K27&lt;&gt;0),Studien!A27,"")</f>
        <v/>
      </c>
      <c r="B18" s="162" t="str">
        <f>IF(AND(SUM(Studien!I27:J27)=2,Studien!K27&lt;&gt;0),Studien!B27,"")</f>
        <v/>
      </c>
      <c r="C18" s="162" t="str">
        <f>IF(AND(SUM(Studien!I27:J27)=2,Studien!K27&lt;&gt;0),Studien!C27,"")</f>
        <v/>
      </c>
      <c r="D18" s="162" t="str">
        <f>IF(AND(SUM(Studien!I27:J27)=2,Studien!K27&lt;&gt;0),Studien!D27,"")</f>
        <v/>
      </c>
      <c r="E18" s="162" t="str">
        <f>IF(AND(SUM(Studien!I27:J27)=2,Studien!K27&lt;&gt;0),Studien!E27,"")</f>
        <v/>
      </c>
      <c r="F18" s="215"/>
      <c r="G18" s="215"/>
      <c r="H18" s="215"/>
      <c r="I18" s="215"/>
      <c r="J18" s="215"/>
      <c r="K18" s="215"/>
      <c r="L18" s="215"/>
      <c r="M18" s="215"/>
    </row>
    <row r="19" spans="1:13" x14ac:dyDescent="0.25">
      <c r="A19" s="162" t="str">
        <f>IF(AND(SUM(Studien!I28:J28)=2,Studien!K28&lt;&gt;0),Studien!A28,"")</f>
        <v/>
      </c>
      <c r="B19" s="162" t="str">
        <f>IF(AND(SUM(Studien!I28:J28)=2,Studien!K28&lt;&gt;0),Studien!B28,"")</f>
        <v/>
      </c>
      <c r="C19" s="162" t="str">
        <f>IF(AND(SUM(Studien!I28:J28)=2,Studien!K28&lt;&gt;0),Studien!C28,"")</f>
        <v/>
      </c>
      <c r="D19" s="162" t="str">
        <f>IF(AND(SUM(Studien!I28:J28)=2,Studien!K28&lt;&gt;0),Studien!D28,"")</f>
        <v/>
      </c>
      <c r="E19" s="162" t="str">
        <f>IF(AND(SUM(Studien!I28:J28)=2,Studien!K28&lt;&gt;0),Studien!E28,"")</f>
        <v/>
      </c>
      <c r="F19" s="215"/>
      <c r="G19" s="215"/>
      <c r="H19" s="215"/>
      <c r="I19" s="215"/>
      <c r="J19" s="215"/>
      <c r="K19" s="215"/>
      <c r="L19" s="215"/>
      <c r="M19" s="215"/>
    </row>
    <row r="20" spans="1:13" x14ac:dyDescent="0.25">
      <c r="A20" s="162" t="str">
        <f>IF(AND(SUM(Studien!I29:J29)=2,Studien!K29&lt;&gt;0),Studien!A29,"")</f>
        <v/>
      </c>
      <c r="B20" s="162" t="str">
        <f>IF(AND(SUM(Studien!I29:J29)=2,Studien!K29&lt;&gt;0),Studien!B29,"")</f>
        <v/>
      </c>
      <c r="C20" s="162" t="str">
        <f>IF(AND(SUM(Studien!I29:J29)=2,Studien!K29&lt;&gt;0),Studien!C29,"")</f>
        <v/>
      </c>
      <c r="D20" s="162" t="str">
        <f>IF(AND(SUM(Studien!I29:J29)=2,Studien!K29&lt;&gt;0),Studien!D29,"")</f>
        <v/>
      </c>
      <c r="E20" s="162" t="str">
        <f>IF(AND(SUM(Studien!I29:J29)=2,Studien!K29&lt;&gt;0),Studien!E29,"")</f>
        <v/>
      </c>
      <c r="F20" s="215"/>
      <c r="G20" s="215"/>
      <c r="H20" s="215"/>
      <c r="I20" s="215"/>
      <c r="J20" s="215"/>
      <c r="K20" s="215"/>
      <c r="L20" s="215"/>
      <c r="M20" s="215"/>
    </row>
    <row r="21" spans="1:13" x14ac:dyDescent="0.25">
      <c r="A21" s="162" t="str">
        <f>IF(AND(SUM(Studien!I30:J30)=2,Studien!K30&lt;&gt;0),Studien!A30,"")</f>
        <v/>
      </c>
      <c r="B21" s="162" t="str">
        <f>IF(AND(SUM(Studien!I30:J30)=2,Studien!K30&lt;&gt;0),Studien!B30,"")</f>
        <v/>
      </c>
      <c r="C21" s="162" t="str">
        <f>IF(AND(SUM(Studien!I30:J30)=2,Studien!K30&lt;&gt;0),Studien!C30,"")</f>
        <v/>
      </c>
      <c r="D21" s="162" t="str">
        <f>IF(AND(SUM(Studien!I30:J30)=2,Studien!K30&lt;&gt;0),Studien!D30,"")</f>
        <v/>
      </c>
      <c r="E21" s="162" t="str">
        <f>IF(AND(SUM(Studien!I30:J30)=2,Studien!K30&lt;&gt;0),Studien!E30,"")</f>
        <v/>
      </c>
      <c r="F21" s="215"/>
      <c r="G21" s="215"/>
      <c r="H21" s="215"/>
      <c r="I21" s="215"/>
      <c r="J21" s="215"/>
      <c r="K21" s="215"/>
      <c r="L21" s="215"/>
      <c r="M21" s="215"/>
    </row>
    <row r="22" spans="1:13" x14ac:dyDescent="0.25">
      <c r="A22" s="162" t="str">
        <f>IF(AND(SUM(Studien!I31:J31)=2,Studien!K31&lt;&gt;0),Studien!A31,"")</f>
        <v/>
      </c>
      <c r="B22" s="162" t="str">
        <f>IF(AND(SUM(Studien!I31:J31)=2,Studien!K31&lt;&gt;0),Studien!B31,"")</f>
        <v/>
      </c>
      <c r="C22" s="162" t="str">
        <f>IF(AND(SUM(Studien!I31:J31)=2,Studien!K31&lt;&gt;0),Studien!C31,"")</f>
        <v/>
      </c>
      <c r="D22" s="162" t="str">
        <f>IF(AND(SUM(Studien!I31:J31)=2,Studien!K31&lt;&gt;0),Studien!D31,"")</f>
        <v/>
      </c>
      <c r="E22" s="162" t="str">
        <f>IF(AND(SUM(Studien!I31:J31)=2,Studien!K31&lt;&gt;0),Studien!E31,"")</f>
        <v/>
      </c>
      <c r="F22" s="215"/>
      <c r="G22" s="215"/>
      <c r="H22" s="215"/>
      <c r="I22" s="215"/>
      <c r="J22" s="215"/>
      <c r="K22" s="215"/>
      <c r="L22" s="215"/>
      <c r="M22" s="215"/>
    </row>
    <row r="23" spans="1:13" x14ac:dyDescent="0.25">
      <c r="A23" s="162" t="str">
        <f>IF(AND(SUM(Studien!I32:J32)=2,Studien!K32&lt;&gt;0),Studien!A32,"")</f>
        <v/>
      </c>
      <c r="B23" s="162" t="str">
        <f>IF(AND(SUM(Studien!I32:J32)=2,Studien!K32&lt;&gt;0),Studien!B32,"")</f>
        <v/>
      </c>
      <c r="C23" s="162" t="str">
        <f>IF(AND(SUM(Studien!I32:J32)=2,Studien!K32&lt;&gt;0),Studien!C32,"")</f>
        <v/>
      </c>
      <c r="D23" s="162" t="str">
        <f>IF(AND(SUM(Studien!I32:J32)=2,Studien!K32&lt;&gt;0),Studien!D32,"")</f>
        <v/>
      </c>
      <c r="E23" s="162" t="str">
        <f>IF(AND(SUM(Studien!I32:J32)=2,Studien!K32&lt;&gt;0),Studien!E32,"")</f>
        <v/>
      </c>
      <c r="F23" s="215"/>
      <c r="G23" s="215"/>
      <c r="H23" s="215"/>
      <c r="I23" s="215"/>
      <c r="J23" s="215"/>
      <c r="K23" s="215"/>
      <c r="L23" s="215"/>
      <c r="M23" s="215"/>
    </row>
    <row r="24" spans="1:13" x14ac:dyDescent="0.25">
      <c r="A24" s="162" t="str">
        <f>IF(AND(SUM(Studien!I33:J33)=2,Studien!K33&lt;&gt;0),Studien!A33,"")</f>
        <v/>
      </c>
      <c r="B24" s="162" t="str">
        <f>IF(AND(SUM(Studien!I33:J33)=2,Studien!K33&lt;&gt;0),Studien!B33,"")</f>
        <v/>
      </c>
      <c r="C24" s="162" t="str">
        <f>IF(AND(SUM(Studien!I33:J33)=2,Studien!K33&lt;&gt;0),Studien!C33,"")</f>
        <v/>
      </c>
      <c r="D24" s="162" t="str">
        <f>IF(AND(SUM(Studien!I33:J33)=2,Studien!K33&lt;&gt;0),Studien!D33,"")</f>
        <v/>
      </c>
      <c r="E24" s="162" t="str">
        <f>IF(AND(SUM(Studien!I33:J33)=2,Studien!K33&lt;&gt;0),Studien!E33,"")</f>
        <v/>
      </c>
      <c r="F24" s="215"/>
      <c r="G24" s="215"/>
      <c r="H24" s="215"/>
      <c r="I24" s="215"/>
      <c r="J24" s="215"/>
      <c r="K24" s="215"/>
      <c r="L24" s="215"/>
      <c r="M24" s="215"/>
    </row>
    <row r="25" spans="1:13" x14ac:dyDescent="0.25">
      <c r="A25" s="162" t="str">
        <f>IF(AND(SUM(Studien!I34:J34)=2,Studien!K34&lt;&gt;0),Studien!A34,"")</f>
        <v/>
      </c>
      <c r="B25" s="162" t="str">
        <f>IF(AND(SUM(Studien!I34:J34)=2,Studien!K34&lt;&gt;0),Studien!B34,"")</f>
        <v/>
      </c>
      <c r="C25" s="162" t="str">
        <f>IF(AND(SUM(Studien!I34:J34)=2,Studien!K34&lt;&gt;0),Studien!C34,"")</f>
        <v/>
      </c>
      <c r="D25" s="162" t="str">
        <f>IF(AND(SUM(Studien!I34:J34)=2,Studien!K34&lt;&gt;0),Studien!D34,"")</f>
        <v/>
      </c>
      <c r="E25" s="162" t="str">
        <f>IF(AND(SUM(Studien!I34:J34)=2,Studien!K34&lt;&gt;0),Studien!E34,"")</f>
        <v/>
      </c>
      <c r="F25" s="215"/>
      <c r="G25" s="215"/>
      <c r="H25" s="215"/>
      <c r="I25" s="215"/>
      <c r="J25" s="215"/>
      <c r="K25" s="215"/>
      <c r="L25" s="215"/>
      <c r="M25" s="215"/>
    </row>
    <row r="26" spans="1:13" x14ac:dyDescent="0.25">
      <c r="A26" s="162" t="str">
        <f>IF(AND(SUM(Studien!I35:J35)=2,Studien!K35&lt;&gt;0),Studien!A35,"")</f>
        <v/>
      </c>
      <c r="B26" s="162" t="str">
        <f>IF(AND(SUM(Studien!I35:J35)=2,Studien!K35&lt;&gt;0),Studien!B35,"")</f>
        <v/>
      </c>
      <c r="C26" s="162" t="str">
        <f>IF(AND(SUM(Studien!I35:J35)=2,Studien!K35&lt;&gt;0),Studien!C35,"")</f>
        <v/>
      </c>
      <c r="D26" s="162" t="str">
        <f>IF(AND(SUM(Studien!I35:J35)=2,Studien!K35&lt;&gt;0),Studien!D35,"")</f>
        <v/>
      </c>
      <c r="E26" s="162" t="str">
        <f>IF(AND(SUM(Studien!I35:J35)=2,Studien!K35&lt;&gt;0),Studien!E35,"")</f>
        <v/>
      </c>
      <c r="F26" s="215"/>
      <c r="G26" s="215"/>
      <c r="H26" s="215"/>
      <c r="I26" s="215"/>
      <c r="J26" s="215"/>
      <c r="K26" s="215"/>
      <c r="L26" s="215"/>
      <c r="M26" s="215"/>
    </row>
    <row r="27" spans="1:13" x14ac:dyDescent="0.25">
      <c r="A27" s="162" t="str">
        <f>IF(AND(SUM(Studien!I36:J36)=2,Studien!K36&lt;&gt;0),Studien!A36,"")</f>
        <v/>
      </c>
      <c r="B27" s="162" t="str">
        <f>IF(AND(SUM(Studien!I36:J36)=2,Studien!K36&lt;&gt;0),Studien!B36,"")</f>
        <v/>
      </c>
      <c r="C27" s="162" t="str">
        <f>IF(AND(SUM(Studien!I36:J36)=2,Studien!K36&lt;&gt;0),Studien!C36,"")</f>
        <v/>
      </c>
      <c r="D27" s="162" t="str">
        <f>IF(AND(SUM(Studien!I36:J36)=2,Studien!K36&lt;&gt;0),Studien!D36,"")</f>
        <v/>
      </c>
      <c r="E27" s="162" t="str">
        <f>IF(AND(SUM(Studien!I36:J36)=2,Studien!K36&lt;&gt;0),Studien!E36,"")</f>
        <v/>
      </c>
      <c r="F27" s="215"/>
      <c r="G27" s="215"/>
      <c r="H27" s="215"/>
      <c r="I27" s="215"/>
      <c r="J27" s="215"/>
      <c r="K27" s="215"/>
      <c r="L27" s="215"/>
      <c r="M27" s="215"/>
    </row>
    <row r="28" spans="1:13" x14ac:dyDescent="0.25">
      <c r="A28" s="162" t="str">
        <f>IF(AND(SUM(Studien!I37:J37)=2,Studien!K37&lt;&gt;0),Studien!A37,"")</f>
        <v/>
      </c>
      <c r="B28" s="162" t="str">
        <f>IF(AND(SUM(Studien!I37:J37)=2,Studien!K37&lt;&gt;0),Studien!B37,"")</f>
        <v/>
      </c>
      <c r="C28" s="162" t="str">
        <f>IF(AND(SUM(Studien!I37:J37)=2,Studien!K37&lt;&gt;0),Studien!C37,"")</f>
        <v/>
      </c>
      <c r="D28" s="162" t="str">
        <f>IF(AND(SUM(Studien!I37:J37)=2,Studien!K37&lt;&gt;0),Studien!D37,"")</f>
        <v/>
      </c>
      <c r="E28" s="162" t="str">
        <f>IF(AND(SUM(Studien!I37:J37)=2,Studien!K37&lt;&gt;0),Studien!E37,"")</f>
        <v/>
      </c>
      <c r="F28" s="215"/>
      <c r="G28" s="215"/>
      <c r="H28" s="215"/>
      <c r="I28" s="215"/>
      <c r="J28" s="215"/>
      <c r="K28" s="215"/>
      <c r="L28" s="215"/>
      <c r="M28" s="215"/>
    </row>
    <row r="29" spans="1:13" x14ac:dyDescent="0.25">
      <c r="A29" s="162" t="str">
        <f>IF(AND(SUM(Studien!I38:J38)=2,Studien!K38&lt;&gt;0),Studien!A38,"")</f>
        <v/>
      </c>
      <c r="B29" s="162" t="str">
        <f>IF(AND(SUM(Studien!I38:J38)=2,Studien!K38&lt;&gt;0),Studien!B38,"")</f>
        <v/>
      </c>
      <c r="C29" s="162" t="str">
        <f>IF(AND(SUM(Studien!I38:J38)=2,Studien!K38&lt;&gt;0),Studien!C38,"")</f>
        <v/>
      </c>
      <c r="D29" s="162" t="str">
        <f>IF(AND(SUM(Studien!I38:J38)=2,Studien!K38&lt;&gt;0),Studien!D38,"")</f>
        <v/>
      </c>
      <c r="E29" s="162" t="str">
        <f>IF(AND(SUM(Studien!I38:J38)=2,Studien!K38&lt;&gt;0),Studien!E38,"")</f>
        <v/>
      </c>
      <c r="F29" s="215"/>
      <c r="G29" s="215"/>
      <c r="H29" s="215"/>
      <c r="I29" s="215"/>
      <c r="J29" s="215"/>
      <c r="K29" s="215"/>
      <c r="L29" s="215"/>
      <c r="M29" s="215"/>
    </row>
    <row r="30" spans="1:13" x14ac:dyDescent="0.25">
      <c r="A30" s="162" t="str">
        <f>IF(AND(SUM(Studien!I39:J39)=2,Studien!K39&lt;&gt;0),Studien!A39,"")</f>
        <v/>
      </c>
      <c r="B30" s="162" t="str">
        <f>IF(AND(SUM(Studien!I39:J39)=2,Studien!K39&lt;&gt;0),Studien!B39,"")</f>
        <v/>
      </c>
      <c r="C30" s="162" t="str">
        <f>IF(AND(SUM(Studien!I39:J39)=2,Studien!K39&lt;&gt;0),Studien!C39,"")</f>
        <v/>
      </c>
      <c r="D30" s="162" t="str">
        <f>IF(AND(SUM(Studien!I39:J39)=2,Studien!K39&lt;&gt;0),Studien!D39,"")</f>
        <v/>
      </c>
      <c r="E30" s="162" t="str">
        <f>IF(AND(SUM(Studien!I39:J39)=2,Studien!K39&lt;&gt;0),Studien!E39,"")</f>
        <v/>
      </c>
      <c r="F30" s="215"/>
      <c r="G30" s="215"/>
      <c r="H30" s="215"/>
      <c r="I30" s="215"/>
      <c r="J30" s="215"/>
      <c r="K30" s="215"/>
      <c r="L30" s="215"/>
      <c r="M30" s="215"/>
    </row>
    <row r="31" spans="1:13" x14ac:dyDescent="0.25">
      <c r="A31" s="162" t="str">
        <f>IF(AND(SUM(Studien!I40:J40)=2,Studien!K40&lt;&gt;0),Studien!A40,"")</f>
        <v/>
      </c>
      <c r="B31" s="162" t="str">
        <f>IF(AND(SUM(Studien!I40:J40)=2,Studien!K40&lt;&gt;0),Studien!B40,"")</f>
        <v/>
      </c>
      <c r="C31" s="162" t="str">
        <f>IF(AND(SUM(Studien!I40:J40)=2,Studien!K40&lt;&gt;0),Studien!C40,"")</f>
        <v/>
      </c>
      <c r="D31" s="162" t="str">
        <f>IF(AND(SUM(Studien!I40:J40)=2,Studien!K40&lt;&gt;0),Studien!D40,"")</f>
        <v/>
      </c>
      <c r="E31" s="162" t="str">
        <f>IF(AND(SUM(Studien!I40:J40)=2,Studien!K40&lt;&gt;0),Studien!E40,"")</f>
        <v/>
      </c>
      <c r="F31" s="215"/>
      <c r="G31" s="215"/>
      <c r="H31" s="215"/>
      <c r="I31" s="215"/>
      <c r="J31" s="215"/>
      <c r="K31" s="215"/>
      <c r="L31" s="215"/>
      <c r="M31" s="215"/>
    </row>
    <row r="32" spans="1:13" x14ac:dyDescent="0.25">
      <c r="A32" s="162" t="str">
        <f>IF(AND(SUM(Studien!I41:J41)=2,Studien!K41&lt;&gt;0),Studien!A41,"")</f>
        <v/>
      </c>
      <c r="B32" s="162" t="str">
        <f>IF(AND(SUM(Studien!I41:J41)=2,Studien!K41&lt;&gt;0),Studien!B41,"")</f>
        <v/>
      </c>
      <c r="C32" s="162" t="str">
        <f>IF(AND(SUM(Studien!I41:J41)=2,Studien!K41&lt;&gt;0),Studien!C41,"")</f>
        <v/>
      </c>
      <c r="D32" s="162" t="str">
        <f>IF(AND(SUM(Studien!I41:J41)=2,Studien!K41&lt;&gt;0),Studien!D41,"")</f>
        <v/>
      </c>
      <c r="E32" s="162" t="str">
        <f>IF(AND(SUM(Studien!I41:J41)=2,Studien!K41&lt;&gt;0),Studien!E41,"")</f>
        <v/>
      </c>
      <c r="F32" s="216"/>
      <c r="G32" s="216"/>
      <c r="H32" s="216"/>
      <c r="I32" s="216"/>
      <c r="J32" s="216"/>
      <c r="K32" s="216"/>
      <c r="L32" s="216"/>
      <c r="M32" s="216"/>
    </row>
    <row r="33" spans="1:13" x14ac:dyDescent="0.25">
      <c r="A33" s="162" t="str">
        <f>IF(AND(SUM(Studien!I42:J42)=2,Studien!K42&lt;&gt;0),Studien!A42,"")</f>
        <v/>
      </c>
      <c r="B33" s="162" t="str">
        <f>IF(AND(SUM(Studien!I42:J42)=2,Studien!K42&lt;&gt;0),Studien!B42,"")</f>
        <v/>
      </c>
      <c r="C33" s="162" t="str">
        <f>IF(AND(SUM(Studien!I42:J42)=2,Studien!K42&lt;&gt;0),Studien!C42,"")</f>
        <v/>
      </c>
      <c r="D33" s="162" t="str">
        <f>IF(AND(SUM(Studien!I42:J42)=2,Studien!K42&lt;&gt;0),Studien!D42,"")</f>
        <v/>
      </c>
      <c r="E33" s="162" t="str">
        <f>IF(AND(SUM(Studien!I42:J42)=2,Studien!K42&lt;&gt;0),Studien!E42,"")</f>
        <v/>
      </c>
      <c r="F33" s="216"/>
      <c r="G33" s="216"/>
      <c r="H33" s="216"/>
      <c r="I33" s="216"/>
      <c r="J33" s="216"/>
      <c r="K33" s="216"/>
      <c r="L33" s="216"/>
      <c r="M33" s="216"/>
    </row>
    <row r="34" spans="1:13" x14ac:dyDescent="0.25">
      <c r="A34" s="162" t="str">
        <f>IF(AND(SUM(Studien!I43:J43)=2,Studien!K43&lt;&gt;0),Studien!A43,"")</f>
        <v/>
      </c>
      <c r="B34" s="162" t="str">
        <f>IF(AND(SUM(Studien!I43:J43)=2,Studien!K43&lt;&gt;0),Studien!B43,"")</f>
        <v/>
      </c>
      <c r="C34" s="162" t="str">
        <f>IF(AND(SUM(Studien!I43:J43)=2,Studien!K43&lt;&gt;0),Studien!C43,"")</f>
        <v/>
      </c>
      <c r="D34" s="162" t="str">
        <f>IF(AND(SUM(Studien!I43:J43)=2,Studien!K43&lt;&gt;0),Studien!D43,"")</f>
        <v/>
      </c>
      <c r="E34" s="162" t="str">
        <f>IF(AND(SUM(Studien!I43:J43)=2,Studien!K43&lt;&gt;0),Studien!E43,"")</f>
        <v/>
      </c>
      <c r="F34" s="216"/>
      <c r="G34" s="216"/>
      <c r="H34" s="216"/>
      <c r="I34" s="216"/>
      <c r="J34" s="216"/>
      <c r="K34" s="216"/>
      <c r="L34" s="216"/>
      <c r="M34" s="216"/>
    </row>
    <row r="35" spans="1:13" x14ac:dyDescent="0.25">
      <c r="A35" s="162" t="str">
        <f>IF(AND(SUM(Studien!I44:J44)=2,Studien!K44&lt;&gt;0),Studien!A44,"")</f>
        <v/>
      </c>
      <c r="B35" s="162" t="str">
        <f>IF(AND(SUM(Studien!I44:J44)=2,Studien!K44&lt;&gt;0),Studien!B44,"")</f>
        <v/>
      </c>
      <c r="C35" s="162" t="str">
        <f>IF(AND(SUM(Studien!I44:J44)=2,Studien!K44&lt;&gt;0),Studien!C44,"")</f>
        <v/>
      </c>
      <c r="D35" s="162" t="str">
        <f>IF(AND(SUM(Studien!I44:J44)=2,Studien!K44&lt;&gt;0),Studien!D44,"")</f>
        <v/>
      </c>
      <c r="E35" s="162" t="str">
        <f>IF(AND(SUM(Studien!I44:J44)=2,Studien!K44&lt;&gt;0),Studien!E44,"")</f>
        <v/>
      </c>
      <c r="F35" s="216"/>
      <c r="G35" s="216"/>
      <c r="H35" s="216"/>
      <c r="I35" s="216"/>
      <c r="J35" s="216"/>
      <c r="K35" s="216"/>
      <c r="L35" s="216"/>
      <c r="M35" s="216"/>
    </row>
    <row r="36" spans="1:13" x14ac:dyDescent="0.25">
      <c r="A36" s="162" t="str">
        <f>IF(AND(SUM(Studien!I45:J45)=2,Studien!K45&lt;&gt;0),Studien!A45,"")</f>
        <v/>
      </c>
      <c r="B36" s="162" t="str">
        <f>IF(AND(SUM(Studien!I45:J45)=2,Studien!K45&lt;&gt;0),Studien!B45,"")</f>
        <v/>
      </c>
      <c r="C36" s="162" t="str">
        <f>IF(AND(SUM(Studien!I45:J45)=2,Studien!K45&lt;&gt;0),Studien!C45,"")</f>
        <v/>
      </c>
      <c r="D36" s="162" t="str">
        <f>IF(AND(SUM(Studien!I45:J45)=2,Studien!K45&lt;&gt;0),Studien!D45,"")</f>
        <v/>
      </c>
      <c r="E36" s="162" t="str">
        <f>IF(AND(SUM(Studien!I45:J45)=2,Studien!K45&lt;&gt;0),Studien!E45,"")</f>
        <v/>
      </c>
      <c r="F36" s="216"/>
      <c r="G36" s="216"/>
      <c r="H36" s="216"/>
      <c r="I36" s="216"/>
      <c r="J36" s="216"/>
      <c r="K36" s="216"/>
      <c r="L36" s="216"/>
      <c r="M36" s="216"/>
    </row>
    <row r="37" spans="1:13" x14ac:dyDescent="0.25">
      <c r="A37" s="162" t="str">
        <f>IF(AND(SUM(Studien!I46:J46)=2,Studien!K46&lt;&gt;0),Studien!A46,"")</f>
        <v/>
      </c>
      <c r="B37" s="162" t="str">
        <f>IF(AND(SUM(Studien!I46:J46)=2,Studien!K46&lt;&gt;0),Studien!B46,"")</f>
        <v/>
      </c>
      <c r="C37" s="162" t="str">
        <f>IF(AND(SUM(Studien!I46:J46)=2,Studien!K46&lt;&gt;0),Studien!C46,"")</f>
        <v/>
      </c>
      <c r="D37" s="162" t="str">
        <f>IF(AND(SUM(Studien!I46:J46)=2,Studien!K46&lt;&gt;0),Studien!D46,"")</f>
        <v/>
      </c>
      <c r="E37" s="162" t="str">
        <f>IF(AND(SUM(Studien!I46:J46)=2,Studien!K46&lt;&gt;0),Studien!E46,"")</f>
        <v/>
      </c>
      <c r="F37" s="216"/>
      <c r="G37" s="216"/>
      <c r="H37" s="216"/>
      <c r="I37" s="216"/>
      <c r="J37" s="216"/>
      <c r="K37" s="216"/>
      <c r="L37" s="216"/>
      <c r="M37" s="216"/>
    </row>
    <row r="38" spans="1:13" x14ac:dyDescent="0.25">
      <c r="A38" s="162" t="str">
        <f>IF(AND(SUM(Studien!I47:J47)=2,Studien!K47&lt;&gt;0),Studien!A47,"")</f>
        <v/>
      </c>
      <c r="B38" s="162" t="str">
        <f>IF(AND(SUM(Studien!I47:J47)=2,Studien!K47&lt;&gt;0),Studien!B47,"")</f>
        <v/>
      </c>
      <c r="C38" s="162" t="str">
        <f>IF(AND(SUM(Studien!I47:J47)=2,Studien!K47&lt;&gt;0),Studien!C47,"")</f>
        <v/>
      </c>
      <c r="D38" s="162" t="str">
        <f>IF(AND(SUM(Studien!I47:J47)=2,Studien!K47&lt;&gt;0),Studien!D47,"")</f>
        <v/>
      </c>
      <c r="E38" s="162" t="str">
        <f>IF(AND(SUM(Studien!I47:J47)=2,Studien!K47&lt;&gt;0),Studien!E47,"")</f>
        <v/>
      </c>
      <c r="F38" s="216"/>
      <c r="G38" s="216"/>
      <c r="H38" s="216"/>
      <c r="I38" s="216"/>
      <c r="J38" s="216"/>
      <c r="K38" s="216"/>
      <c r="L38" s="216"/>
      <c r="M38" s="216"/>
    </row>
    <row r="39" spans="1:13" x14ac:dyDescent="0.25">
      <c r="A39" s="162" t="str">
        <f>IF(AND(SUM(Studien!I48:J48)=2,Studien!K48&lt;&gt;0),Studien!A48,"")</f>
        <v/>
      </c>
      <c r="B39" s="162" t="str">
        <f>IF(AND(SUM(Studien!I48:J48)=2,Studien!K48&lt;&gt;0),Studien!B48,"")</f>
        <v/>
      </c>
      <c r="C39" s="162" t="str">
        <f>IF(AND(SUM(Studien!I48:J48)=2,Studien!K48&lt;&gt;0),Studien!C48,"")</f>
        <v/>
      </c>
      <c r="D39" s="162" t="str">
        <f>IF(AND(SUM(Studien!I48:J48)=2,Studien!K48&lt;&gt;0),Studien!D48,"")</f>
        <v/>
      </c>
      <c r="E39" s="162" t="str">
        <f>IF(AND(SUM(Studien!I48:J48)=2,Studien!K48&lt;&gt;0),Studien!E48,"")</f>
        <v/>
      </c>
      <c r="F39" s="216"/>
      <c r="G39" s="216"/>
      <c r="H39" s="216"/>
      <c r="I39" s="216"/>
      <c r="J39" s="216"/>
      <c r="K39" s="216"/>
      <c r="L39" s="216"/>
      <c r="M39" s="216"/>
    </row>
    <row r="40" spans="1:13" x14ac:dyDescent="0.25">
      <c r="A40" s="162" t="str">
        <f>IF(AND(SUM(Studien!I49:J49)=2,Studien!K49&lt;&gt;0),Studien!A49,"")</f>
        <v/>
      </c>
      <c r="B40" s="162" t="str">
        <f>IF(AND(SUM(Studien!I49:J49)=2,Studien!K49&lt;&gt;0),Studien!B49,"")</f>
        <v/>
      </c>
      <c r="C40" s="162" t="str">
        <f>IF(AND(SUM(Studien!I49:J49)=2,Studien!K49&lt;&gt;0),Studien!C49,"")</f>
        <v/>
      </c>
      <c r="D40" s="162" t="str">
        <f>IF(AND(SUM(Studien!I49:J49)=2,Studien!K49&lt;&gt;0),Studien!D49,"")</f>
        <v/>
      </c>
      <c r="E40" s="162" t="str">
        <f>IF(AND(SUM(Studien!I49:J49)=2,Studien!K49&lt;&gt;0),Studien!E49,"")</f>
        <v/>
      </c>
      <c r="F40" s="216"/>
      <c r="G40" s="216"/>
      <c r="H40" s="216"/>
      <c r="I40" s="216"/>
      <c r="J40" s="216"/>
      <c r="K40" s="216"/>
      <c r="L40" s="216"/>
      <c r="M40" s="216"/>
    </row>
    <row r="41" spans="1:13" x14ac:dyDescent="0.25">
      <c r="A41" s="162" t="str">
        <f>IF(AND(SUM(Studien!I50:J50)=2,Studien!K50&lt;&gt;0),Studien!A50,"")</f>
        <v/>
      </c>
      <c r="B41" s="162" t="str">
        <f>IF(AND(SUM(Studien!I50:J50)=2,Studien!K50&lt;&gt;0),Studien!B50,"")</f>
        <v/>
      </c>
      <c r="C41" s="162" t="str">
        <f>IF(AND(SUM(Studien!I50:J50)=2,Studien!K50&lt;&gt;0),Studien!C50,"")</f>
        <v/>
      </c>
      <c r="D41" s="162" t="str">
        <f>IF(AND(SUM(Studien!I50:J50)=2,Studien!K50&lt;&gt;0),Studien!D50,"")</f>
        <v/>
      </c>
      <c r="E41" s="162" t="str">
        <f>IF(AND(SUM(Studien!I50:J50)=2,Studien!K50&lt;&gt;0),Studien!E50,"")</f>
        <v/>
      </c>
      <c r="F41" s="216"/>
      <c r="G41" s="216"/>
      <c r="H41" s="216"/>
      <c r="I41" s="216"/>
      <c r="J41" s="216"/>
      <c r="K41" s="216"/>
      <c r="L41" s="216"/>
      <c r="M41" s="216"/>
    </row>
    <row r="42" spans="1:13" x14ac:dyDescent="0.25">
      <c r="A42" s="162" t="str">
        <f>IF(AND(SUM(Studien!I51:J51)=2,Studien!K51&lt;&gt;0),Studien!A51,"")</f>
        <v/>
      </c>
      <c r="B42" s="162" t="str">
        <f>IF(AND(SUM(Studien!I51:J51)=2,Studien!K51&lt;&gt;0),Studien!B51,"")</f>
        <v/>
      </c>
      <c r="C42" s="162" t="str">
        <f>IF(AND(SUM(Studien!I51:J51)=2,Studien!K51&lt;&gt;0),Studien!C51,"")</f>
        <v/>
      </c>
      <c r="D42" s="162" t="str">
        <f>IF(AND(SUM(Studien!I51:J51)=2,Studien!K51&lt;&gt;0),Studien!D51,"")</f>
        <v/>
      </c>
      <c r="E42" s="162" t="str">
        <f>IF(AND(SUM(Studien!I51:J51)=2,Studien!K51&lt;&gt;0),Studien!E51,"")</f>
        <v/>
      </c>
      <c r="F42" s="216"/>
      <c r="G42" s="216"/>
      <c r="H42" s="216"/>
      <c r="I42" s="216"/>
      <c r="J42" s="216"/>
      <c r="K42" s="216"/>
      <c r="L42" s="216"/>
      <c r="M42" s="216"/>
    </row>
    <row r="43" spans="1:13" x14ac:dyDescent="0.25">
      <c r="A43" s="162" t="str">
        <f>IF(AND(SUM(Studien!I52:J52)=2,Studien!K52&lt;&gt;0),Studien!A52,"")</f>
        <v/>
      </c>
      <c r="B43" s="162" t="str">
        <f>IF(AND(SUM(Studien!I52:J52)=2,Studien!K52&lt;&gt;0),Studien!B52,"")</f>
        <v/>
      </c>
      <c r="C43" s="162" t="str">
        <f>IF(AND(SUM(Studien!I52:J52)=2,Studien!K52&lt;&gt;0),Studien!C52,"")</f>
        <v/>
      </c>
      <c r="D43" s="162" t="str">
        <f>IF(AND(SUM(Studien!I52:J52)=2,Studien!K52&lt;&gt;0),Studien!D52,"")</f>
        <v/>
      </c>
      <c r="E43" s="162" t="str">
        <f>IF(AND(SUM(Studien!I52:J52)=2,Studien!K52&lt;&gt;0),Studien!E52,"")</f>
        <v/>
      </c>
      <c r="F43" s="216"/>
      <c r="G43" s="216"/>
      <c r="H43" s="216"/>
      <c r="I43" s="216"/>
      <c r="J43" s="216"/>
      <c r="K43" s="216"/>
      <c r="L43" s="216"/>
      <c r="M43" s="216"/>
    </row>
    <row r="44" spans="1:13" x14ac:dyDescent="0.25">
      <c r="A44" s="162" t="str">
        <f>IF(AND(SUM(Studien!I53:J53)=2,Studien!K53&lt;&gt;0),Studien!A53,"")</f>
        <v/>
      </c>
      <c r="B44" s="162" t="str">
        <f>IF(AND(SUM(Studien!I53:J53)=2,Studien!K53&lt;&gt;0),Studien!B53,"")</f>
        <v/>
      </c>
      <c r="C44" s="162" t="str">
        <f>IF(AND(SUM(Studien!I53:J53)=2,Studien!K53&lt;&gt;0),Studien!C53,"")</f>
        <v/>
      </c>
      <c r="D44" s="162" t="str">
        <f>IF(AND(SUM(Studien!I53:J53)=2,Studien!K53&lt;&gt;0),Studien!D53,"")</f>
        <v/>
      </c>
      <c r="E44" s="162" t="str">
        <f>IF(AND(SUM(Studien!I53:J53)=2,Studien!K53&lt;&gt;0),Studien!E53,"")</f>
        <v/>
      </c>
      <c r="F44" s="216"/>
      <c r="G44" s="216"/>
      <c r="H44" s="216"/>
      <c r="I44" s="216"/>
      <c r="J44" s="216"/>
      <c r="K44" s="216"/>
      <c r="L44" s="216"/>
      <c r="M44" s="216"/>
    </row>
    <row r="45" spans="1:13" x14ac:dyDescent="0.25">
      <c r="A45" s="162" t="str">
        <f>IF(AND(SUM(Studien!I54:J54)=2,Studien!K54&lt;&gt;0),Studien!A54,"")</f>
        <v/>
      </c>
      <c r="B45" s="162" t="str">
        <f>IF(AND(SUM(Studien!I54:J54)=2,Studien!K54&lt;&gt;0),Studien!B54,"")</f>
        <v/>
      </c>
      <c r="C45" s="162" t="str">
        <f>IF(AND(SUM(Studien!I54:J54)=2,Studien!K54&lt;&gt;0),Studien!C54,"")</f>
        <v/>
      </c>
      <c r="D45" s="162" t="str">
        <f>IF(AND(SUM(Studien!I54:J54)=2,Studien!K54&lt;&gt;0),Studien!D54,"")</f>
        <v/>
      </c>
      <c r="E45" s="162" t="str">
        <f>IF(AND(SUM(Studien!I54:J54)=2,Studien!K54&lt;&gt;0),Studien!E54,"")</f>
        <v/>
      </c>
      <c r="F45" s="216"/>
      <c r="G45" s="216"/>
      <c r="H45" s="216"/>
      <c r="I45" s="216"/>
      <c r="J45" s="216"/>
      <c r="K45" s="216"/>
      <c r="L45" s="216"/>
      <c r="M45" s="216"/>
    </row>
    <row r="46" spans="1:13" x14ac:dyDescent="0.25">
      <c r="A46" s="162" t="str">
        <f>IF(AND(SUM(Studien!I55:J55)=2,Studien!K55&lt;&gt;0),Studien!A55,"")</f>
        <v/>
      </c>
      <c r="B46" s="162" t="str">
        <f>IF(AND(SUM(Studien!I55:J55)=2,Studien!K55&lt;&gt;0),Studien!B55,"")</f>
        <v/>
      </c>
      <c r="C46" s="162" t="str">
        <f>IF(AND(SUM(Studien!I55:J55)=2,Studien!K55&lt;&gt;0),Studien!C55,"")</f>
        <v/>
      </c>
      <c r="D46" s="162" t="str">
        <f>IF(AND(SUM(Studien!I55:J55)=2,Studien!K55&lt;&gt;0),Studien!D55,"")</f>
        <v/>
      </c>
      <c r="E46" s="162" t="str">
        <f>IF(AND(SUM(Studien!I55:J55)=2,Studien!K55&lt;&gt;0),Studien!E55,"")</f>
        <v/>
      </c>
      <c r="F46" s="216"/>
      <c r="G46" s="216"/>
      <c r="H46" s="216"/>
      <c r="I46" s="216"/>
      <c r="J46" s="216"/>
      <c r="K46" s="216"/>
      <c r="L46" s="216"/>
      <c r="M46" s="216"/>
    </row>
    <row r="47" spans="1:13" x14ac:dyDescent="0.25">
      <c r="A47" s="162" t="str">
        <f>IF(AND(SUM(Studien!I56:J56)=2,Studien!K56&lt;&gt;0),Studien!A56,"")</f>
        <v/>
      </c>
      <c r="B47" s="162" t="str">
        <f>IF(AND(SUM(Studien!I56:J56)=2,Studien!K56&lt;&gt;0),Studien!B56,"")</f>
        <v/>
      </c>
      <c r="C47" s="162" t="str">
        <f>IF(AND(SUM(Studien!I56:J56)=2,Studien!K56&lt;&gt;0),Studien!C56,"")</f>
        <v/>
      </c>
      <c r="D47" s="162" t="str">
        <f>IF(AND(SUM(Studien!I56:J56)=2,Studien!K56&lt;&gt;0),Studien!D56,"")</f>
        <v/>
      </c>
      <c r="E47" s="162" t="str">
        <f>IF(AND(SUM(Studien!I56:J56)=2,Studien!K56&lt;&gt;0),Studien!E56,"")</f>
        <v/>
      </c>
      <c r="F47" s="216"/>
      <c r="G47" s="216"/>
      <c r="H47" s="216"/>
      <c r="I47" s="216"/>
      <c r="J47" s="216"/>
      <c r="K47" s="216"/>
      <c r="L47" s="216"/>
      <c r="M47" s="216"/>
    </row>
    <row r="48" spans="1:13" x14ac:dyDescent="0.25">
      <c r="A48" s="162" t="str">
        <f>IF(AND(SUM(Studien!I57:J57)=2,Studien!K57&lt;&gt;0),Studien!A57,"")</f>
        <v/>
      </c>
      <c r="B48" s="162" t="str">
        <f>IF(AND(SUM(Studien!I57:J57)=2,Studien!K57&lt;&gt;0),Studien!B57,"")</f>
        <v/>
      </c>
      <c r="C48" s="162" t="str">
        <f>IF(AND(SUM(Studien!I57:J57)=2,Studien!K57&lt;&gt;0),Studien!C57,"")</f>
        <v/>
      </c>
      <c r="D48" s="162" t="str">
        <f>IF(AND(SUM(Studien!I57:J57)=2,Studien!K57&lt;&gt;0),Studien!D57,"")</f>
        <v/>
      </c>
      <c r="E48" s="162" t="str">
        <f>IF(AND(SUM(Studien!I57:J57)=2,Studien!K57&lt;&gt;0),Studien!E57,"")</f>
        <v/>
      </c>
      <c r="F48" s="216"/>
      <c r="G48" s="216"/>
      <c r="H48" s="216"/>
      <c r="I48" s="216"/>
      <c r="J48" s="216"/>
      <c r="K48" s="216"/>
      <c r="L48" s="216"/>
      <c r="M48" s="216"/>
    </row>
    <row r="49" spans="1:13" x14ac:dyDescent="0.25">
      <c r="A49" s="162" t="str">
        <f>IF(AND(SUM(Studien!I58:J58)=2,Studien!K58&lt;&gt;0),Studien!A58,"")</f>
        <v/>
      </c>
      <c r="B49" s="162" t="str">
        <f>IF(AND(SUM(Studien!I58:J58)=2,Studien!K58&lt;&gt;0),Studien!B58,"")</f>
        <v/>
      </c>
      <c r="C49" s="162" t="str">
        <f>IF(AND(SUM(Studien!I58:J58)=2,Studien!K58&lt;&gt;0),Studien!C58,"")</f>
        <v/>
      </c>
      <c r="D49" s="162" t="str">
        <f>IF(AND(SUM(Studien!I58:J58)=2,Studien!K58&lt;&gt;0),Studien!D58,"")</f>
        <v/>
      </c>
      <c r="E49" s="162" t="str">
        <f>IF(AND(SUM(Studien!I58:J58)=2,Studien!K58&lt;&gt;0),Studien!E58,"")</f>
        <v/>
      </c>
      <c r="F49" s="216"/>
      <c r="G49" s="216"/>
      <c r="H49" s="216"/>
      <c r="I49" s="216"/>
      <c r="J49" s="216"/>
      <c r="K49" s="216"/>
      <c r="L49" s="216"/>
      <c r="M49" s="216"/>
    </row>
    <row r="50" spans="1:13" x14ac:dyDescent="0.25">
      <c r="A50" s="162" t="str">
        <f>IF(AND(SUM(Studien!I59:J59)=2,Studien!K59&lt;&gt;0),Studien!A59,"")</f>
        <v/>
      </c>
      <c r="B50" s="162" t="str">
        <f>IF(AND(SUM(Studien!I59:J59)=2,Studien!K59&lt;&gt;0),Studien!B59,"")</f>
        <v/>
      </c>
      <c r="C50" s="162" t="str">
        <f>IF(AND(SUM(Studien!I59:J59)=2,Studien!K59&lt;&gt;0),Studien!C59,"")</f>
        <v/>
      </c>
      <c r="D50" s="162" t="str">
        <f>IF(AND(SUM(Studien!I59:J59)=2,Studien!K59&lt;&gt;0),Studien!D59,"")</f>
        <v/>
      </c>
      <c r="E50" s="162" t="str">
        <f>IF(AND(SUM(Studien!I59:J59)=2,Studien!K59&lt;&gt;0),Studien!E59,"")</f>
        <v/>
      </c>
      <c r="F50" s="216"/>
      <c r="G50" s="216"/>
      <c r="H50" s="216"/>
      <c r="I50" s="216"/>
      <c r="J50" s="216"/>
      <c r="K50" s="216"/>
      <c r="L50" s="216"/>
      <c r="M50" s="216"/>
    </row>
    <row r="51" spans="1:13" x14ac:dyDescent="0.25">
      <c r="A51" s="162" t="str">
        <f>IF(AND(SUM(Studien!I60:J60)=2,Studien!K60&lt;&gt;0),Studien!A60,"")</f>
        <v/>
      </c>
      <c r="B51" s="162" t="str">
        <f>IF(AND(SUM(Studien!I60:J60)=2,Studien!K60&lt;&gt;0),Studien!B60,"")</f>
        <v/>
      </c>
      <c r="C51" s="162" t="str">
        <f>IF(AND(SUM(Studien!I60:J60)=2,Studien!K60&lt;&gt;0),Studien!C60,"")</f>
        <v/>
      </c>
      <c r="D51" s="162" t="str">
        <f>IF(AND(SUM(Studien!I60:J60)=2,Studien!K60&lt;&gt;0),Studien!D60,"")</f>
        <v/>
      </c>
      <c r="E51" s="162" t="str">
        <f>IF(AND(SUM(Studien!I60:J60)=2,Studien!K60&lt;&gt;0),Studien!E60,"")</f>
        <v/>
      </c>
      <c r="F51" s="216"/>
      <c r="G51" s="216"/>
      <c r="H51" s="216"/>
      <c r="I51" s="216"/>
      <c r="J51" s="216"/>
      <c r="K51" s="216"/>
      <c r="L51" s="216"/>
      <c r="M51" s="2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3"/>
  <sheetViews>
    <sheetView showGridLines="0" zoomScaleNormal="100" workbookViewId="0">
      <pane ySplit="7" topLeftCell="A8" activePane="bottomLeft" state="frozen"/>
      <selection pane="bottomLeft" activeCell="A13" sqref="A13"/>
    </sheetView>
  </sheetViews>
  <sheetFormatPr defaultColWidth="9.140625" defaultRowHeight="15" x14ac:dyDescent="0.25"/>
  <cols>
    <col min="1" max="1" width="32.5703125" customWidth="1"/>
    <col min="2" max="2" width="19.42578125" customWidth="1"/>
    <col min="3" max="3" width="50.85546875" customWidth="1"/>
    <col min="4" max="4" width="14.140625" customWidth="1"/>
    <col min="5" max="7" width="12.7109375" customWidth="1"/>
    <col min="8" max="8" width="50.140625" customWidth="1"/>
  </cols>
  <sheetData>
    <row r="1" spans="1:8" ht="7.5" customHeight="1" x14ac:dyDescent="0.25"/>
    <row r="2" spans="1:8" x14ac:dyDescent="0.25">
      <c r="A2" s="98" t="str">
        <f>Basisdaten!A2</f>
        <v>Anlage EB Version O1.1 (Auditjahr 2025 / Kennzahlenjahr 2024)</v>
      </c>
      <c r="B2" s="98"/>
      <c r="C2" s="98"/>
    </row>
    <row r="3" spans="1:8" ht="15.75" x14ac:dyDescent="0.25">
      <c r="A3" s="62" t="s">
        <v>495</v>
      </c>
      <c r="B3" s="62"/>
      <c r="C3" s="62"/>
    </row>
    <row r="4" spans="1:8" ht="15.75" x14ac:dyDescent="0.25">
      <c r="A4" s="62"/>
      <c r="B4" s="62"/>
      <c r="C4" s="62"/>
    </row>
    <row r="5" spans="1:8" ht="34.5" customHeight="1" x14ac:dyDescent="0.25">
      <c r="A5" s="230" t="s">
        <v>580</v>
      </c>
      <c r="B5" s="230"/>
      <c r="C5" s="230"/>
      <c r="D5" s="230"/>
      <c r="E5" s="230"/>
      <c r="F5" s="230"/>
      <c r="G5" s="230"/>
      <c r="H5" s="230"/>
    </row>
    <row r="6" spans="1:8" ht="11.25" customHeight="1" thickBot="1" x14ac:dyDescent="0.3"/>
    <row r="7" spans="1:8" ht="51.75" customHeight="1" thickBot="1" x14ac:dyDescent="0.3">
      <c r="A7" s="168" t="s">
        <v>484</v>
      </c>
      <c r="B7" s="169" t="s">
        <v>486</v>
      </c>
      <c r="C7" s="170" t="s">
        <v>499</v>
      </c>
      <c r="D7" s="170" t="s">
        <v>487</v>
      </c>
      <c r="E7" s="170" t="s">
        <v>496</v>
      </c>
      <c r="F7" s="170" t="s">
        <v>497</v>
      </c>
      <c r="G7" s="170" t="s">
        <v>498</v>
      </c>
      <c r="H7" s="171" t="s">
        <v>488</v>
      </c>
    </row>
    <row r="8" spans="1:8" ht="26.1" customHeight="1" x14ac:dyDescent="0.25">
      <c r="A8" s="196"/>
      <c r="B8" s="193"/>
      <c r="C8" s="197"/>
      <c r="D8" s="202"/>
      <c r="E8" s="184"/>
      <c r="F8" s="184"/>
      <c r="G8" s="184"/>
      <c r="H8" s="190"/>
    </row>
    <row r="9" spans="1:8" ht="26.1" customHeight="1" x14ac:dyDescent="0.25">
      <c r="A9" s="198"/>
      <c r="B9" s="194"/>
      <c r="C9" s="199"/>
      <c r="D9" s="203"/>
      <c r="E9" s="186"/>
      <c r="F9" s="186"/>
      <c r="G9" s="186"/>
      <c r="H9" s="191"/>
    </row>
    <row r="10" spans="1:8" ht="26.1" customHeight="1" x14ac:dyDescent="0.25">
      <c r="A10" s="198"/>
      <c r="B10" s="194"/>
      <c r="C10" s="199"/>
      <c r="D10" s="203"/>
      <c r="E10" s="186"/>
      <c r="F10" s="186"/>
      <c r="G10" s="186"/>
      <c r="H10" s="191"/>
    </row>
    <row r="11" spans="1:8" ht="26.1" customHeight="1" x14ac:dyDescent="0.25">
      <c r="A11" s="198"/>
      <c r="B11" s="194"/>
      <c r="C11" s="199"/>
      <c r="D11" s="203"/>
      <c r="E11" s="186"/>
      <c r="F11" s="186"/>
      <c r="G11" s="186"/>
      <c r="H11" s="191"/>
    </row>
    <row r="12" spans="1:8" ht="26.1" customHeight="1" x14ac:dyDescent="0.25">
      <c r="A12" s="198"/>
      <c r="B12" s="194"/>
      <c r="C12" s="199"/>
      <c r="D12" s="203"/>
      <c r="E12" s="186"/>
      <c r="F12" s="186"/>
      <c r="G12" s="186"/>
      <c r="H12" s="191"/>
    </row>
    <row r="13" spans="1:8" ht="26.1" customHeight="1" x14ac:dyDescent="0.25">
      <c r="A13" s="198"/>
      <c r="B13" s="194"/>
      <c r="C13" s="199"/>
      <c r="D13" s="203"/>
      <c r="E13" s="186"/>
      <c r="F13" s="186"/>
      <c r="G13" s="186"/>
      <c r="H13" s="191"/>
    </row>
    <row r="14" spans="1:8" ht="26.1" customHeight="1" x14ac:dyDescent="0.25">
      <c r="A14" s="198"/>
      <c r="B14" s="194"/>
      <c r="C14" s="199"/>
      <c r="D14" s="203"/>
      <c r="E14" s="186"/>
      <c r="F14" s="186"/>
      <c r="G14" s="186"/>
      <c r="H14" s="191"/>
    </row>
    <row r="15" spans="1:8" ht="26.1" customHeight="1" x14ac:dyDescent="0.25">
      <c r="A15" s="198"/>
      <c r="B15" s="194"/>
      <c r="C15" s="199"/>
      <c r="D15" s="203"/>
      <c r="E15" s="186"/>
      <c r="F15" s="186"/>
      <c r="G15" s="186"/>
      <c r="H15" s="191"/>
    </row>
    <row r="16" spans="1:8" ht="26.1" customHeight="1" x14ac:dyDescent="0.25">
      <c r="A16" s="198"/>
      <c r="B16" s="194"/>
      <c r="C16" s="199"/>
      <c r="D16" s="203"/>
      <c r="E16" s="186"/>
      <c r="F16" s="186"/>
      <c r="G16" s="186"/>
      <c r="H16" s="191"/>
    </row>
    <row r="17" spans="1:8" ht="26.1" customHeight="1" x14ac:dyDescent="0.25">
      <c r="A17" s="198"/>
      <c r="B17" s="194"/>
      <c r="C17" s="199"/>
      <c r="D17" s="203"/>
      <c r="E17" s="186"/>
      <c r="F17" s="186"/>
      <c r="G17" s="186"/>
      <c r="H17" s="191"/>
    </row>
    <row r="18" spans="1:8" ht="26.1" customHeight="1" x14ac:dyDescent="0.25">
      <c r="A18" s="198"/>
      <c r="B18" s="194"/>
      <c r="C18" s="199"/>
      <c r="D18" s="203"/>
      <c r="E18" s="186"/>
      <c r="F18" s="186"/>
      <c r="G18" s="186"/>
      <c r="H18" s="191"/>
    </row>
    <row r="19" spans="1:8" ht="26.1" customHeight="1" x14ac:dyDescent="0.25">
      <c r="A19" s="198"/>
      <c r="B19" s="194"/>
      <c r="C19" s="199"/>
      <c r="D19" s="203"/>
      <c r="E19" s="186"/>
      <c r="F19" s="186"/>
      <c r="G19" s="186"/>
      <c r="H19" s="191"/>
    </row>
    <row r="20" spans="1:8" ht="26.1" customHeight="1" x14ac:dyDescent="0.25">
      <c r="A20" s="198"/>
      <c r="B20" s="194"/>
      <c r="C20" s="199"/>
      <c r="D20" s="203"/>
      <c r="E20" s="186"/>
      <c r="F20" s="186"/>
      <c r="G20" s="186"/>
      <c r="H20" s="191"/>
    </row>
    <row r="21" spans="1:8" ht="26.1" customHeight="1" x14ac:dyDescent="0.25">
      <c r="A21" s="198"/>
      <c r="B21" s="194"/>
      <c r="C21" s="199"/>
      <c r="D21" s="203"/>
      <c r="E21" s="186"/>
      <c r="F21" s="186"/>
      <c r="G21" s="186"/>
      <c r="H21" s="191"/>
    </row>
    <row r="22" spans="1:8" ht="26.1" customHeight="1" x14ac:dyDescent="0.25">
      <c r="A22" s="198"/>
      <c r="B22" s="194"/>
      <c r="C22" s="199"/>
      <c r="D22" s="203"/>
      <c r="E22" s="186"/>
      <c r="F22" s="186"/>
      <c r="G22" s="186"/>
      <c r="H22" s="191"/>
    </row>
    <row r="23" spans="1:8" ht="26.1" customHeight="1" thickBot="1" x14ac:dyDescent="0.3">
      <c r="A23" s="200"/>
      <c r="B23" s="195"/>
      <c r="C23" s="201"/>
      <c r="D23" s="204"/>
      <c r="E23" s="188"/>
      <c r="F23" s="188"/>
      <c r="G23" s="188"/>
      <c r="H23" s="192"/>
    </row>
  </sheetData>
  <sheetProtection algorithmName="SHA-512" hashValue="4TtnLlkZiHQWEmHhon93AFqC7FIRKdAL+m5UGEkNkFfai1UL4VHmeIdP0J+kwXg05zN363MF9hDLTc30HMeL0A==" saltValue="EF4JtRO+6TLDlQUpx81aKw==" spinCount="100000" sheet="1" objects="1" scenarios="1" selectLockedCells="1"/>
  <mergeCells count="1">
    <mergeCell ref="A5:H5"/>
  </mergeCells>
  <conditionalFormatting sqref="A8:H23">
    <cfRule type="expression" dxfId="65" priority="4" stopIfTrue="1">
      <formula>LEN(TRIM(A8))=0</formula>
    </cfRule>
  </conditionalFormatting>
  <conditionalFormatting sqref="E8:E23">
    <cfRule type="cellIs" dxfId="64" priority="5" operator="lessThan">
      <formula>30</formula>
    </cfRule>
  </conditionalFormatting>
  <conditionalFormatting sqref="F8:F23">
    <cfRule type="cellIs" dxfId="63" priority="8" operator="lessThan">
      <formula>10</formula>
    </cfRule>
  </conditionalFormatting>
  <conditionalFormatting sqref="G8:G23">
    <cfRule type="cellIs" dxfId="62" priority="7" operator="lessThan">
      <formula>50</formula>
    </cfRule>
  </conditionalFormatting>
  <conditionalFormatting sqref="H8:H23">
    <cfRule type="expression" dxfId="61" priority="1">
      <formula>AND($B8="benannter Untersucher",$E8&gt;=30,$F8&gt;=10,$G8&gt;=50)</formula>
    </cfRule>
    <cfRule type="expression" dxfId="60" priority="2">
      <formula>AND($B8="nicht benannter Untersucher",$E8&lt;&gt;"",$F8&lt;&gt;"",$G8&lt;&gt;"")</formula>
    </cfRule>
    <cfRule type="expression" dxfId="59" priority="3">
      <formula>AND($B8="benannter Untersucher",$E8&lt;30,$F8&lt;10,$G8&lt;50)</formula>
    </cfRule>
  </conditionalFormatting>
  <dataValidations count="5">
    <dataValidation type="textLength" showInputMessage="1" showErrorMessage="1" errorTitle="Eingabefehler" error="Nur Texteingabe bis 500 Zeichen möglich." sqref="H8:H23" xr:uid="{00000000-0002-0000-0300-000000000000}">
      <formula1>2</formula1>
      <formula2>500</formula2>
    </dataValidation>
    <dataValidation type="list" showInputMessage="1" showErrorMessage="1" errorTitle="Zeichenlänge" error="Nur Texteingabe bis 200 Zeichen möglich." sqref="B8:B23" xr:uid="{00000000-0002-0000-0300-000001000000}">
      <formula1>"benannter Untersucher, nicht benannter Untersucher"</formula1>
    </dataValidation>
    <dataValidation type="whole" showInputMessage="1" showErrorMessage="1" errorTitle="Eingabefehler" error="Ganze Zahl zwischen 0 und 5000 eingeben." sqref="G8:G23" xr:uid="{00000000-0002-0000-0300-000002000000}">
      <formula1>0</formula1>
      <formula2>5000</formula2>
    </dataValidation>
    <dataValidation type="textLength" showInputMessage="1" showErrorMessage="1" errorTitle="Zeichenlänge" error="Nur Texteingabe bis 200 Zeichen möglich." sqref="A8:A23 C8:D23" xr:uid="{00000000-0002-0000-0300-000003000000}">
      <formula1>2</formula1>
      <formula2>200</formula2>
    </dataValidation>
    <dataValidation type="whole" allowBlank="1" showInputMessage="1" showErrorMessage="1" errorTitle="Eingabefehler" error="Ganze Zahl zwischen 0 und 5000 eingeben." sqref="E8:F23" xr:uid="{00000000-0002-0000-0300-000004000000}">
      <formula1>0</formula1>
      <formula2>5000</formula2>
    </dataValidation>
  </dataValidations>
  <pageMargins left="0.7" right="0.7" top="0.75" bottom="0.75" header="0.3" footer="0.3"/>
  <pageSetup scale="60"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3"/>
  <sheetViews>
    <sheetView showGridLines="0" zoomScaleNormal="100" workbookViewId="0">
      <pane ySplit="6" topLeftCell="A7" activePane="bottomLeft" state="frozen"/>
      <selection pane="bottomLeft" activeCell="A7" sqref="A7"/>
    </sheetView>
  </sheetViews>
  <sheetFormatPr defaultColWidth="9.140625" defaultRowHeight="15" x14ac:dyDescent="0.25"/>
  <cols>
    <col min="1" max="1" width="32.5703125" customWidth="1"/>
    <col min="2" max="2" width="15.85546875" customWidth="1"/>
    <col min="3" max="3" width="20.7109375" customWidth="1"/>
    <col min="4" max="4" width="49.7109375" customWidth="1"/>
    <col min="5" max="5" width="13.42578125" customWidth="1"/>
    <col min="6" max="6" width="11.85546875" customWidth="1"/>
    <col min="7" max="7" width="50.140625" customWidth="1"/>
    <col min="9" max="9" width="9.140625" hidden="1" customWidth="1"/>
  </cols>
  <sheetData>
    <row r="1" spans="1:9" ht="7.5" customHeight="1" x14ac:dyDescent="0.25"/>
    <row r="2" spans="1:9" x14ac:dyDescent="0.25">
      <c r="A2" s="98" t="str">
        <f>Basisdaten!A2</f>
        <v>Anlage EB Version O1.1 (Auditjahr 2025 / Kennzahlenjahr 2024)</v>
      </c>
      <c r="B2" s="98"/>
      <c r="C2" s="98"/>
    </row>
    <row r="3" spans="1:9" ht="15.75" x14ac:dyDescent="0.25">
      <c r="A3" s="62" t="s">
        <v>489</v>
      </c>
      <c r="B3" s="62"/>
      <c r="C3" s="62"/>
    </row>
    <row r="4" spans="1:9" ht="15.95" customHeight="1" x14ac:dyDescent="0.25">
      <c r="A4" s="7" t="s">
        <v>578</v>
      </c>
    </row>
    <row r="5" spans="1:9" ht="7.5" customHeight="1" thickBot="1" x14ac:dyDescent="0.3"/>
    <row r="6" spans="1:9" ht="51.75" customHeight="1" thickBot="1" x14ac:dyDescent="0.3">
      <c r="A6" s="168" t="s">
        <v>484</v>
      </c>
      <c r="B6" s="169" t="s">
        <v>485</v>
      </c>
      <c r="C6" s="169" t="s">
        <v>490</v>
      </c>
      <c r="D6" s="170" t="s">
        <v>491</v>
      </c>
      <c r="E6" s="170" t="s">
        <v>487</v>
      </c>
      <c r="F6" s="170" t="s">
        <v>500</v>
      </c>
      <c r="G6" s="171" t="s">
        <v>488</v>
      </c>
      <c r="I6" t="s">
        <v>492</v>
      </c>
    </row>
    <row r="7" spans="1:9" ht="26.1" customHeight="1" x14ac:dyDescent="0.25">
      <c r="A7" s="205"/>
      <c r="B7" s="175"/>
      <c r="C7" s="172"/>
      <c r="D7" s="208"/>
      <c r="E7" s="211"/>
      <c r="F7" s="165"/>
      <c r="G7" s="180"/>
      <c r="I7" t="s">
        <v>493</v>
      </c>
    </row>
    <row r="8" spans="1:9" ht="26.1" customHeight="1" x14ac:dyDescent="0.25">
      <c r="A8" s="206"/>
      <c r="B8" s="176"/>
      <c r="C8" s="173"/>
      <c r="D8" s="209"/>
      <c r="E8" s="212"/>
      <c r="F8" s="166"/>
      <c r="G8" s="181"/>
    </row>
    <row r="9" spans="1:9" ht="26.1" customHeight="1" x14ac:dyDescent="0.25">
      <c r="A9" s="206"/>
      <c r="B9" s="176"/>
      <c r="C9" s="173"/>
      <c r="D9" s="209"/>
      <c r="E9" s="212"/>
      <c r="F9" s="166"/>
      <c r="G9" s="181"/>
    </row>
    <row r="10" spans="1:9" ht="26.1" customHeight="1" x14ac:dyDescent="0.25">
      <c r="A10" s="206"/>
      <c r="B10" s="176"/>
      <c r="C10" s="173"/>
      <c r="D10" s="209"/>
      <c r="E10" s="212"/>
      <c r="F10" s="166"/>
      <c r="G10" s="181"/>
    </row>
    <row r="11" spans="1:9" ht="26.1" customHeight="1" x14ac:dyDescent="0.25">
      <c r="A11" s="206"/>
      <c r="B11" s="176"/>
      <c r="C11" s="173"/>
      <c r="D11" s="209"/>
      <c r="E11" s="212"/>
      <c r="F11" s="166"/>
      <c r="G11" s="181"/>
    </row>
    <row r="12" spans="1:9" ht="26.1" customHeight="1" x14ac:dyDescent="0.25">
      <c r="A12" s="206"/>
      <c r="B12" s="176"/>
      <c r="C12" s="173"/>
      <c r="D12" s="209"/>
      <c r="E12" s="212"/>
      <c r="F12" s="166"/>
      <c r="G12" s="181"/>
    </row>
    <row r="13" spans="1:9" ht="26.1" customHeight="1" x14ac:dyDescent="0.25">
      <c r="A13" s="206"/>
      <c r="B13" s="176"/>
      <c r="C13" s="173"/>
      <c r="D13" s="209"/>
      <c r="E13" s="212"/>
      <c r="F13" s="166"/>
      <c r="G13" s="181"/>
    </row>
    <row r="14" spans="1:9" ht="26.1" customHeight="1" x14ac:dyDescent="0.25">
      <c r="A14" s="206"/>
      <c r="B14" s="176"/>
      <c r="C14" s="173"/>
      <c r="D14" s="209"/>
      <c r="E14" s="212"/>
      <c r="F14" s="166"/>
      <c r="G14" s="181"/>
    </row>
    <row r="15" spans="1:9" ht="26.1" customHeight="1" x14ac:dyDescent="0.25">
      <c r="A15" s="206"/>
      <c r="B15" s="176"/>
      <c r="C15" s="173"/>
      <c r="D15" s="209"/>
      <c r="E15" s="212"/>
      <c r="F15" s="166"/>
      <c r="G15" s="181"/>
    </row>
    <row r="16" spans="1:9" ht="26.1" customHeight="1" x14ac:dyDescent="0.25">
      <c r="A16" s="206"/>
      <c r="B16" s="176"/>
      <c r="C16" s="173"/>
      <c r="D16" s="209"/>
      <c r="E16" s="212"/>
      <c r="F16" s="166"/>
      <c r="G16" s="181"/>
    </row>
    <row r="17" spans="1:7" ht="26.1" customHeight="1" x14ac:dyDescent="0.25">
      <c r="A17" s="206"/>
      <c r="B17" s="176"/>
      <c r="C17" s="173"/>
      <c r="D17" s="209"/>
      <c r="E17" s="212"/>
      <c r="F17" s="166"/>
      <c r="G17" s="181"/>
    </row>
    <row r="18" spans="1:7" ht="26.1" customHeight="1" x14ac:dyDescent="0.25">
      <c r="A18" s="206"/>
      <c r="B18" s="176"/>
      <c r="C18" s="173"/>
      <c r="D18" s="209"/>
      <c r="E18" s="212"/>
      <c r="F18" s="166"/>
      <c r="G18" s="181"/>
    </row>
    <row r="19" spans="1:7" ht="26.1" customHeight="1" x14ac:dyDescent="0.25">
      <c r="A19" s="206"/>
      <c r="B19" s="176"/>
      <c r="C19" s="173"/>
      <c r="D19" s="209"/>
      <c r="E19" s="212"/>
      <c r="F19" s="166"/>
      <c r="G19" s="181"/>
    </row>
    <row r="20" spans="1:7" ht="26.1" customHeight="1" x14ac:dyDescent="0.25">
      <c r="A20" s="206"/>
      <c r="B20" s="176"/>
      <c r="C20" s="173"/>
      <c r="D20" s="209"/>
      <c r="E20" s="212"/>
      <c r="F20" s="166"/>
      <c r="G20" s="181"/>
    </row>
    <row r="21" spans="1:7" ht="26.1" customHeight="1" x14ac:dyDescent="0.25">
      <c r="A21" s="206"/>
      <c r="B21" s="176"/>
      <c r="C21" s="173"/>
      <c r="D21" s="209"/>
      <c r="E21" s="212"/>
      <c r="F21" s="166"/>
      <c r="G21" s="181"/>
    </row>
    <row r="22" spans="1:7" ht="26.1" customHeight="1" thickBot="1" x14ac:dyDescent="0.3">
      <c r="A22" s="207"/>
      <c r="B22" s="177"/>
      <c r="C22" s="174"/>
      <c r="D22" s="210"/>
      <c r="E22" s="213"/>
      <c r="F22" s="167"/>
      <c r="G22" s="182"/>
    </row>
    <row r="23" spans="1:7" ht="26.1" customHeight="1" thickBot="1" x14ac:dyDescent="0.3">
      <c r="E23" s="160" t="s">
        <v>494</v>
      </c>
      <c r="F23" s="178">
        <f>SUM(F7:F22)</f>
        <v>0</v>
      </c>
    </row>
  </sheetData>
  <sheetProtection algorithmName="SHA-512" hashValue="qGcCSsa5dDJYDlXXHaZN3wTOWRmUfLBtb5tSJr9EXDLiN1qCNogRob++cyM0YedQ8kvv/0m6W1Oq1wKWhIkk8Q==" saltValue="8tHvZKJH0XnRTqeg76Nx6Q==" spinCount="100000" sheet="1" objects="1" scenarios="1" selectLockedCells="1"/>
  <conditionalFormatting sqref="A7:G22">
    <cfRule type="expression" dxfId="58" priority="2" stopIfTrue="1">
      <formula>LEN(TRIM(A7))=0</formula>
    </cfRule>
  </conditionalFormatting>
  <conditionalFormatting sqref="F7:F22">
    <cfRule type="cellIs" dxfId="57" priority="3" operator="lessThan">
      <formula>10</formula>
    </cfRule>
  </conditionalFormatting>
  <conditionalFormatting sqref="G7:G22">
    <cfRule type="expression" dxfId="56" priority="1">
      <formula>AND($C7="benannter Operateur",$F7&gt;=10)</formula>
    </cfRule>
  </conditionalFormatting>
  <dataValidations count="5">
    <dataValidation type="textLength" showInputMessage="1" showErrorMessage="1" errorTitle="Zeichenlänge" error="Nur Texteingabe bis 200 Zeichen möglich." sqref="D7:E22 A7:A22" xr:uid="{00000000-0002-0000-0400-000000000000}">
      <formula1>2</formula1>
      <formula2>200</formula2>
    </dataValidation>
    <dataValidation type="whole" showInputMessage="1" showErrorMessage="1" errorTitle="Eingabefehler" error="Ganze Zahl zwischen 0 und 5000 eingeben." sqref="F7:F22" xr:uid="{00000000-0002-0000-0400-000001000000}">
      <formula1>0</formula1>
      <formula2>5000</formula2>
    </dataValidation>
    <dataValidation type="list" showInputMessage="1" showErrorMessage="1" errorTitle="Zeichenlänge" error="Nur Texteingabe bis 200 Zeichen möglich." sqref="B7:B22" xr:uid="{00000000-0002-0000-0400-000002000000}">
      <formula1>"Ja, Nein"</formula1>
    </dataValidation>
    <dataValidation type="list" showInputMessage="1" showErrorMessage="1" errorTitle="Zeichenlänge" error="Nur Texteingabe bis 200 Zeichen möglich." sqref="C7:C22" xr:uid="{00000000-0002-0000-0400-000003000000}">
      <formula1>$I$6:$I$7</formula1>
    </dataValidation>
    <dataValidation type="textLength" allowBlank="1" showInputMessage="1" showErrorMessage="1" errorTitle="Eingabefehler" error="Nur Texteingabe bis 500 Zeichen möglich." sqref="G7:G22" xr:uid="{AA9D343E-AA75-4CAE-A5D3-0219487E1D4D}">
      <formula1>2</formula1>
      <formula2>500</formula2>
    </dataValidation>
  </dataValidations>
  <pageMargins left="0.7" right="0.7" top="0.75" bottom="0.75" header="0.3" footer="0.3"/>
  <pageSetup scale="62" orientation="landscape" r:id="rId1"/>
  <headerFooter>
    <oddFooter>&amp;L&amp;"Arial,Regular"&amp;7&amp;F&amp;C&amp;"Arial,Regular"&amp;7 © DKG  Alle Rechte vorbehalten&amp;R&amp;"Arial,Regular"&amp;7&amp;P</oddFooter>
  </headerFooter>
  <colBreaks count="1" manualBreakCount="1">
    <brk id="7"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G6"/>
  <sheetViews>
    <sheetView workbookViewId="0">
      <selection activeCell="B18" sqref="B18"/>
    </sheetView>
  </sheetViews>
  <sheetFormatPr defaultColWidth="11.42578125" defaultRowHeight="15" x14ac:dyDescent="0.25"/>
  <cols>
    <col min="1" max="1" width="37.85546875" customWidth="1"/>
    <col min="2" max="2" width="45.7109375" customWidth="1"/>
    <col min="3" max="3" width="46.28515625" customWidth="1"/>
    <col min="4" max="4" width="20.85546875" customWidth="1"/>
    <col min="5" max="5" width="16" customWidth="1"/>
  </cols>
  <sheetData>
    <row r="1" spans="1:7" x14ac:dyDescent="0.25">
      <c r="A1" s="74" t="s">
        <v>3</v>
      </c>
      <c r="B1" s="152" t="str">
        <f>IF(Basisdaten!B18=0,"",Basisdaten!B18)</f>
        <v/>
      </c>
    </row>
    <row r="2" spans="1:7" x14ac:dyDescent="0.25">
      <c r="A2" s="74" t="s">
        <v>4</v>
      </c>
      <c r="B2" s="76" t="str">
        <f>IF(Basisdaten!I14=0,"",Basisdaten!I14)</f>
        <v/>
      </c>
    </row>
    <row r="3" spans="1:7" x14ac:dyDescent="0.25">
      <c r="A3" s="74" t="s">
        <v>5</v>
      </c>
      <c r="B3" s="76" t="str">
        <f>IF(Basisdaten!I16=0,"",Basisdaten!I16)</f>
        <v/>
      </c>
    </row>
    <row r="5" spans="1:7" x14ac:dyDescent="0.25">
      <c r="A5" s="77" t="s">
        <v>12</v>
      </c>
      <c r="B5" s="77" t="s">
        <v>7</v>
      </c>
      <c r="C5" s="77" t="s">
        <v>463</v>
      </c>
      <c r="D5" s="77" t="s">
        <v>268</v>
      </c>
      <c r="E5" s="77" t="s">
        <v>374</v>
      </c>
      <c r="F5" s="77" t="str">
        <f>Basisdaten!A14</f>
        <v>IK-Nummer</v>
      </c>
      <c r="G5" s="77" t="str">
        <f>Basisdaten!A16</f>
        <v>Standort-Nummer</v>
      </c>
    </row>
    <row r="6" spans="1:7" x14ac:dyDescent="0.25">
      <c r="A6" s="75" t="str">
        <f>IF(Basisdaten!A24=0,"",Basisdaten!A24)</f>
        <v/>
      </c>
      <c r="B6" s="75" t="str">
        <f>IF(Basisdaten!E27=0,"",Basisdaten!E27)</f>
        <v/>
      </c>
      <c r="C6" s="75" t="str">
        <f>IF(Basisdaten!E24=0,"",Basisdaten!E24)</f>
        <v/>
      </c>
      <c r="D6" s="75" t="str">
        <f>IF(Basisdaten!A27=0,"",Basisdaten!A27)</f>
        <v>Nein</v>
      </c>
      <c r="E6" s="75" t="str">
        <f>IF(Basisdaten!B6=0,"",Basisdaten!B6)</f>
        <v/>
      </c>
      <c r="F6" s="179" t="str">
        <f>IF(Basisdaten!B14=0,"",Basisdaten!B14)</f>
        <v/>
      </c>
      <c r="G6" s="179" t="str">
        <f>IF(Basisdaten!B16=0,"",Basisdaten!B16)</f>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D12"/>
  <sheetViews>
    <sheetView workbookViewId="0">
      <selection activeCell="B31" sqref="B31"/>
    </sheetView>
  </sheetViews>
  <sheetFormatPr defaultColWidth="11.42578125" defaultRowHeight="12.75" x14ac:dyDescent="0.2"/>
  <cols>
    <col min="1" max="1" width="64.42578125" style="2" customWidth="1"/>
    <col min="2" max="16384" width="11.42578125" style="2"/>
  </cols>
  <sheetData>
    <row r="1" spans="1:4" ht="15.95" customHeight="1" x14ac:dyDescent="0.2">
      <c r="B1" s="98" t="s">
        <v>327</v>
      </c>
      <c r="C1" s="98" t="s">
        <v>328</v>
      </c>
      <c r="D1" s="98" t="s">
        <v>329</v>
      </c>
    </row>
    <row r="2" spans="1:4" ht="15.95" customHeight="1" x14ac:dyDescent="0.2">
      <c r="A2" s="108" t="s">
        <v>334</v>
      </c>
      <c r="B2" s="109">
        <f>Basisdaten!A31</f>
        <v>0</v>
      </c>
      <c r="C2" s="110"/>
      <c r="D2" s="110"/>
    </row>
    <row r="3" spans="1:4" ht="15.95" customHeight="1" x14ac:dyDescent="0.2">
      <c r="A3" s="108" t="s">
        <v>370</v>
      </c>
      <c r="B3" s="109">
        <f>Basisdaten!E31</f>
        <v>0</v>
      </c>
      <c r="C3" s="109">
        <f>Basisdaten!E32</f>
        <v>0</v>
      </c>
      <c r="D3" s="109">
        <f>Basisdaten!E33</f>
        <v>0</v>
      </c>
    </row>
    <row r="4" spans="1:4" ht="15.95" customHeight="1" x14ac:dyDescent="0.2">
      <c r="A4" s="108" t="s">
        <v>372</v>
      </c>
      <c r="B4" s="109">
        <f>Basisdaten!G31</f>
        <v>0</v>
      </c>
      <c r="C4" s="110"/>
      <c r="D4" s="110"/>
    </row>
    <row r="5" spans="1:4" ht="15.95" customHeight="1" x14ac:dyDescent="0.2">
      <c r="A5" s="108" t="s">
        <v>435</v>
      </c>
      <c r="B5" s="109">
        <f>Basisdaten!G35</f>
        <v>0</v>
      </c>
      <c r="C5" s="110"/>
      <c r="D5" s="110"/>
    </row>
    <row r="6" spans="1:4" ht="15.95" customHeight="1" x14ac:dyDescent="0.2">
      <c r="A6" s="108" t="s">
        <v>436</v>
      </c>
      <c r="B6" s="109">
        <f>Basisdaten!G36</f>
        <v>0</v>
      </c>
      <c r="C6" s="110"/>
      <c r="D6" s="110"/>
    </row>
    <row r="7" spans="1:4" ht="15.95" customHeight="1" x14ac:dyDescent="0.2">
      <c r="A7" s="108" t="s">
        <v>336</v>
      </c>
      <c r="B7" s="109">
        <f>Basisdaten!A39</f>
        <v>0</v>
      </c>
      <c r="C7" s="110"/>
      <c r="D7" s="110"/>
    </row>
    <row r="8" spans="1:4" ht="15.95" customHeight="1" x14ac:dyDescent="0.2">
      <c r="A8" s="108" t="s">
        <v>371</v>
      </c>
      <c r="B8" s="109">
        <f>Basisdaten!E39</f>
        <v>0</v>
      </c>
      <c r="C8" s="109">
        <f>Basisdaten!E40</f>
        <v>0</v>
      </c>
      <c r="D8" s="109">
        <f>Basisdaten!E41</f>
        <v>0</v>
      </c>
    </row>
    <row r="9" spans="1:4" ht="15.95" customHeight="1" x14ac:dyDescent="0.2">
      <c r="A9" s="108" t="s">
        <v>373</v>
      </c>
      <c r="B9" s="109">
        <f>Basisdaten!G39</f>
        <v>0</v>
      </c>
      <c r="C9" s="110"/>
      <c r="D9" s="110"/>
    </row>
    <row r="10" spans="1:4" x14ac:dyDescent="0.2">
      <c r="A10" s="108" t="s">
        <v>437</v>
      </c>
      <c r="B10" s="109">
        <f>Basisdaten!G43</f>
        <v>0</v>
      </c>
      <c r="C10" s="110"/>
      <c r="D10" s="110"/>
    </row>
    <row r="11" spans="1:4" x14ac:dyDescent="0.2">
      <c r="A11" s="108" t="s">
        <v>438</v>
      </c>
      <c r="B11" s="109">
        <f>Basisdaten!G44</f>
        <v>0</v>
      </c>
      <c r="C11" s="110"/>
      <c r="D11" s="110"/>
    </row>
    <row r="12" spans="1:4" x14ac:dyDescent="0.2">
      <c r="A12" s="108" t="s">
        <v>473</v>
      </c>
      <c r="B12" s="109">
        <f>Basisdaten!G46</f>
        <v>0</v>
      </c>
      <c r="C12" s="110"/>
      <c r="D12" s="11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S154"/>
  <sheetViews>
    <sheetView topLeftCell="A79" workbookViewId="0">
      <selection activeCell="F104" sqref="F104"/>
    </sheetView>
  </sheetViews>
  <sheetFormatPr defaultColWidth="9.140625" defaultRowHeight="11.25" x14ac:dyDescent="0.2"/>
  <cols>
    <col min="1" max="1" width="34.140625" style="7" customWidth="1"/>
    <col min="2" max="2" width="50.42578125" style="7" customWidth="1"/>
    <col min="3" max="3" width="69.28515625" style="7" customWidth="1"/>
    <col min="4" max="4" width="20.42578125" style="7" customWidth="1"/>
    <col min="5" max="5" width="12.5703125" style="7" customWidth="1"/>
    <col min="6" max="6" width="23.7109375" style="7" customWidth="1"/>
    <col min="7" max="7" width="9.140625" style="7" customWidth="1"/>
    <col min="8" max="8" width="24.7109375" style="7" customWidth="1"/>
    <col min="9" max="9" width="14.85546875" style="7" customWidth="1"/>
    <col min="10" max="10" width="19.28515625" style="7" customWidth="1"/>
    <col min="11" max="11" width="15" style="7" customWidth="1"/>
    <col min="12" max="13" width="9.140625" style="7" customWidth="1"/>
    <col min="14" max="14" width="15.28515625" style="7" customWidth="1"/>
    <col min="15" max="15" width="18.140625" style="7" customWidth="1"/>
    <col min="16" max="16384" width="9.140625" style="7"/>
  </cols>
  <sheetData>
    <row r="1" spans="1:6" x14ac:dyDescent="0.2">
      <c r="A1" s="118" t="s">
        <v>13</v>
      </c>
      <c r="B1" s="19" t="s">
        <v>20</v>
      </c>
      <c r="C1" s="95"/>
      <c r="D1" s="153"/>
    </row>
    <row r="2" spans="1:6" x14ac:dyDescent="0.2">
      <c r="A2" s="20" t="s">
        <v>468</v>
      </c>
      <c r="B2" s="19" t="s">
        <v>14</v>
      </c>
      <c r="C2" s="95"/>
      <c r="D2" s="154"/>
      <c r="E2" s="7" t="s">
        <v>58</v>
      </c>
    </row>
    <row r="3" spans="1:6" x14ac:dyDescent="0.2">
      <c r="B3" s="19" t="s">
        <v>15</v>
      </c>
      <c r="C3" s="95"/>
      <c r="D3" s="154"/>
      <c r="E3" s="63" t="str">
        <f>Basisdaten!I16</f>
        <v/>
      </c>
      <c r="F3" s="7">
        <f>IF(E3&gt;E4,0,DATEDIF(E3,E4,"y"))</f>
        <v>0</v>
      </c>
    </row>
    <row r="4" spans="1:6" x14ac:dyDescent="0.2">
      <c r="B4" s="19" t="s">
        <v>315</v>
      </c>
      <c r="C4" s="95"/>
      <c r="D4" s="154"/>
      <c r="E4" s="63">
        <v>46022</v>
      </c>
    </row>
    <row r="5" spans="1:6" x14ac:dyDescent="0.2">
      <c r="B5" s="19" t="s">
        <v>16</v>
      </c>
      <c r="C5" s="95"/>
      <c r="D5" s="154"/>
    </row>
    <row r="6" spans="1:6" x14ac:dyDescent="0.2">
      <c r="B6" s="19" t="s">
        <v>17</v>
      </c>
      <c r="C6" s="95"/>
      <c r="D6" s="154"/>
    </row>
    <row r="7" spans="1:6" x14ac:dyDescent="0.2">
      <c r="B7" s="19" t="s">
        <v>316</v>
      </c>
      <c r="C7" s="95"/>
      <c r="D7" s="154"/>
    </row>
    <row r="8" spans="1:6" x14ac:dyDescent="0.2">
      <c r="B8" s="19" t="s">
        <v>18</v>
      </c>
      <c r="C8" s="95"/>
      <c r="D8" s="154"/>
    </row>
    <row r="9" spans="1:6" x14ac:dyDescent="0.2">
      <c r="B9" s="19" t="s">
        <v>317</v>
      </c>
      <c r="C9" s="95"/>
      <c r="D9" s="154"/>
    </row>
    <row r="10" spans="1:6" x14ac:dyDescent="0.2">
      <c r="B10" s="19" t="s">
        <v>19</v>
      </c>
      <c r="C10" s="95"/>
      <c r="D10" s="154"/>
    </row>
    <row r="11" spans="1:6" x14ac:dyDescent="0.2">
      <c r="B11" s="19" t="s">
        <v>318</v>
      </c>
      <c r="C11" s="95"/>
      <c r="D11" s="154"/>
    </row>
    <row r="12" spans="1:6" x14ac:dyDescent="0.2">
      <c r="B12" s="19" t="s">
        <v>21</v>
      </c>
      <c r="C12" s="95"/>
      <c r="D12" s="154"/>
    </row>
    <row r="13" spans="1:6" x14ac:dyDescent="0.2">
      <c r="B13" s="19" t="s">
        <v>22</v>
      </c>
      <c r="C13" s="95"/>
      <c r="D13" s="154"/>
    </row>
    <row r="14" spans="1:6" x14ac:dyDescent="0.2">
      <c r="B14" s="19" t="s">
        <v>23</v>
      </c>
      <c r="C14" s="95"/>
      <c r="D14" s="154"/>
    </row>
    <row r="15" spans="1:6" x14ac:dyDescent="0.2">
      <c r="B15" s="19" t="s">
        <v>25</v>
      </c>
      <c r="C15" s="95"/>
      <c r="D15" s="154"/>
    </row>
    <row r="16" spans="1:6" x14ac:dyDescent="0.2">
      <c r="B16" s="19" t="s">
        <v>24</v>
      </c>
      <c r="C16" s="95"/>
      <c r="D16" s="154"/>
    </row>
    <row r="17" spans="2:4" x14ac:dyDescent="0.2">
      <c r="B17" s="19" t="s">
        <v>26</v>
      </c>
      <c r="C17" s="95"/>
      <c r="D17" s="155"/>
    </row>
    <row r="18" spans="2:4" x14ac:dyDescent="0.2">
      <c r="B18" s="19" t="s">
        <v>27</v>
      </c>
      <c r="C18" s="95"/>
      <c r="D18" s="154"/>
    </row>
    <row r="19" spans="2:4" x14ac:dyDescent="0.2">
      <c r="B19" s="19" t="s">
        <v>28</v>
      </c>
      <c r="C19" s="95"/>
      <c r="D19" s="154"/>
    </row>
    <row r="20" spans="2:4" x14ac:dyDescent="0.2">
      <c r="B20" s="19" t="s">
        <v>29</v>
      </c>
      <c r="C20" s="95"/>
      <c r="D20" s="154"/>
    </row>
    <row r="21" spans="2:4" x14ac:dyDescent="0.2">
      <c r="B21" s="19" t="s">
        <v>30</v>
      </c>
      <c r="C21" s="119"/>
      <c r="D21" s="154"/>
    </row>
    <row r="22" spans="2:4" x14ac:dyDescent="0.2">
      <c r="B22" s="19" t="s">
        <v>32</v>
      </c>
      <c r="C22" s="95"/>
      <c r="D22" s="154"/>
    </row>
    <row r="23" spans="2:4" x14ac:dyDescent="0.2">
      <c r="B23" s="19" t="s">
        <v>31</v>
      </c>
      <c r="C23" s="95"/>
      <c r="D23" s="154"/>
    </row>
    <row r="24" spans="2:4" x14ac:dyDescent="0.2">
      <c r="B24" s="19" t="s">
        <v>34</v>
      </c>
      <c r="C24" s="95"/>
      <c r="D24" s="154"/>
    </row>
    <row r="25" spans="2:4" x14ac:dyDescent="0.2">
      <c r="B25" s="19" t="s">
        <v>300</v>
      </c>
      <c r="C25" s="95"/>
      <c r="D25" s="154"/>
    </row>
    <row r="26" spans="2:4" x14ac:dyDescent="0.2">
      <c r="B26" s="19" t="s">
        <v>467</v>
      </c>
      <c r="C26" s="95"/>
      <c r="D26" s="154"/>
    </row>
    <row r="27" spans="2:4" x14ac:dyDescent="0.2">
      <c r="B27" s="19" t="s">
        <v>33</v>
      </c>
      <c r="C27" s="95"/>
      <c r="D27" s="154"/>
    </row>
    <row r="28" spans="2:4" x14ac:dyDescent="0.2">
      <c r="B28" s="19" t="s">
        <v>35</v>
      </c>
      <c r="C28" s="95"/>
      <c r="D28" s="154"/>
    </row>
    <row r="29" spans="2:4" x14ac:dyDescent="0.2">
      <c r="B29" s="19" t="s">
        <v>36</v>
      </c>
      <c r="C29" s="95"/>
      <c r="D29" s="154"/>
    </row>
    <row r="30" spans="2:4" x14ac:dyDescent="0.2">
      <c r="B30" s="19" t="s">
        <v>37</v>
      </c>
      <c r="C30" s="95"/>
      <c r="D30" s="154"/>
    </row>
    <row r="31" spans="2:4" x14ac:dyDescent="0.2">
      <c r="B31" s="19" t="s">
        <v>319</v>
      </c>
      <c r="C31" s="95"/>
      <c r="D31" s="154"/>
    </row>
    <row r="32" spans="2:4" x14ac:dyDescent="0.2">
      <c r="B32" s="19" t="s">
        <v>39</v>
      </c>
      <c r="C32" s="95"/>
      <c r="D32" s="154"/>
    </row>
    <row r="33" spans="2:4" x14ac:dyDescent="0.2">
      <c r="B33" s="19" t="s">
        <v>40</v>
      </c>
      <c r="C33" s="95"/>
      <c r="D33" s="154"/>
    </row>
    <row r="34" spans="2:4" x14ac:dyDescent="0.2">
      <c r="B34" s="19" t="s">
        <v>42</v>
      </c>
      <c r="C34" s="95"/>
      <c r="D34" s="154"/>
    </row>
    <row r="35" spans="2:4" x14ac:dyDescent="0.2">
      <c r="B35" s="19" t="s">
        <v>43</v>
      </c>
      <c r="C35" s="95"/>
      <c r="D35" s="154"/>
    </row>
    <row r="36" spans="2:4" x14ac:dyDescent="0.2">
      <c r="B36" s="19" t="s">
        <v>44</v>
      </c>
      <c r="C36" s="95"/>
      <c r="D36" s="154"/>
    </row>
    <row r="37" spans="2:4" x14ac:dyDescent="0.2">
      <c r="B37" s="19" t="s">
        <v>45</v>
      </c>
      <c r="C37" s="95"/>
      <c r="D37" s="154"/>
    </row>
    <row r="38" spans="2:4" x14ac:dyDescent="0.2">
      <c r="B38" s="19" t="s">
        <v>46</v>
      </c>
      <c r="C38" s="95"/>
      <c r="D38" s="154"/>
    </row>
    <row r="39" spans="2:4" x14ac:dyDescent="0.2">
      <c r="B39" s="19" t="s">
        <v>41</v>
      </c>
      <c r="C39" s="95"/>
      <c r="D39" s="154"/>
    </row>
    <row r="40" spans="2:4" x14ac:dyDescent="0.2">
      <c r="B40" s="9" t="s">
        <v>47</v>
      </c>
      <c r="C40" s="95"/>
      <c r="D40" s="154"/>
    </row>
    <row r="41" spans="2:4" x14ac:dyDescent="0.2">
      <c r="B41" s="9" t="s">
        <v>38</v>
      </c>
      <c r="C41" s="95"/>
      <c r="D41" s="154"/>
    </row>
    <row r="42" spans="2:4" x14ac:dyDescent="0.2">
      <c r="B42" s="9" t="s">
        <v>51</v>
      </c>
      <c r="C42" s="95"/>
      <c r="D42" s="154"/>
    </row>
    <row r="43" spans="2:4" x14ac:dyDescent="0.2">
      <c r="B43" s="9" t="s">
        <v>48</v>
      </c>
      <c r="C43" s="95"/>
      <c r="D43" s="154"/>
    </row>
    <row r="44" spans="2:4" x14ac:dyDescent="0.2">
      <c r="B44" s="34" t="s">
        <v>359</v>
      </c>
      <c r="C44" s="95"/>
      <c r="D44" s="154"/>
    </row>
    <row r="45" spans="2:4" x14ac:dyDescent="0.2">
      <c r="B45" s="34" t="s">
        <v>49</v>
      </c>
      <c r="C45" s="95"/>
      <c r="D45" s="154"/>
    </row>
    <row r="46" spans="2:4" x14ac:dyDescent="0.2">
      <c r="B46" s="34" t="s">
        <v>50</v>
      </c>
      <c r="C46" s="95"/>
      <c r="D46" s="156"/>
    </row>
    <row r="47" spans="2:4" x14ac:dyDescent="0.2">
      <c r="B47" s="34" t="s">
        <v>52</v>
      </c>
      <c r="C47" s="95"/>
      <c r="D47" s="154"/>
    </row>
    <row r="48" spans="2:4" x14ac:dyDescent="0.2">
      <c r="B48" s="34" t="s">
        <v>53</v>
      </c>
      <c r="C48" s="95"/>
      <c r="D48" s="154"/>
    </row>
    <row r="49" spans="2:4" x14ac:dyDescent="0.2">
      <c r="B49" s="34" t="s">
        <v>320</v>
      </c>
      <c r="C49" s="95"/>
      <c r="D49" s="154"/>
    </row>
    <row r="50" spans="2:4" x14ac:dyDescent="0.2">
      <c r="B50" s="34" t="s">
        <v>55</v>
      </c>
      <c r="C50" s="95"/>
      <c r="D50" s="154"/>
    </row>
    <row r="51" spans="2:4" x14ac:dyDescent="0.2">
      <c r="B51" s="9" t="s">
        <v>54</v>
      </c>
      <c r="C51" s="95"/>
      <c r="D51" s="154"/>
    </row>
    <row r="52" spans="2:4" x14ac:dyDescent="0.2">
      <c r="B52" s="34" t="s">
        <v>56</v>
      </c>
      <c r="C52" s="119"/>
      <c r="D52" s="96"/>
    </row>
    <row r="53" spans="2:4" x14ac:dyDescent="0.2">
      <c r="B53" s="34" t="s">
        <v>57</v>
      </c>
      <c r="C53" s="119"/>
      <c r="D53" s="96"/>
    </row>
    <row r="54" spans="2:4" x14ac:dyDescent="0.2">
      <c r="C54" s="119"/>
      <c r="D54" s="96"/>
    </row>
    <row r="55" spans="2:4" x14ac:dyDescent="0.2">
      <c r="C55" s="119"/>
      <c r="D55" s="96"/>
    </row>
    <row r="56" spans="2:4" x14ac:dyDescent="0.2">
      <c r="B56" s="95"/>
      <c r="C56" s="119"/>
      <c r="D56" s="96"/>
    </row>
    <row r="57" spans="2:4" x14ac:dyDescent="0.2">
      <c r="B57" s="95"/>
      <c r="C57" s="119"/>
      <c r="D57" s="154"/>
    </row>
    <row r="58" spans="2:4" x14ac:dyDescent="0.2">
      <c r="B58" s="95"/>
      <c r="C58" s="119"/>
      <c r="D58" s="96"/>
    </row>
    <row r="59" spans="2:4" x14ac:dyDescent="0.2">
      <c r="B59" s="95"/>
      <c r="C59" s="119"/>
      <c r="D59" s="96"/>
    </row>
    <row r="60" spans="2:4" x14ac:dyDescent="0.2">
      <c r="B60" s="95"/>
    </row>
    <row r="61" spans="2:4" x14ac:dyDescent="0.2">
      <c r="B61" s="95"/>
    </row>
    <row r="62" spans="2:4" x14ac:dyDescent="0.2">
      <c r="B62" s="95"/>
    </row>
    <row r="63" spans="2:4" x14ac:dyDescent="0.2">
      <c r="B63" s="95"/>
    </row>
    <row r="64" spans="2:4" x14ac:dyDescent="0.2">
      <c r="B64" s="95"/>
      <c r="C64" s="119" t="s">
        <v>57</v>
      </c>
      <c r="D64" s="96"/>
    </row>
    <row r="65" spans="1:19" x14ac:dyDescent="0.2">
      <c r="B65" s="95"/>
      <c r="C65" s="119"/>
      <c r="D65" s="96"/>
    </row>
    <row r="67" spans="1:19" x14ac:dyDescent="0.2">
      <c r="A67" s="13" t="s">
        <v>59</v>
      </c>
      <c r="B67" s="14" t="s">
        <v>60</v>
      </c>
      <c r="C67" s="15" t="s">
        <v>61</v>
      </c>
      <c r="D67" s="14" t="s">
        <v>62</v>
      </c>
      <c r="E67" s="14" t="s">
        <v>63</v>
      </c>
      <c r="F67" s="14" t="s">
        <v>64</v>
      </c>
      <c r="G67" s="14" t="s">
        <v>65</v>
      </c>
      <c r="H67" s="14" t="s">
        <v>66</v>
      </c>
      <c r="I67" s="14" t="s">
        <v>67</v>
      </c>
      <c r="J67" s="14" t="s">
        <v>68</v>
      </c>
      <c r="K67" s="14" t="s">
        <v>69</v>
      </c>
      <c r="L67" s="14" t="s">
        <v>70</v>
      </c>
      <c r="M67" s="14" t="s">
        <v>71</v>
      </c>
      <c r="N67" s="14" t="s">
        <v>72</v>
      </c>
      <c r="O67" s="14" t="s">
        <v>73</v>
      </c>
      <c r="P67" s="14" t="s">
        <v>74</v>
      </c>
      <c r="Q67" s="14" t="s">
        <v>75</v>
      </c>
      <c r="R67" s="14" t="s">
        <v>76</v>
      </c>
      <c r="S67" s="15" t="s">
        <v>77</v>
      </c>
    </row>
    <row r="68" spans="1:19" x14ac:dyDescent="0.2">
      <c r="A68" s="10" t="s">
        <v>78</v>
      </c>
      <c r="B68" s="8" t="s">
        <v>79</v>
      </c>
      <c r="C68" s="11" t="s">
        <v>80</v>
      </c>
      <c r="D68" s="8" t="s">
        <v>81</v>
      </c>
      <c r="E68" s="8" t="s">
        <v>82</v>
      </c>
      <c r="F68" s="8" t="s">
        <v>83</v>
      </c>
      <c r="G68" s="8" t="s">
        <v>84</v>
      </c>
      <c r="H68" s="8" t="s">
        <v>85</v>
      </c>
      <c r="I68" s="8" t="s">
        <v>86</v>
      </c>
      <c r="J68" s="8" t="s">
        <v>87</v>
      </c>
      <c r="K68" s="8" t="s">
        <v>88</v>
      </c>
      <c r="L68" s="8" t="s">
        <v>89</v>
      </c>
      <c r="M68" s="8" t="s">
        <v>90</v>
      </c>
      <c r="N68" s="8" t="s">
        <v>91</v>
      </c>
      <c r="O68" s="8" t="s">
        <v>92</v>
      </c>
      <c r="P68" s="8" t="s">
        <v>93</v>
      </c>
      <c r="Q68" s="21" t="s">
        <v>94</v>
      </c>
      <c r="R68" s="8" t="s">
        <v>95</v>
      </c>
      <c r="S68" s="22" t="s">
        <v>96</v>
      </c>
    </row>
    <row r="69" spans="1:19" x14ac:dyDescent="0.2">
      <c r="A69" s="10" t="s">
        <v>97</v>
      </c>
      <c r="B69" s="8" t="s">
        <v>98</v>
      </c>
      <c r="C69" s="11" t="s">
        <v>81</v>
      </c>
      <c r="D69" s="8" t="s">
        <v>99</v>
      </c>
      <c r="E69" s="8" t="s">
        <v>100</v>
      </c>
      <c r="F69" s="8" t="s">
        <v>100</v>
      </c>
      <c r="G69" s="8" t="s">
        <v>101</v>
      </c>
      <c r="H69" s="8" t="s">
        <v>102</v>
      </c>
      <c r="I69" s="8" t="s">
        <v>103</v>
      </c>
      <c r="J69" s="8" t="s">
        <v>104</v>
      </c>
      <c r="K69" s="8" t="s">
        <v>105</v>
      </c>
      <c r="L69" s="8" t="s">
        <v>106</v>
      </c>
      <c r="M69" s="8" t="s">
        <v>107</v>
      </c>
      <c r="N69" s="8" t="s">
        <v>108</v>
      </c>
      <c r="O69" s="8" t="s">
        <v>109</v>
      </c>
      <c r="P69" s="8" t="s">
        <v>110</v>
      </c>
      <c r="Q69" s="8" t="s">
        <v>56</v>
      </c>
      <c r="R69" s="9" t="s">
        <v>56</v>
      </c>
      <c r="S69" s="11" t="s">
        <v>56</v>
      </c>
    </row>
    <row r="70" spans="1:19" x14ac:dyDescent="0.2">
      <c r="A70" s="10" t="s">
        <v>111</v>
      </c>
      <c r="B70" s="8" t="s">
        <v>112</v>
      </c>
      <c r="C70" s="11" t="s">
        <v>113</v>
      </c>
      <c r="D70" s="8" t="s">
        <v>114</v>
      </c>
      <c r="E70" s="8" t="s">
        <v>56</v>
      </c>
      <c r="F70" s="8" t="s">
        <v>56</v>
      </c>
      <c r="G70" s="8" t="s">
        <v>115</v>
      </c>
      <c r="H70" s="8" t="s">
        <v>116</v>
      </c>
      <c r="I70" s="8" t="s">
        <v>117</v>
      </c>
      <c r="J70" s="8" t="s">
        <v>118</v>
      </c>
      <c r="K70" s="8" t="s">
        <v>119</v>
      </c>
      <c r="L70" s="8" t="s">
        <v>100</v>
      </c>
      <c r="M70" s="8" t="s">
        <v>120</v>
      </c>
      <c r="N70" s="8" t="s">
        <v>121</v>
      </c>
      <c r="O70" s="8" t="s">
        <v>122</v>
      </c>
      <c r="P70" s="8" t="s">
        <v>123</v>
      </c>
      <c r="Q70" s="9"/>
      <c r="R70" s="9"/>
      <c r="S70" s="12"/>
    </row>
    <row r="71" spans="1:19" x14ac:dyDescent="0.2">
      <c r="A71" s="10" t="s">
        <v>124</v>
      </c>
      <c r="B71" s="8" t="s">
        <v>125</v>
      </c>
      <c r="C71" s="11" t="s">
        <v>126</v>
      </c>
      <c r="D71" s="8" t="s">
        <v>100</v>
      </c>
      <c r="E71" s="8" t="s">
        <v>57</v>
      </c>
      <c r="F71" s="8" t="s">
        <v>57</v>
      </c>
      <c r="G71" s="8" t="s">
        <v>127</v>
      </c>
      <c r="H71" s="8" t="s">
        <v>128</v>
      </c>
      <c r="I71" s="8" t="s">
        <v>129</v>
      </c>
      <c r="J71" s="8" t="s">
        <v>130</v>
      </c>
      <c r="K71" s="8" t="s">
        <v>100</v>
      </c>
      <c r="L71" s="8" t="s">
        <v>56</v>
      </c>
      <c r="M71" s="8" t="s">
        <v>131</v>
      </c>
      <c r="N71" s="8" t="s">
        <v>114</v>
      </c>
      <c r="O71" s="8" t="s">
        <v>100</v>
      </c>
      <c r="P71" s="8" t="s">
        <v>132</v>
      </c>
      <c r="Q71" s="9"/>
      <c r="R71" s="9"/>
      <c r="S71" s="12"/>
    </row>
    <row r="72" spans="1:19" x14ac:dyDescent="0.2">
      <c r="A72" s="10" t="s">
        <v>133</v>
      </c>
      <c r="B72" s="8" t="s">
        <v>134</v>
      </c>
      <c r="C72" s="11" t="s">
        <v>135</v>
      </c>
      <c r="D72" s="8" t="s">
        <v>56</v>
      </c>
      <c r="E72" s="8"/>
      <c r="F72" s="8"/>
      <c r="G72" s="8" t="s">
        <v>136</v>
      </c>
      <c r="H72" s="8" t="s">
        <v>114</v>
      </c>
      <c r="I72" s="8" t="s">
        <v>137</v>
      </c>
      <c r="J72" s="8" t="s">
        <v>138</v>
      </c>
      <c r="K72" s="8" t="s">
        <v>56</v>
      </c>
      <c r="L72" s="8" t="s">
        <v>57</v>
      </c>
      <c r="M72" s="8" t="s">
        <v>139</v>
      </c>
      <c r="N72" s="9" t="s">
        <v>100</v>
      </c>
      <c r="O72" s="8" t="s">
        <v>56</v>
      </c>
      <c r="P72" s="8" t="s">
        <v>140</v>
      </c>
      <c r="Q72" s="9"/>
      <c r="R72" s="9"/>
      <c r="S72" s="12"/>
    </row>
    <row r="73" spans="1:19" x14ac:dyDescent="0.2">
      <c r="A73" s="10" t="s">
        <v>141</v>
      </c>
      <c r="B73" s="8" t="s">
        <v>142</v>
      </c>
      <c r="C73" s="11" t="s">
        <v>143</v>
      </c>
      <c r="D73" s="8" t="s">
        <v>57</v>
      </c>
      <c r="E73" s="9"/>
      <c r="F73" s="9"/>
      <c r="G73" s="8" t="s">
        <v>100</v>
      </c>
      <c r="H73" s="8" t="s">
        <v>100</v>
      </c>
      <c r="I73" s="8" t="s">
        <v>144</v>
      </c>
      <c r="J73" s="8" t="s">
        <v>145</v>
      </c>
      <c r="K73" s="8" t="s">
        <v>57</v>
      </c>
      <c r="L73" s="8"/>
      <c r="M73" s="8" t="s">
        <v>114</v>
      </c>
      <c r="N73" s="9" t="s">
        <v>56</v>
      </c>
      <c r="O73" s="8" t="s">
        <v>57</v>
      </c>
      <c r="P73" s="8" t="s">
        <v>146</v>
      </c>
      <c r="Q73" s="9"/>
      <c r="R73" s="9"/>
      <c r="S73" s="12"/>
    </row>
    <row r="74" spans="1:19" x14ac:dyDescent="0.2">
      <c r="A74" s="10" t="s">
        <v>147</v>
      </c>
      <c r="B74" s="8" t="s">
        <v>148</v>
      </c>
      <c r="C74" s="11" t="s">
        <v>114</v>
      </c>
      <c r="D74" s="9"/>
      <c r="E74" s="9"/>
      <c r="F74" s="9"/>
      <c r="G74" s="8" t="s">
        <v>56</v>
      </c>
      <c r="H74" s="8" t="s">
        <v>56</v>
      </c>
      <c r="I74" s="8" t="s">
        <v>100</v>
      </c>
      <c r="J74" s="8" t="s">
        <v>100</v>
      </c>
      <c r="K74" s="8"/>
      <c r="L74" s="9"/>
      <c r="M74" s="8" t="s">
        <v>100</v>
      </c>
      <c r="N74" s="9" t="s">
        <v>57</v>
      </c>
      <c r="O74" s="8"/>
      <c r="P74" s="8" t="s">
        <v>114</v>
      </c>
      <c r="Q74" s="9"/>
      <c r="R74" s="9"/>
      <c r="S74" s="12"/>
    </row>
    <row r="75" spans="1:19" x14ac:dyDescent="0.2">
      <c r="A75" s="10" t="s">
        <v>149</v>
      </c>
      <c r="B75" s="8" t="s">
        <v>100</v>
      </c>
      <c r="C75" s="11" t="s">
        <v>100</v>
      </c>
      <c r="D75" s="9"/>
      <c r="E75" s="9"/>
      <c r="F75" s="9"/>
      <c r="G75" s="8" t="s">
        <v>57</v>
      </c>
      <c r="H75" s="8" t="s">
        <v>57</v>
      </c>
      <c r="I75" s="8" t="s">
        <v>56</v>
      </c>
      <c r="J75" s="8" t="s">
        <v>56</v>
      </c>
      <c r="K75" s="9"/>
      <c r="L75" s="9"/>
      <c r="M75" s="8" t="s">
        <v>56</v>
      </c>
      <c r="N75" s="9"/>
      <c r="O75" s="9"/>
      <c r="P75" s="8" t="s">
        <v>100</v>
      </c>
      <c r="Q75" s="9"/>
      <c r="R75" s="9"/>
      <c r="S75" s="12"/>
    </row>
    <row r="76" spans="1:19" x14ac:dyDescent="0.2">
      <c r="A76" s="10" t="s">
        <v>150</v>
      </c>
      <c r="B76" s="8" t="s">
        <v>56</v>
      </c>
      <c r="C76" s="11" t="s">
        <v>56</v>
      </c>
      <c r="D76" s="9"/>
      <c r="E76" s="9"/>
      <c r="F76" s="9"/>
      <c r="G76" s="8"/>
      <c r="H76" s="9"/>
      <c r="I76" s="8" t="s">
        <v>57</v>
      </c>
      <c r="J76" s="8" t="s">
        <v>57</v>
      </c>
      <c r="K76" s="9"/>
      <c r="L76" s="9"/>
      <c r="M76" s="9" t="s">
        <v>57</v>
      </c>
      <c r="N76" s="8"/>
      <c r="O76" s="8"/>
      <c r="P76" s="8" t="s">
        <v>56</v>
      </c>
      <c r="Q76" s="9"/>
      <c r="R76" s="9"/>
      <c r="S76" s="12"/>
    </row>
    <row r="77" spans="1:19" x14ac:dyDescent="0.2">
      <c r="A77" s="10" t="s">
        <v>151</v>
      </c>
      <c r="B77" s="8" t="s">
        <v>57</v>
      </c>
      <c r="C77" s="11" t="s">
        <v>57</v>
      </c>
      <c r="D77" s="9"/>
      <c r="E77" s="9"/>
      <c r="F77" s="9"/>
      <c r="G77" s="9"/>
      <c r="H77" s="9"/>
      <c r="I77" s="9"/>
      <c r="J77" s="8"/>
      <c r="K77" s="9"/>
      <c r="L77" s="9"/>
      <c r="M77" s="9"/>
      <c r="N77" s="9"/>
      <c r="O77" s="9"/>
      <c r="P77" s="8" t="s">
        <v>57</v>
      </c>
      <c r="Q77" s="9"/>
      <c r="R77" s="9"/>
      <c r="S77" s="12"/>
    </row>
    <row r="78" spans="1:19" x14ac:dyDescent="0.2">
      <c r="A78" s="10" t="s">
        <v>152</v>
      </c>
      <c r="B78" s="8"/>
      <c r="C78" s="12"/>
      <c r="D78" s="9"/>
      <c r="E78" s="9"/>
      <c r="F78" s="9"/>
      <c r="G78" s="9"/>
      <c r="H78" s="9"/>
      <c r="I78" s="9"/>
      <c r="J78" s="9"/>
      <c r="K78" s="9"/>
      <c r="L78" s="9"/>
      <c r="M78" s="9"/>
      <c r="N78" s="9"/>
      <c r="O78" s="9"/>
      <c r="P78" s="9"/>
      <c r="Q78" s="9"/>
      <c r="R78" s="9"/>
      <c r="S78" s="12"/>
    </row>
    <row r="79" spans="1:19" x14ac:dyDescent="0.2">
      <c r="A79" s="10" t="s">
        <v>153</v>
      </c>
      <c r="B79" s="9"/>
      <c r="C79" s="12"/>
      <c r="D79" s="9"/>
      <c r="E79" s="9"/>
      <c r="F79" s="9"/>
      <c r="G79" s="9"/>
      <c r="H79" s="9"/>
      <c r="I79" s="9"/>
      <c r="J79" s="9"/>
      <c r="K79" s="9"/>
      <c r="L79" s="9"/>
      <c r="M79" s="9"/>
      <c r="N79" s="9"/>
      <c r="O79" s="9"/>
      <c r="P79" s="9"/>
      <c r="Q79" s="9"/>
      <c r="R79" s="9"/>
      <c r="S79" s="12"/>
    </row>
    <row r="80" spans="1:19" x14ac:dyDescent="0.2">
      <c r="A80" s="10" t="s">
        <v>154</v>
      </c>
      <c r="B80" s="9"/>
      <c r="C80" s="12"/>
      <c r="D80" s="9"/>
      <c r="E80" s="9"/>
      <c r="F80" s="9"/>
      <c r="G80" s="9"/>
      <c r="H80" s="9"/>
      <c r="I80" s="9"/>
      <c r="J80" s="9"/>
      <c r="K80" s="9"/>
      <c r="L80" s="9"/>
      <c r="M80" s="9"/>
      <c r="N80" s="9"/>
      <c r="O80" s="9"/>
      <c r="P80" s="9"/>
      <c r="Q80" s="9"/>
      <c r="R80" s="9"/>
      <c r="S80" s="12"/>
    </row>
    <row r="81" spans="1:19" x14ac:dyDescent="0.2">
      <c r="A81" s="10" t="s">
        <v>155</v>
      </c>
      <c r="B81" s="9"/>
      <c r="C81" s="12"/>
      <c r="D81" s="9"/>
      <c r="E81" s="9"/>
      <c r="F81" s="9"/>
      <c r="G81" s="9"/>
      <c r="H81" s="9"/>
      <c r="I81" s="9"/>
      <c r="J81" s="9"/>
      <c r="K81" s="9"/>
      <c r="L81" s="9"/>
      <c r="M81" s="9"/>
      <c r="N81" s="9"/>
      <c r="O81" s="9"/>
      <c r="P81" s="9"/>
      <c r="Q81" s="9"/>
      <c r="R81" s="9"/>
      <c r="S81" s="12"/>
    </row>
    <row r="82" spans="1:19" x14ac:dyDescent="0.2">
      <c r="A82" s="10" t="s">
        <v>156</v>
      </c>
      <c r="B82" s="9"/>
      <c r="C82" s="12"/>
      <c r="D82" s="9"/>
      <c r="E82" s="9"/>
      <c r="F82" s="9"/>
      <c r="G82" s="9"/>
      <c r="H82" s="9"/>
      <c r="I82" s="9"/>
      <c r="J82" s="9"/>
      <c r="K82" s="9"/>
      <c r="L82" s="9"/>
      <c r="M82" s="9"/>
      <c r="N82" s="9"/>
      <c r="O82" s="9"/>
      <c r="P82" s="9"/>
      <c r="Q82" s="9"/>
      <c r="R82" s="9"/>
      <c r="S82" s="12"/>
    </row>
    <row r="83" spans="1:19" x14ac:dyDescent="0.2">
      <c r="A83" s="10" t="s">
        <v>157</v>
      </c>
      <c r="B83" s="9"/>
      <c r="C83" s="12"/>
      <c r="D83" s="9"/>
      <c r="E83" s="9"/>
      <c r="F83" s="9"/>
      <c r="G83" s="9"/>
      <c r="H83" s="9"/>
      <c r="I83" s="9"/>
      <c r="J83" s="9"/>
      <c r="K83" s="9"/>
      <c r="L83" s="9"/>
      <c r="M83" s="9"/>
      <c r="N83" s="9"/>
      <c r="O83" s="9"/>
      <c r="P83" s="9"/>
      <c r="Q83" s="9"/>
      <c r="R83" s="9"/>
      <c r="S83" s="12"/>
    </row>
    <row r="84" spans="1:19" x14ac:dyDescent="0.2">
      <c r="A84" s="10" t="s">
        <v>158</v>
      </c>
      <c r="B84" s="9"/>
      <c r="C84" s="12"/>
      <c r="D84" s="9"/>
      <c r="E84" s="9"/>
      <c r="F84" s="9"/>
      <c r="G84" s="9"/>
      <c r="H84" s="9"/>
      <c r="I84" s="9"/>
      <c r="J84" s="9"/>
      <c r="K84" s="9"/>
      <c r="L84" s="9"/>
      <c r="M84" s="9"/>
      <c r="N84" s="9"/>
      <c r="O84" s="9"/>
      <c r="P84" s="9"/>
      <c r="Q84" s="9"/>
      <c r="R84" s="9"/>
      <c r="S84" s="12"/>
    </row>
    <row r="85" spans="1:19" x14ac:dyDescent="0.2">
      <c r="A85" s="10" t="s">
        <v>159</v>
      </c>
      <c r="B85" s="9"/>
      <c r="C85" s="12"/>
      <c r="D85" s="9"/>
      <c r="E85" s="9"/>
      <c r="F85" s="9"/>
      <c r="G85" s="9"/>
      <c r="H85" s="9"/>
      <c r="I85" s="9"/>
      <c r="J85" s="9"/>
      <c r="K85" s="9"/>
      <c r="L85" s="9"/>
      <c r="M85" s="9"/>
      <c r="N85" s="9"/>
      <c r="O85" s="9"/>
      <c r="P85" s="9"/>
      <c r="Q85" s="9"/>
      <c r="R85" s="9"/>
      <c r="S85" s="12"/>
    </row>
    <row r="86" spans="1:19" x14ac:dyDescent="0.2">
      <c r="A86" s="10" t="s">
        <v>100</v>
      </c>
      <c r="B86" s="9"/>
      <c r="C86" s="12"/>
      <c r="D86" s="9"/>
      <c r="E86" s="9"/>
      <c r="F86" s="9"/>
      <c r="G86" s="9"/>
      <c r="H86" s="9"/>
      <c r="I86" s="9"/>
      <c r="J86" s="9"/>
      <c r="K86" s="9"/>
      <c r="L86" s="9"/>
      <c r="M86" s="9"/>
      <c r="N86" s="9"/>
      <c r="O86" s="9"/>
      <c r="P86" s="9"/>
      <c r="Q86" s="9"/>
      <c r="R86" s="9"/>
      <c r="S86" s="12"/>
    </row>
    <row r="87" spans="1:19" x14ac:dyDescent="0.2">
      <c r="A87" s="10" t="s">
        <v>56</v>
      </c>
      <c r="B87" s="9"/>
      <c r="C87" s="12"/>
      <c r="D87" s="9"/>
      <c r="E87" s="9"/>
      <c r="F87" s="9"/>
      <c r="G87" s="9"/>
      <c r="H87" s="9"/>
      <c r="I87" s="9"/>
      <c r="J87" s="9"/>
      <c r="K87" s="9"/>
      <c r="L87" s="9"/>
      <c r="M87" s="9"/>
      <c r="N87" s="9"/>
      <c r="O87" s="9"/>
      <c r="P87" s="9"/>
      <c r="Q87" s="9"/>
      <c r="R87" s="9"/>
      <c r="S87" s="12"/>
    </row>
    <row r="88" spans="1:19" x14ac:dyDescent="0.2">
      <c r="A88" s="16" t="s">
        <v>57</v>
      </c>
      <c r="B88" s="17"/>
      <c r="C88" s="18"/>
      <c r="D88" s="9"/>
      <c r="E88" s="9"/>
      <c r="F88" s="9"/>
      <c r="G88" s="9"/>
      <c r="H88" s="9"/>
      <c r="I88" s="9"/>
      <c r="J88" s="9"/>
      <c r="K88" s="9"/>
      <c r="L88" s="9"/>
      <c r="M88" s="9"/>
      <c r="N88" s="9"/>
      <c r="O88" s="9"/>
      <c r="P88" s="9"/>
      <c r="Q88" s="9"/>
      <c r="R88" s="9"/>
      <c r="S88" s="12"/>
    </row>
    <row r="91" spans="1:19" x14ac:dyDescent="0.2">
      <c r="A91" s="7" t="s">
        <v>160</v>
      </c>
      <c r="B91" s="7" t="s">
        <v>161</v>
      </c>
      <c r="C91" s="7" t="s">
        <v>331</v>
      </c>
    </row>
    <row r="92" spans="1:19" x14ac:dyDescent="0.2">
      <c r="B92" s="7" t="s">
        <v>10</v>
      </c>
      <c r="C92" s="7" t="s">
        <v>332</v>
      </c>
    </row>
    <row r="96" spans="1:19" ht="22.5" x14ac:dyDescent="0.2">
      <c r="A96" s="7" t="s">
        <v>162</v>
      </c>
      <c r="B96" s="146" t="s">
        <v>458</v>
      </c>
    </row>
    <row r="97" spans="1:12" x14ac:dyDescent="0.2">
      <c r="B97" s="145" t="s">
        <v>459</v>
      </c>
    </row>
    <row r="98" spans="1:12" ht="22.5" x14ac:dyDescent="0.2">
      <c r="B98" s="146" t="s">
        <v>460</v>
      </c>
    </row>
    <row r="99" spans="1:12" ht="22.5" x14ac:dyDescent="0.2">
      <c r="B99" s="146" t="s">
        <v>461</v>
      </c>
    </row>
    <row r="100" spans="1:12" ht="22.5" x14ac:dyDescent="0.2">
      <c r="B100" s="146" t="s">
        <v>462</v>
      </c>
    </row>
    <row r="101" spans="1:12" x14ac:dyDescent="0.2">
      <c r="B101" s="146" t="s">
        <v>430</v>
      </c>
    </row>
    <row r="103" spans="1:12" x14ac:dyDescent="0.2">
      <c r="C103" s="6" t="s">
        <v>412</v>
      </c>
      <c r="F103" s="36" t="s">
        <v>577</v>
      </c>
    </row>
    <row r="104" spans="1:12" ht="15" x14ac:dyDescent="0.25">
      <c r="A104" s="24" t="s">
        <v>9</v>
      </c>
      <c r="B104" s="24" t="s">
        <v>1</v>
      </c>
      <c r="C104" s="24" t="s">
        <v>163</v>
      </c>
      <c r="D104" s="24" t="s">
        <v>12</v>
      </c>
      <c r="E104" s="24"/>
      <c r="F104" s="25" t="s">
        <v>164</v>
      </c>
      <c r="G104"/>
      <c r="H104" s="24"/>
      <c r="I104" s="24"/>
      <c r="J104" s="24"/>
      <c r="K104" s="24"/>
    </row>
    <row r="105" spans="1:12" s="6" customFormat="1" ht="12.75" customHeight="1" x14ac:dyDescent="0.2">
      <c r="A105" s="6" t="str">
        <f>IF(Basisdaten!B8="","",Basisdaten!B8)</f>
        <v/>
      </c>
      <c r="B105" s="6" t="str">
        <f>IF($A$105="","",VLOOKUP($A$105,$A$108:$F$154,2,FALSE))</f>
        <v/>
      </c>
      <c r="C105" s="6" t="str">
        <f>IF($A$105="","",VLOOKUP($A$105,$A$108:$F$154,3,FALSE))</f>
        <v/>
      </c>
      <c r="D105" s="6" t="str">
        <f>IF($A$105="","",VLOOKUP($A$105,$A$108:$F$154,4,FALSE))</f>
        <v/>
      </c>
      <c r="F105" s="50" t="str">
        <f>IF($A$105="","",VLOOKUP($A$105,$A$108:$F$154,6,FALSE))</f>
        <v/>
      </c>
    </row>
    <row r="107" spans="1:12" ht="15" x14ac:dyDescent="0.25">
      <c r="A107" s="141" t="s">
        <v>9</v>
      </c>
      <c r="B107" s="141" t="s">
        <v>1</v>
      </c>
      <c r="C107" s="141" t="s">
        <v>163</v>
      </c>
      <c r="D107" s="141" t="s">
        <v>12</v>
      </c>
      <c r="E107" s="141" t="s">
        <v>416</v>
      </c>
      <c r="F107" s="35" t="s">
        <v>164</v>
      </c>
      <c r="G107"/>
      <c r="H107" s="24"/>
      <c r="I107" s="24"/>
      <c r="J107" s="24"/>
      <c r="K107" s="24"/>
      <c r="L107" s="24"/>
    </row>
    <row r="108" spans="1:12" ht="15" x14ac:dyDescent="0.25">
      <c r="A108" s="34" t="s">
        <v>519</v>
      </c>
      <c r="B108" s="34" t="s">
        <v>321</v>
      </c>
      <c r="C108" s="34" t="s">
        <v>264</v>
      </c>
      <c r="D108" s="34" t="s">
        <v>61</v>
      </c>
      <c r="E108" s="34" t="s">
        <v>322</v>
      </c>
      <c r="F108" s="142">
        <v>42132</v>
      </c>
      <c r="G108"/>
      <c r="I108" s="24"/>
      <c r="J108" s="24"/>
      <c r="K108" s="24"/>
      <c r="L108" s="24"/>
    </row>
    <row r="109" spans="1:12" ht="15" x14ac:dyDescent="0.25">
      <c r="A109" s="34" t="s">
        <v>520</v>
      </c>
      <c r="B109" s="34" t="s">
        <v>360</v>
      </c>
      <c r="C109" s="34" t="s">
        <v>361</v>
      </c>
      <c r="D109" s="34" t="s">
        <v>60</v>
      </c>
      <c r="E109" s="34" t="s">
        <v>322</v>
      </c>
      <c r="F109" s="142">
        <v>43522</v>
      </c>
      <c r="G109"/>
      <c r="I109" s="24"/>
      <c r="J109" s="24"/>
      <c r="K109" s="24"/>
      <c r="L109" s="24"/>
    </row>
    <row r="110" spans="1:12" ht="15" x14ac:dyDescent="0.25">
      <c r="A110" s="34" t="s">
        <v>521</v>
      </c>
      <c r="B110" s="34" t="s">
        <v>269</v>
      </c>
      <c r="C110" s="34" t="s">
        <v>451</v>
      </c>
      <c r="D110" s="34" t="s">
        <v>68</v>
      </c>
      <c r="E110" s="34" t="s">
        <v>322</v>
      </c>
      <c r="F110" s="143">
        <v>42530</v>
      </c>
      <c r="G110"/>
      <c r="I110" s="24"/>
      <c r="J110" s="24"/>
      <c r="K110" s="24"/>
      <c r="L110" s="24"/>
    </row>
    <row r="111" spans="1:12" ht="15" x14ac:dyDescent="0.25">
      <c r="A111" s="34" t="s">
        <v>522</v>
      </c>
      <c r="B111" s="34" t="s">
        <v>270</v>
      </c>
      <c r="C111" s="34" t="s">
        <v>417</v>
      </c>
      <c r="D111" s="34" t="s">
        <v>59</v>
      </c>
      <c r="E111" s="34" t="s">
        <v>322</v>
      </c>
      <c r="F111" s="143">
        <v>42699</v>
      </c>
      <c r="G111"/>
      <c r="I111" s="24"/>
      <c r="J111" s="24"/>
      <c r="K111" s="24"/>
      <c r="L111" s="24"/>
    </row>
    <row r="112" spans="1:12" ht="15" x14ac:dyDescent="0.25">
      <c r="A112" s="34" t="s">
        <v>523</v>
      </c>
      <c r="B112" s="34" t="s">
        <v>452</v>
      </c>
      <c r="C112" s="34" t="s">
        <v>453</v>
      </c>
      <c r="D112" s="34" t="s">
        <v>69</v>
      </c>
      <c r="E112" s="34" t="s">
        <v>322</v>
      </c>
      <c r="F112" s="142">
        <v>44897</v>
      </c>
      <c r="G112"/>
      <c r="I112" s="24"/>
      <c r="J112" s="24"/>
      <c r="K112" s="24"/>
      <c r="L112" s="24"/>
    </row>
    <row r="113" spans="1:12" ht="15" x14ac:dyDescent="0.25">
      <c r="A113" s="34" t="s">
        <v>524</v>
      </c>
      <c r="B113" s="34" t="s">
        <v>309</v>
      </c>
      <c r="C113" s="34" t="s">
        <v>310</v>
      </c>
      <c r="D113" s="34" t="s">
        <v>59</v>
      </c>
      <c r="E113" s="34" t="s">
        <v>322</v>
      </c>
      <c r="F113" s="142">
        <v>43234</v>
      </c>
      <c r="G113"/>
      <c r="I113" s="24"/>
      <c r="J113" s="24"/>
      <c r="K113" s="24"/>
      <c r="L113" s="24"/>
    </row>
    <row r="114" spans="1:12" ht="15" x14ac:dyDescent="0.25">
      <c r="A114" s="34" t="s">
        <v>525</v>
      </c>
      <c r="B114" s="34" t="s">
        <v>271</v>
      </c>
      <c r="C114" s="34" t="s">
        <v>272</v>
      </c>
      <c r="D114" s="34" t="s">
        <v>60</v>
      </c>
      <c r="E114" s="34" t="s">
        <v>322</v>
      </c>
      <c r="F114" s="142">
        <v>42699</v>
      </c>
      <c r="G114"/>
      <c r="I114"/>
      <c r="J114"/>
      <c r="K114"/>
      <c r="L114"/>
    </row>
    <row r="115" spans="1:12" ht="15" x14ac:dyDescent="0.25">
      <c r="A115" s="34" t="s">
        <v>526</v>
      </c>
      <c r="B115" s="34" t="s">
        <v>386</v>
      </c>
      <c r="C115" s="34" t="s">
        <v>387</v>
      </c>
      <c r="D115" s="34" t="s">
        <v>60</v>
      </c>
      <c r="E115" s="34" t="s">
        <v>322</v>
      </c>
      <c r="F115" s="142">
        <v>43796</v>
      </c>
      <c r="G115"/>
      <c r="I115"/>
      <c r="J115"/>
      <c r="K115"/>
      <c r="L115"/>
    </row>
    <row r="116" spans="1:12" ht="15" x14ac:dyDescent="0.25">
      <c r="A116" s="34" t="s">
        <v>527</v>
      </c>
      <c r="B116" s="34" t="s">
        <v>273</v>
      </c>
      <c r="C116" s="34" t="s">
        <v>274</v>
      </c>
      <c r="D116" s="34" t="s">
        <v>60</v>
      </c>
      <c r="E116" s="34" t="s">
        <v>322</v>
      </c>
      <c r="F116" s="142">
        <v>42487</v>
      </c>
      <c r="G116"/>
      <c r="I116"/>
      <c r="J116"/>
      <c r="K116"/>
      <c r="L116"/>
    </row>
    <row r="117" spans="1:12" ht="15" x14ac:dyDescent="0.25">
      <c r="A117" s="34" t="s">
        <v>528</v>
      </c>
      <c r="B117" s="34" t="s">
        <v>275</v>
      </c>
      <c r="C117" s="34" t="s">
        <v>276</v>
      </c>
      <c r="D117" s="34" t="s">
        <v>60</v>
      </c>
      <c r="E117" s="34" t="s">
        <v>322</v>
      </c>
      <c r="F117" s="142">
        <v>43019</v>
      </c>
      <c r="G117"/>
      <c r="I117"/>
      <c r="J117"/>
      <c r="K117"/>
      <c r="L117"/>
    </row>
    <row r="118" spans="1:12" ht="15" x14ac:dyDescent="0.25">
      <c r="A118" s="34" t="s">
        <v>529</v>
      </c>
      <c r="B118" s="34" t="s">
        <v>277</v>
      </c>
      <c r="C118" s="34" t="s">
        <v>400</v>
      </c>
      <c r="D118" s="34" t="s">
        <v>65</v>
      </c>
      <c r="E118" s="34" t="s">
        <v>322</v>
      </c>
      <c r="F118" s="142">
        <v>42549</v>
      </c>
      <c r="G118"/>
      <c r="I118"/>
      <c r="J118"/>
      <c r="K118"/>
      <c r="L118"/>
    </row>
    <row r="119" spans="1:12" ht="15" x14ac:dyDescent="0.25">
      <c r="A119" s="34" t="s">
        <v>530</v>
      </c>
      <c r="B119" s="34" t="s">
        <v>454</v>
      </c>
      <c r="C119" s="34" t="s">
        <v>455</v>
      </c>
      <c r="D119" s="34" t="s">
        <v>66</v>
      </c>
      <c r="E119" s="34" t="s">
        <v>322</v>
      </c>
      <c r="F119" s="142">
        <v>44796</v>
      </c>
      <c r="G119"/>
      <c r="I119"/>
      <c r="J119"/>
      <c r="K119"/>
      <c r="L119"/>
    </row>
    <row r="120" spans="1:12" ht="15" x14ac:dyDescent="0.25">
      <c r="A120" s="34" t="s">
        <v>531</v>
      </c>
      <c r="B120" s="34" t="s">
        <v>401</v>
      </c>
      <c r="C120" s="34" t="s">
        <v>402</v>
      </c>
      <c r="D120" s="34" t="s">
        <v>65</v>
      </c>
      <c r="E120" s="34" t="s">
        <v>322</v>
      </c>
      <c r="F120" s="142">
        <v>44105</v>
      </c>
      <c r="G120"/>
      <c r="I120"/>
      <c r="J120"/>
      <c r="K120"/>
      <c r="L120"/>
    </row>
    <row r="121" spans="1:12" ht="15" x14ac:dyDescent="0.25">
      <c r="A121" s="34" t="s">
        <v>532</v>
      </c>
      <c r="B121" s="34" t="s">
        <v>278</v>
      </c>
      <c r="C121" s="34" t="s">
        <v>418</v>
      </c>
      <c r="D121" s="34" t="s">
        <v>59</v>
      </c>
      <c r="E121" s="34" t="s">
        <v>322</v>
      </c>
      <c r="F121" s="142">
        <v>42297</v>
      </c>
      <c r="G121"/>
      <c r="I121"/>
      <c r="J121"/>
      <c r="K121"/>
      <c r="L121"/>
    </row>
    <row r="122" spans="1:12" ht="15" x14ac:dyDescent="0.25">
      <c r="A122" s="34" t="s">
        <v>533</v>
      </c>
      <c r="B122" s="34" t="s">
        <v>323</v>
      </c>
      <c r="C122" s="34" t="s">
        <v>456</v>
      </c>
      <c r="D122" s="34" t="s">
        <v>60</v>
      </c>
      <c r="E122" s="34" t="s">
        <v>322</v>
      </c>
      <c r="F122" s="142">
        <v>43410</v>
      </c>
      <c r="G122"/>
      <c r="I122"/>
      <c r="J122"/>
      <c r="K122"/>
      <c r="L122"/>
    </row>
    <row r="123" spans="1:12" ht="15" x14ac:dyDescent="0.25">
      <c r="A123" s="34" t="s">
        <v>534</v>
      </c>
      <c r="B123" s="34" t="s">
        <v>279</v>
      </c>
      <c r="C123" s="34" t="s">
        <v>280</v>
      </c>
      <c r="D123" s="34" t="s">
        <v>69</v>
      </c>
      <c r="E123" s="34" t="s">
        <v>322</v>
      </c>
      <c r="F123" s="142">
        <v>42801</v>
      </c>
      <c r="G123"/>
      <c r="I123"/>
      <c r="J123"/>
      <c r="K123"/>
      <c r="L123"/>
    </row>
    <row r="124" spans="1:12" ht="15" x14ac:dyDescent="0.25">
      <c r="A124" s="34" t="s">
        <v>535</v>
      </c>
      <c r="B124" s="34" t="s">
        <v>281</v>
      </c>
      <c r="C124" s="34" t="s">
        <v>282</v>
      </c>
      <c r="D124" s="34" t="s">
        <v>69</v>
      </c>
      <c r="E124" s="34" t="s">
        <v>322</v>
      </c>
      <c r="F124" s="142">
        <v>42502</v>
      </c>
      <c r="G124"/>
      <c r="I124"/>
      <c r="J124"/>
      <c r="K124"/>
      <c r="L124"/>
    </row>
    <row r="125" spans="1:12" ht="15" x14ac:dyDescent="0.25">
      <c r="A125" s="34" t="s">
        <v>536</v>
      </c>
      <c r="B125" s="34" t="s">
        <v>419</v>
      </c>
      <c r="C125" s="34" t="s">
        <v>420</v>
      </c>
      <c r="D125" s="34" t="s">
        <v>60</v>
      </c>
      <c r="E125" s="34" t="s">
        <v>322</v>
      </c>
      <c r="F125" s="142">
        <v>43228</v>
      </c>
      <c r="G125"/>
      <c r="I125"/>
      <c r="J125"/>
      <c r="K125"/>
      <c r="L125"/>
    </row>
    <row r="126" spans="1:12" ht="15" x14ac:dyDescent="0.25">
      <c r="A126" s="34" t="s">
        <v>537</v>
      </c>
      <c r="B126" s="34" t="s">
        <v>403</v>
      </c>
      <c r="C126" s="34" t="s">
        <v>404</v>
      </c>
      <c r="D126" s="34" t="s">
        <v>74</v>
      </c>
      <c r="E126" s="34" t="s">
        <v>322</v>
      </c>
      <c r="F126" s="142">
        <v>44348</v>
      </c>
      <c r="G126"/>
      <c r="I126"/>
      <c r="J126"/>
      <c r="K126"/>
      <c r="L126"/>
    </row>
    <row r="127" spans="1:12" ht="15" x14ac:dyDescent="0.25">
      <c r="A127" s="34" t="s">
        <v>538</v>
      </c>
      <c r="B127" s="34" t="s">
        <v>539</v>
      </c>
      <c r="C127" s="34" t="s">
        <v>540</v>
      </c>
      <c r="D127" s="34" t="s">
        <v>59</v>
      </c>
      <c r="E127" s="34" t="s">
        <v>322</v>
      </c>
      <c r="F127" s="142">
        <v>42451</v>
      </c>
      <c r="G127"/>
      <c r="I127"/>
      <c r="J127"/>
      <c r="K127"/>
      <c r="L127"/>
    </row>
    <row r="128" spans="1:12" ht="15" x14ac:dyDescent="0.25">
      <c r="A128" s="34" t="s">
        <v>541</v>
      </c>
      <c r="B128" s="34" t="s">
        <v>283</v>
      </c>
      <c r="C128" s="34" t="s">
        <v>284</v>
      </c>
      <c r="D128" s="34" t="s">
        <v>61</v>
      </c>
      <c r="E128" s="34" t="s">
        <v>322</v>
      </c>
      <c r="F128" s="142">
        <v>42867</v>
      </c>
      <c r="G128"/>
      <c r="I128"/>
      <c r="J128"/>
      <c r="K128"/>
      <c r="L128"/>
    </row>
    <row r="129" spans="1:12" ht="15" x14ac:dyDescent="0.25">
      <c r="A129" s="34" t="s">
        <v>542</v>
      </c>
      <c r="B129" s="34" t="s">
        <v>543</v>
      </c>
      <c r="C129" s="34" t="s">
        <v>544</v>
      </c>
      <c r="D129" s="34" t="s">
        <v>60</v>
      </c>
      <c r="E129" s="34" t="s">
        <v>322</v>
      </c>
      <c r="F129" s="142">
        <v>45226</v>
      </c>
      <c r="G129"/>
      <c r="I129"/>
      <c r="J129"/>
      <c r="K129"/>
      <c r="L129"/>
    </row>
    <row r="130" spans="1:12" ht="15" x14ac:dyDescent="0.25">
      <c r="A130" s="34" t="s">
        <v>545</v>
      </c>
      <c r="B130" s="34" t="s">
        <v>546</v>
      </c>
      <c r="C130" s="34" t="s">
        <v>547</v>
      </c>
      <c r="D130" s="34" t="s">
        <v>59</v>
      </c>
      <c r="E130" s="34" t="s">
        <v>322</v>
      </c>
      <c r="F130" s="142">
        <v>45490</v>
      </c>
      <c r="G130"/>
      <c r="I130"/>
      <c r="J130"/>
      <c r="K130"/>
      <c r="L130"/>
    </row>
    <row r="131" spans="1:12" ht="15" x14ac:dyDescent="0.25">
      <c r="A131" s="34" t="s">
        <v>548</v>
      </c>
      <c r="B131" s="34" t="s">
        <v>285</v>
      </c>
      <c r="C131" s="34" t="s">
        <v>286</v>
      </c>
      <c r="D131" s="34" t="s">
        <v>68</v>
      </c>
      <c r="E131" s="34" t="s">
        <v>322</v>
      </c>
      <c r="F131" s="142">
        <v>42832</v>
      </c>
      <c r="G131"/>
      <c r="I131"/>
      <c r="J131"/>
      <c r="K131"/>
      <c r="L131"/>
    </row>
    <row r="132" spans="1:12" ht="15" x14ac:dyDescent="0.25">
      <c r="A132" s="34" t="s">
        <v>549</v>
      </c>
      <c r="B132" s="34" t="s">
        <v>287</v>
      </c>
      <c r="C132" s="34" t="s">
        <v>288</v>
      </c>
      <c r="D132" s="34" t="s">
        <v>67</v>
      </c>
      <c r="E132" s="34" t="s">
        <v>322</v>
      </c>
      <c r="F132" s="142">
        <v>42493</v>
      </c>
      <c r="G132"/>
      <c r="I132"/>
      <c r="J132"/>
      <c r="K132"/>
      <c r="L132"/>
    </row>
    <row r="133" spans="1:12" ht="15" x14ac:dyDescent="0.25">
      <c r="A133" s="34" t="s">
        <v>550</v>
      </c>
      <c r="B133" s="34" t="s">
        <v>551</v>
      </c>
      <c r="C133" s="34" t="s">
        <v>552</v>
      </c>
      <c r="D133" s="34" t="s">
        <v>60</v>
      </c>
      <c r="E133" s="34" t="s">
        <v>322</v>
      </c>
      <c r="F133" s="142">
        <v>45245</v>
      </c>
      <c r="G133"/>
      <c r="I133"/>
      <c r="J133"/>
      <c r="K133"/>
      <c r="L133"/>
    </row>
    <row r="134" spans="1:12" ht="15" x14ac:dyDescent="0.25">
      <c r="A134" s="34" t="s">
        <v>553</v>
      </c>
      <c r="B134" s="34" t="s">
        <v>362</v>
      </c>
      <c r="C134" s="34" t="s">
        <v>363</v>
      </c>
      <c r="D134" s="34" t="s">
        <v>68</v>
      </c>
      <c r="E134" s="34" t="s">
        <v>322</v>
      </c>
      <c r="F134" s="142">
        <v>43046</v>
      </c>
      <c r="G134"/>
      <c r="I134"/>
      <c r="J134"/>
      <c r="K134"/>
      <c r="L134"/>
    </row>
    <row r="135" spans="1:12" ht="15" x14ac:dyDescent="0.25">
      <c r="A135" s="34" t="s">
        <v>554</v>
      </c>
      <c r="B135" s="34" t="s">
        <v>311</v>
      </c>
      <c r="C135" s="34" t="s">
        <v>312</v>
      </c>
      <c r="D135" s="34" t="s">
        <v>67</v>
      </c>
      <c r="E135" s="34" t="s">
        <v>322</v>
      </c>
      <c r="F135" s="142">
        <v>43237</v>
      </c>
      <c r="G135"/>
      <c r="I135"/>
      <c r="J135"/>
      <c r="K135"/>
      <c r="L135"/>
    </row>
    <row r="136" spans="1:12" ht="15" x14ac:dyDescent="0.25">
      <c r="A136" s="34" t="s">
        <v>555</v>
      </c>
      <c r="B136" s="34" t="s">
        <v>289</v>
      </c>
      <c r="C136" s="34" t="s">
        <v>290</v>
      </c>
      <c r="D136" s="34" t="s">
        <v>71</v>
      </c>
      <c r="E136" s="34" t="s">
        <v>322</v>
      </c>
      <c r="F136" s="144">
        <v>42640</v>
      </c>
      <c r="G136"/>
      <c r="I136"/>
      <c r="J136"/>
      <c r="K136"/>
      <c r="L136"/>
    </row>
    <row r="137" spans="1:12" ht="15" x14ac:dyDescent="0.25">
      <c r="A137" s="34" t="s">
        <v>556</v>
      </c>
      <c r="B137" s="34" t="s">
        <v>557</v>
      </c>
      <c r="C137" s="34" t="s">
        <v>558</v>
      </c>
      <c r="D137" s="34" t="s">
        <v>68</v>
      </c>
      <c r="E137" s="34" t="s">
        <v>322</v>
      </c>
      <c r="F137" s="142">
        <v>45427</v>
      </c>
      <c r="G137"/>
      <c r="I137"/>
      <c r="J137"/>
      <c r="K137"/>
      <c r="L137"/>
    </row>
    <row r="138" spans="1:12" ht="15" x14ac:dyDescent="0.25">
      <c r="A138" s="34" t="s">
        <v>559</v>
      </c>
      <c r="B138" s="34" t="s">
        <v>291</v>
      </c>
      <c r="C138" s="34" t="s">
        <v>457</v>
      </c>
      <c r="D138" s="34" t="s">
        <v>68</v>
      </c>
      <c r="E138" s="34" t="s">
        <v>322</v>
      </c>
      <c r="F138" s="142">
        <v>42906</v>
      </c>
      <c r="G138"/>
      <c r="I138"/>
      <c r="J138"/>
      <c r="K138"/>
      <c r="L138"/>
    </row>
    <row r="139" spans="1:12" ht="15" x14ac:dyDescent="0.25">
      <c r="A139" s="34" t="s">
        <v>560</v>
      </c>
      <c r="B139" s="34" t="s">
        <v>267</v>
      </c>
      <c r="C139" s="34" t="s">
        <v>292</v>
      </c>
      <c r="D139" s="34" t="s">
        <v>60</v>
      </c>
      <c r="E139" s="34" t="s">
        <v>322</v>
      </c>
      <c r="F139" s="144">
        <v>42321</v>
      </c>
      <c r="G139"/>
      <c r="I139"/>
      <c r="J139"/>
      <c r="K139"/>
      <c r="L139"/>
    </row>
    <row r="140" spans="1:12" ht="15" x14ac:dyDescent="0.25">
      <c r="A140" s="34" t="s">
        <v>561</v>
      </c>
      <c r="B140" s="34" t="s">
        <v>421</v>
      </c>
      <c r="C140" s="34" t="s">
        <v>422</v>
      </c>
      <c r="D140" s="34" t="s">
        <v>68</v>
      </c>
      <c r="E140" s="34" t="s">
        <v>322</v>
      </c>
      <c r="F140" s="142">
        <v>42885</v>
      </c>
      <c r="G140"/>
      <c r="I140"/>
      <c r="J140"/>
      <c r="K140"/>
      <c r="L140"/>
    </row>
    <row r="141" spans="1:12" ht="15" x14ac:dyDescent="0.25">
      <c r="A141" s="34" t="s">
        <v>562</v>
      </c>
      <c r="B141" s="34" t="s">
        <v>313</v>
      </c>
      <c r="C141" s="34" t="s">
        <v>314</v>
      </c>
      <c r="D141" s="34" t="s">
        <v>66</v>
      </c>
      <c r="E141" s="34" t="s">
        <v>322</v>
      </c>
      <c r="F141" s="142">
        <v>42682</v>
      </c>
      <c r="G141"/>
      <c r="I141"/>
      <c r="J141"/>
      <c r="K141"/>
      <c r="L141"/>
    </row>
    <row r="142" spans="1:12" ht="15" x14ac:dyDescent="0.25">
      <c r="A142" s="34" t="s">
        <v>563</v>
      </c>
      <c r="B142" s="34" t="s">
        <v>405</v>
      </c>
      <c r="C142" s="34" t="s">
        <v>406</v>
      </c>
      <c r="D142" s="34" t="s">
        <v>74</v>
      </c>
      <c r="E142" s="34" t="s">
        <v>322</v>
      </c>
      <c r="F142" s="142">
        <v>44214</v>
      </c>
      <c r="G142"/>
      <c r="I142"/>
      <c r="J142"/>
      <c r="K142"/>
      <c r="L142"/>
    </row>
    <row r="143" spans="1:12" ht="15" x14ac:dyDescent="0.25">
      <c r="A143" s="34" t="s">
        <v>564</v>
      </c>
      <c r="B143" s="34" t="s">
        <v>407</v>
      </c>
      <c r="C143" s="34" t="s">
        <v>293</v>
      </c>
      <c r="D143" s="34" t="s">
        <v>71</v>
      </c>
      <c r="E143" s="34" t="s">
        <v>322</v>
      </c>
      <c r="F143" s="142">
        <v>42808</v>
      </c>
      <c r="G143"/>
      <c r="I143"/>
      <c r="J143"/>
      <c r="K143"/>
      <c r="L143"/>
    </row>
    <row r="144" spans="1:12" ht="15" x14ac:dyDescent="0.25">
      <c r="A144" s="34" t="s">
        <v>565</v>
      </c>
      <c r="B144" s="34" t="s">
        <v>324</v>
      </c>
      <c r="C144" s="34" t="s">
        <v>325</v>
      </c>
      <c r="D144" s="34" t="s">
        <v>67</v>
      </c>
      <c r="E144" s="34" t="s">
        <v>322</v>
      </c>
      <c r="F144" s="142">
        <v>43399</v>
      </c>
      <c r="G144"/>
      <c r="I144"/>
      <c r="J144"/>
      <c r="K144"/>
      <c r="L144"/>
    </row>
    <row r="145" spans="1:12" ht="15" x14ac:dyDescent="0.25">
      <c r="A145" s="34" t="s">
        <v>566</v>
      </c>
      <c r="B145" s="34" t="s">
        <v>294</v>
      </c>
      <c r="C145" s="34" t="s">
        <v>295</v>
      </c>
      <c r="D145" s="34" t="s">
        <v>68</v>
      </c>
      <c r="E145" s="34" t="s">
        <v>322</v>
      </c>
      <c r="F145" s="142">
        <v>43019</v>
      </c>
      <c r="G145"/>
      <c r="I145"/>
      <c r="J145"/>
      <c r="K145"/>
      <c r="L145"/>
    </row>
    <row r="146" spans="1:12" ht="15" x14ac:dyDescent="0.25">
      <c r="A146" s="34" t="s">
        <v>567</v>
      </c>
      <c r="B146" s="34" t="s">
        <v>296</v>
      </c>
      <c r="C146" s="34" t="s">
        <v>297</v>
      </c>
      <c r="D146" s="34" t="s">
        <v>69</v>
      </c>
      <c r="E146" s="34" t="s">
        <v>322</v>
      </c>
      <c r="F146" s="142">
        <v>43063</v>
      </c>
      <c r="G146"/>
      <c r="I146"/>
      <c r="J146"/>
      <c r="K146"/>
      <c r="L146"/>
    </row>
    <row r="147" spans="1:12" ht="15" x14ac:dyDescent="0.25">
      <c r="A147" s="34" t="s">
        <v>568</v>
      </c>
      <c r="B147" s="34" t="s">
        <v>569</v>
      </c>
      <c r="C147" s="34" t="s">
        <v>570</v>
      </c>
      <c r="D147" s="34" t="s">
        <v>67</v>
      </c>
      <c r="E147" s="34" t="s">
        <v>322</v>
      </c>
      <c r="F147" s="142">
        <v>45238</v>
      </c>
      <c r="G147"/>
      <c r="I147"/>
      <c r="J147"/>
      <c r="K147"/>
      <c r="L147"/>
    </row>
    <row r="148" spans="1:12" ht="15" x14ac:dyDescent="0.25">
      <c r="A148" s="34" t="s">
        <v>571</v>
      </c>
      <c r="B148" s="34" t="s">
        <v>408</v>
      </c>
      <c r="C148" s="34" t="s">
        <v>409</v>
      </c>
      <c r="D148" s="34" t="s">
        <v>68</v>
      </c>
      <c r="E148" s="34" t="s">
        <v>322</v>
      </c>
      <c r="F148" s="142">
        <v>44085</v>
      </c>
      <c r="G148"/>
      <c r="I148"/>
      <c r="J148"/>
      <c r="K148"/>
      <c r="L148"/>
    </row>
    <row r="149" spans="1:12" ht="15" x14ac:dyDescent="0.25">
      <c r="A149" s="34" t="s">
        <v>572</v>
      </c>
      <c r="B149" s="34" t="s">
        <v>423</v>
      </c>
      <c r="C149" s="34" t="s">
        <v>424</v>
      </c>
      <c r="D149" s="34" t="s">
        <v>66</v>
      </c>
      <c r="E149" s="34" t="s">
        <v>322</v>
      </c>
      <c r="F149" s="142">
        <v>44519</v>
      </c>
      <c r="G149"/>
      <c r="I149"/>
      <c r="J149"/>
      <c r="K149"/>
      <c r="L149"/>
    </row>
    <row r="150" spans="1:12" ht="15" x14ac:dyDescent="0.25">
      <c r="A150" s="34" t="s">
        <v>573</v>
      </c>
      <c r="B150" s="34" t="s">
        <v>298</v>
      </c>
      <c r="C150" s="34" t="s">
        <v>299</v>
      </c>
      <c r="D150" s="34" t="s">
        <v>65</v>
      </c>
      <c r="E150" s="34" t="s">
        <v>322</v>
      </c>
      <c r="F150" s="142">
        <v>42571</v>
      </c>
      <c r="G150"/>
      <c r="I150"/>
      <c r="J150"/>
      <c r="K150"/>
      <c r="L150"/>
    </row>
    <row r="151" spans="1:12" ht="15" x14ac:dyDescent="0.25">
      <c r="A151" s="34" t="s">
        <v>574</v>
      </c>
      <c r="B151" s="34" t="s">
        <v>410</v>
      </c>
      <c r="C151" s="34" t="s">
        <v>411</v>
      </c>
      <c r="D151" s="34" t="s">
        <v>61</v>
      </c>
      <c r="E151" s="34" t="s">
        <v>322</v>
      </c>
      <c r="F151" s="142">
        <v>44134</v>
      </c>
      <c r="G151"/>
      <c r="I151"/>
      <c r="J151"/>
      <c r="K151"/>
      <c r="L151"/>
    </row>
    <row r="152" spans="1:12" ht="15" x14ac:dyDescent="0.25">
      <c r="A152" s="34" t="s">
        <v>575</v>
      </c>
      <c r="B152" s="34" t="s">
        <v>425</v>
      </c>
      <c r="C152" s="34" t="s">
        <v>426</v>
      </c>
      <c r="D152" s="34" t="s">
        <v>65</v>
      </c>
      <c r="E152" s="34" t="s">
        <v>322</v>
      </c>
      <c r="F152" s="142">
        <v>44498</v>
      </c>
      <c r="G152"/>
      <c r="I152"/>
      <c r="J152"/>
      <c r="K152"/>
      <c r="L152"/>
    </row>
    <row r="153" spans="1:12" ht="15" x14ac:dyDescent="0.25">
      <c r="A153" s="34" t="s">
        <v>576</v>
      </c>
      <c r="B153" s="34" t="s">
        <v>427</v>
      </c>
      <c r="C153" s="34" t="s">
        <v>428</v>
      </c>
      <c r="D153" s="34" t="s">
        <v>64</v>
      </c>
      <c r="E153" s="34" t="s">
        <v>322</v>
      </c>
      <c r="F153" s="142">
        <v>44726</v>
      </c>
      <c r="G153"/>
      <c r="I153"/>
      <c r="J153"/>
      <c r="K153"/>
      <c r="L153"/>
    </row>
    <row r="154" spans="1:12" ht="15" x14ac:dyDescent="0.25">
      <c r="A154" s="9" t="s">
        <v>56</v>
      </c>
      <c r="B154" s="9" t="s">
        <v>165</v>
      </c>
      <c r="C154" s="9" t="s">
        <v>165</v>
      </c>
      <c r="D154" s="9" t="s">
        <v>165</v>
      </c>
      <c r="E154" s="75"/>
      <c r="F154" s="114" t="s">
        <v>165</v>
      </c>
      <c r="G154"/>
      <c r="H154"/>
      <c r="I154"/>
      <c r="J154"/>
      <c r="K154"/>
      <c r="L154"/>
    </row>
  </sheetData>
  <pageMargins left="0.7" right="0.7" top="0.78740157499999996" bottom="0.78740157499999996"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S87"/>
  <sheetViews>
    <sheetView showGridLines="0" zoomScaleNormal="100" workbookViewId="0">
      <pane ySplit="8" topLeftCell="A9" activePane="bottomLeft" state="frozen"/>
      <selection pane="bottomLeft" activeCell="Q9" sqref="Q9:Q11"/>
    </sheetView>
  </sheetViews>
  <sheetFormatPr defaultColWidth="9.140625" defaultRowHeight="12.75" x14ac:dyDescent="0.2"/>
  <cols>
    <col min="1" max="1" width="6.7109375" style="2" customWidth="1"/>
    <col min="2" max="2" width="4.42578125" style="2" customWidth="1"/>
    <col min="3" max="3" width="18.28515625" style="2" customWidth="1"/>
    <col min="4" max="4" width="13" style="2" customWidth="1"/>
    <col min="5" max="5" width="14.28515625" style="2" customWidth="1"/>
    <col min="6" max="6" width="14.7109375" style="2" customWidth="1"/>
    <col min="7" max="7" width="12.7109375" style="2" customWidth="1"/>
    <col min="8" max="8" width="13.85546875" style="2" customWidth="1"/>
    <col min="9" max="9" width="8.28515625" style="2" customWidth="1"/>
    <col min="10" max="10" width="6" style="2" customWidth="1"/>
    <col min="11" max="11" width="3.85546875" style="2" customWidth="1"/>
    <col min="12" max="12" width="3.28515625" style="2" customWidth="1"/>
    <col min="13" max="13" width="6" style="2" customWidth="1"/>
    <col min="14" max="14" width="6.85546875" style="2" customWidth="1"/>
    <col min="15" max="15" width="8" style="2" customWidth="1"/>
    <col min="16" max="16" width="8.7109375" style="2" customWidth="1"/>
    <col min="17" max="18" width="73" style="2" customWidth="1"/>
    <col min="19" max="19" width="9.140625" style="2" hidden="1" customWidth="1"/>
    <col min="20" max="16384" width="9.140625" style="2"/>
  </cols>
  <sheetData>
    <row r="1" spans="1:19" ht="9.75" customHeight="1" x14ac:dyDescent="0.2"/>
    <row r="2" spans="1:19" ht="12.75" customHeight="1" x14ac:dyDescent="0.2">
      <c r="A2" s="90" t="str">
        <f>Basisdaten!A2</f>
        <v>Anlage EB Version O1.1 (Auditjahr 2025 / Kennzahlenjahr 2024)</v>
      </c>
    </row>
    <row r="3" spans="1:19" ht="16.5" customHeight="1" x14ac:dyDescent="0.25">
      <c r="A3" s="62" t="s">
        <v>183</v>
      </c>
    </row>
    <row r="4" spans="1:19" ht="8.25" customHeight="1" x14ac:dyDescent="0.25">
      <c r="A4" s="62"/>
    </row>
    <row r="5" spans="1:19" ht="15" customHeight="1" x14ac:dyDescent="0.2">
      <c r="A5" s="147" t="s">
        <v>9</v>
      </c>
      <c r="C5" s="380" t="str">
        <f>IF(Basisdaten!B8=0,"",Basisdaten!B8)</f>
        <v/>
      </c>
      <c r="D5" s="381"/>
      <c r="E5" s="148" t="s">
        <v>1</v>
      </c>
      <c r="F5" s="382" t="str">
        <f>IF(Basisdaten!B10=0,"",Basisdaten!B10)</f>
        <v/>
      </c>
      <c r="G5" s="382"/>
      <c r="H5" s="382"/>
      <c r="I5" s="382"/>
      <c r="J5" s="382"/>
      <c r="K5" s="382"/>
      <c r="L5" s="382"/>
      <c r="M5" s="382"/>
      <c r="N5" s="149"/>
      <c r="O5" s="150"/>
      <c r="P5" s="150"/>
    </row>
    <row r="6" spans="1:19" ht="9.75" customHeight="1" thickBot="1" x14ac:dyDescent="0.25"/>
    <row r="7" spans="1:19" ht="16.5" customHeight="1" thickBot="1" x14ac:dyDescent="0.25">
      <c r="A7" s="386" t="s">
        <v>172</v>
      </c>
      <c r="B7" s="390" t="s">
        <v>376</v>
      </c>
      <c r="C7" s="386" t="s">
        <v>173</v>
      </c>
      <c r="D7" s="386" t="s">
        <v>174</v>
      </c>
      <c r="E7" s="386"/>
      <c r="F7" s="386" t="s">
        <v>175</v>
      </c>
      <c r="G7" s="386"/>
      <c r="H7" s="390" t="s">
        <v>176</v>
      </c>
      <c r="I7" s="386"/>
      <c r="J7" s="384" t="s">
        <v>180</v>
      </c>
      <c r="K7" s="370" t="s">
        <v>178</v>
      </c>
      <c r="L7" s="371"/>
      <c r="M7" s="384" t="s">
        <v>177</v>
      </c>
      <c r="N7" s="386" t="s">
        <v>179</v>
      </c>
      <c r="O7" s="387"/>
      <c r="P7" s="368" t="s">
        <v>181</v>
      </c>
      <c r="Q7" s="359" t="s">
        <v>182</v>
      </c>
      <c r="R7" s="359"/>
    </row>
    <row r="8" spans="1:19" ht="25.5" customHeight="1" thickBot="1" x14ac:dyDescent="0.25">
      <c r="A8" s="388"/>
      <c r="B8" s="388"/>
      <c r="C8" s="388"/>
      <c r="D8" s="388"/>
      <c r="E8" s="388"/>
      <c r="F8" s="388"/>
      <c r="G8" s="388"/>
      <c r="H8" s="388"/>
      <c r="I8" s="388"/>
      <c r="J8" s="385"/>
      <c r="K8" s="372"/>
      <c r="L8" s="373"/>
      <c r="M8" s="385"/>
      <c r="N8" s="388"/>
      <c r="O8" s="389"/>
      <c r="P8" s="369"/>
      <c r="Q8" s="49" t="s">
        <v>260</v>
      </c>
      <c r="R8" s="49" t="s">
        <v>261</v>
      </c>
    </row>
    <row r="9" spans="1:19" ht="30" customHeight="1" thickBot="1" x14ac:dyDescent="0.25">
      <c r="A9" s="317" t="s">
        <v>375</v>
      </c>
      <c r="B9" s="320" t="s">
        <v>184</v>
      </c>
      <c r="C9" s="323" t="s">
        <v>11</v>
      </c>
      <c r="D9" s="332" t="s">
        <v>185</v>
      </c>
      <c r="E9" s="327"/>
      <c r="F9" s="332" t="s">
        <v>11</v>
      </c>
      <c r="G9" s="327"/>
      <c r="H9" s="326" t="s">
        <v>165</v>
      </c>
      <c r="I9" s="327"/>
      <c r="J9" s="333"/>
      <c r="K9" s="336" t="s">
        <v>186</v>
      </c>
      <c r="L9" s="337"/>
      <c r="M9" s="342"/>
      <c r="N9" s="354" t="s">
        <v>187</v>
      </c>
      <c r="O9" s="356">
        <f>IF(S10="",0,S10)</f>
        <v>0</v>
      </c>
      <c r="P9" s="275" t="str">
        <f>IF(O9=0,Berechnung1!$F$5,IF(OR(O9&lt; Berechnung1!E27,O9&gt; Berechnung1!F27),Berechnung1!$G$5,IF(OR(ROUND(O9,4)&lt;Berechnung1!J27,ROUND(O9,4)&gt;Berechnung1!K27),Berechnung1!$D$5,IF(OR(ROUND(O9,4)&lt;Berechnung1!G27,ROUND(O9,4)&gt;Berechnung1!H27),Berechnung1!$E$5,Berechnung1!$C$5))))</f>
        <v>Unvollständig</v>
      </c>
      <c r="Q9" s="360"/>
      <c r="R9" s="314"/>
    </row>
    <row r="10" spans="1:19" ht="30" customHeight="1" thickBot="1" x14ac:dyDescent="0.25">
      <c r="A10" s="318"/>
      <c r="B10" s="321"/>
      <c r="C10" s="324"/>
      <c r="D10" s="328"/>
      <c r="E10" s="329"/>
      <c r="F10" s="328"/>
      <c r="G10" s="329"/>
      <c r="H10" s="328"/>
      <c r="I10" s="329"/>
      <c r="J10" s="334"/>
      <c r="K10" s="338"/>
      <c r="L10" s="339"/>
      <c r="M10" s="343"/>
      <c r="N10" s="354"/>
      <c r="O10" s="357"/>
      <c r="P10" s="276"/>
      <c r="Q10" s="315"/>
      <c r="R10" s="315"/>
      <c r="S10" s="112">
        <f>Basisdaten!A31+Basisdaten!A39</f>
        <v>0</v>
      </c>
    </row>
    <row r="11" spans="1:19" ht="30" customHeight="1" thickBot="1" x14ac:dyDescent="0.25">
      <c r="A11" s="319"/>
      <c r="B11" s="322"/>
      <c r="C11" s="325"/>
      <c r="D11" s="330"/>
      <c r="E11" s="331"/>
      <c r="F11" s="330"/>
      <c r="G11" s="331"/>
      <c r="H11" s="330"/>
      <c r="I11" s="331"/>
      <c r="J11" s="335"/>
      <c r="K11" s="340"/>
      <c r="L11" s="341"/>
      <c r="M11" s="344"/>
      <c r="N11" s="354"/>
      <c r="O11" s="358"/>
      <c r="P11" s="277"/>
      <c r="Q11" s="316"/>
      <c r="R11" s="316"/>
    </row>
    <row r="12" spans="1:19" ht="30" customHeight="1" x14ac:dyDescent="0.2">
      <c r="A12" s="317" t="s">
        <v>377</v>
      </c>
      <c r="B12" s="320"/>
      <c r="C12" s="323" t="s">
        <v>503</v>
      </c>
      <c r="D12" s="326" t="s">
        <v>165</v>
      </c>
      <c r="E12" s="327"/>
      <c r="F12" s="332" t="s">
        <v>503</v>
      </c>
      <c r="G12" s="327"/>
      <c r="H12" s="326" t="s">
        <v>165</v>
      </c>
      <c r="I12" s="327"/>
      <c r="J12" s="333"/>
      <c r="K12" s="336" t="s">
        <v>191</v>
      </c>
      <c r="L12" s="337"/>
      <c r="M12" s="342"/>
      <c r="N12" s="323"/>
      <c r="O12" s="272"/>
      <c r="P12" s="275" t="str">
        <f>IF(O12="",Berechnung1!$F$5,IF(O12=0,Berechnung1!H5,IF(OR(O12&lt;Berechnung1!E30,O12&gt;Berechnung1!F30),Berechnung1!$G$5,IF(OR(ROUND(O12,4)&lt;Berechnung1!J30,ROUND(O12,4)&gt;Berechnung1!K30),Berechnung1!$D$5,IF(OR(ROUND(O12,4)&lt;Berechnung1!G30,ROUND(O12,4)&gt;Berechnung1!H30),Berechnung1!$E$5,Berechnung1!$C$5)))))</f>
        <v>Unvollständig</v>
      </c>
      <c r="Q12" s="360"/>
      <c r="R12" s="314"/>
    </row>
    <row r="13" spans="1:19" ht="30" customHeight="1" x14ac:dyDescent="0.2">
      <c r="A13" s="318"/>
      <c r="B13" s="321"/>
      <c r="C13" s="324"/>
      <c r="D13" s="328"/>
      <c r="E13" s="329"/>
      <c r="F13" s="328"/>
      <c r="G13" s="329"/>
      <c r="H13" s="328"/>
      <c r="I13" s="329"/>
      <c r="J13" s="334"/>
      <c r="K13" s="338"/>
      <c r="L13" s="339"/>
      <c r="M13" s="343"/>
      <c r="N13" s="365"/>
      <c r="O13" s="273"/>
      <c r="P13" s="276"/>
      <c r="Q13" s="315"/>
      <c r="R13" s="315"/>
    </row>
    <row r="14" spans="1:19" ht="30" customHeight="1" thickBot="1" x14ac:dyDescent="0.25">
      <c r="A14" s="319"/>
      <c r="B14" s="322"/>
      <c r="C14" s="325"/>
      <c r="D14" s="330"/>
      <c r="E14" s="331"/>
      <c r="F14" s="330"/>
      <c r="G14" s="331"/>
      <c r="H14" s="330"/>
      <c r="I14" s="331"/>
      <c r="J14" s="335"/>
      <c r="K14" s="340"/>
      <c r="L14" s="341"/>
      <c r="M14" s="344"/>
      <c r="N14" s="366"/>
      <c r="O14" s="274"/>
      <c r="P14" s="277"/>
      <c r="Q14" s="316"/>
      <c r="R14" s="316"/>
    </row>
    <row r="15" spans="1:19" ht="30" customHeight="1" thickBot="1" x14ac:dyDescent="0.25">
      <c r="A15" s="317">
        <v>2</v>
      </c>
      <c r="B15" s="284"/>
      <c r="C15" s="287" t="s">
        <v>197</v>
      </c>
      <c r="D15" s="290" t="s">
        <v>198</v>
      </c>
      <c r="E15" s="377"/>
      <c r="F15" s="290" t="s">
        <v>302</v>
      </c>
      <c r="G15" s="377"/>
      <c r="H15" s="296" t="s">
        <v>506</v>
      </c>
      <c r="I15" s="311"/>
      <c r="J15" s="333"/>
      <c r="K15" s="336" t="s">
        <v>188</v>
      </c>
      <c r="L15" s="337"/>
      <c r="M15" s="333"/>
      <c r="N15" s="26" t="s">
        <v>175</v>
      </c>
      <c r="O15" s="48"/>
      <c r="P15" s="275" t="str">
        <f>IF(O17=Berechnung1!D33,Berechnung1!$F$5,IF(OR(O17&lt; Berechnung1!E33,O17&gt; Berechnung1!F33),Berechnung1!$G$5,IF(OR(ROUND(O17,4)&lt;Berechnung1!J33,ROUND(O17,4)&gt;Berechnung1!K33),Berechnung1!$D$5,IF(OR(ROUND(O17,4)&lt;Berechnung1!G33,ROUND(O17,4)&gt;Berechnung1!H33),Berechnung1!$E$5,Berechnung1!$C$5))))</f>
        <v>Unvollständig</v>
      </c>
      <c r="Q15" s="345"/>
      <c r="R15" s="345"/>
    </row>
    <row r="16" spans="1:19" ht="30" customHeight="1" thickBot="1" x14ac:dyDescent="0.25">
      <c r="A16" s="318"/>
      <c r="B16" s="285"/>
      <c r="C16" s="288"/>
      <c r="D16" s="292"/>
      <c r="E16" s="378"/>
      <c r="F16" s="292"/>
      <c r="G16" s="378"/>
      <c r="H16" s="298"/>
      <c r="I16" s="312"/>
      <c r="J16" s="334"/>
      <c r="K16" s="338"/>
      <c r="L16" s="339"/>
      <c r="M16" s="334"/>
      <c r="N16" s="26" t="s">
        <v>189</v>
      </c>
      <c r="O16" s="40">
        <f>$O$9</f>
        <v>0</v>
      </c>
      <c r="P16" s="276"/>
      <c r="Q16" s="315"/>
      <c r="R16" s="315"/>
    </row>
    <row r="17" spans="1:19" ht="30" customHeight="1" thickBot="1" x14ac:dyDescent="0.25">
      <c r="A17" s="319"/>
      <c r="B17" s="286"/>
      <c r="C17" s="289"/>
      <c r="D17" s="294"/>
      <c r="E17" s="379"/>
      <c r="F17" s="294"/>
      <c r="G17" s="379"/>
      <c r="H17" s="300"/>
      <c r="I17" s="313"/>
      <c r="J17" s="335"/>
      <c r="K17" s="340"/>
      <c r="L17" s="341"/>
      <c r="M17" s="335"/>
      <c r="N17" s="26" t="s">
        <v>190</v>
      </c>
      <c r="O17" s="51" t="str">
        <f>IF(O15="","n.d.",IF(O16="","n.d.",IF(O16=0,"",O15/O16)))</f>
        <v>n.d.</v>
      </c>
      <c r="P17" s="277"/>
      <c r="Q17" s="316"/>
      <c r="R17" s="316"/>
    </row>
    <row r="18" spans="1:19" ht="30" customHeight="1" thickBot="1" x14ac:dyDescent="0.25">
      <c r="A18" s="317">
        <v>3</v>
      </c>
      <c r="B18" s="284"/>
      <c r="C18" s="287" t="s">
        <v>199</v>
      </c>
      <c r="D18" s="290" t="s">
        <v>389</v>
      </c>
      <c r="E18" s="377"/>
      <c r="F18" s="290" t="s">
        <v>390</v>
      </c>
      <c r="G18" s="377"/>
      <c r="H18" s="355" t="s">
        <v>391</v>
      </c>
      <c r="I18" s="311"/>
      <c r="J18" s="333"/>
      <c r="K18" s="336" t="s">
        <v>188</v>
      </c>
      <c r="L18" s="337"/>
      <c r="M18" s="333"/>
      <c r="N18" s="26" t="s">
        <v>175</v>
      </c>
      <c r="O18" s="48"/>
      <c r="P18" s="275" t="str">
        <f>IF(AND(O18&lt;&gt;"",O19&lt;&gt;"",O18=0,O19=0),Berechnung1!$H$5,IF(O20="",Berechnung1!$D$5,IF(O20=Berechnung1!D36,Berechnung1!$F$5,IF(OR(O20&lt;Berechnung1!E36,O20&gt;Berechnung1!F36),Berechnung1!$G$5,IF(OR(ROUND(O20,4)&lt;Berechnung1!J36,ROUND(O20,4)&gt;Berechnung1!K36),Berechnung1!$D$5,IF(OR(ROUND(O20,4)&lt;Berechnung1!G36,ROUND(O20,4)&gt;Berechnung1!H36),Berechnung1!$E$5,Berechnung1!$C$5))))))</f>
        <v>Unvollständig</v>
      </c>
      <c r="Q18" s="345"/>
      <c r="R18" s="345"/>
    </row>
    <row r="19" spans="1:19" ht="30" customHeight="1" thickBot="1" x14ac:dyDescent="0.25">
      <c r="A19" s="318"/>
      <c r="B19" s="285"/>
      <c r="C19" s="288"/>
      <c r="D19" s="292"/>
      <c r="E19" s="378"/>
      <c r="F19" s="292"/>
      <c r="G19" s="378"/>
      <c r="H19" s="298"/>
      <c r="I19" s="312"/>
      <c r="J19" s="334"/>
      <c r="K19" s="338"/>
      <c r="L19" s="339"/>
      <c r="M19" s="334"/>
      <c r="N19" s="26" t="s">
        <v>189</v>
      </c>
      <c r="O19" s="48"/>
      <c r="P19" s="276"/>
      <c r="Q19" s="315"/>
      <c r="R19" s="315"/>
    </row>
    <row r="20" spans="1:19" ht="30" customHeight="1" thickBot="1" x14ac:dyDescent="0.25">
      <c r="A20" s="319"/>
      <c r="B20" s="286"/>
      <c r="C20" s="289"/>
      <c r="D20" s="294"/>
      <c r="E20" s="379"/>
      <c r="F20" s="294"/>
      <c r="G20" s="379"/>
      <c r="H20" s="300"/>
      <c r="I20" s="313"/>
      <c r="J20" s="335"/>
      <c r="K20" s="340"/>
      <c r="L20" s="341"/>
      <c r="M20" s="335"/>
      <c r="N20" s="26" t="s">
        <v>190</v>
      </c>
      <c r="O20" s="52" t="str">
        <f>IF(O18="","n.d.",IF(O19="","n.d.",IF(O19=0,"",O18/O19)))</f>
        <v>n.d.</v>
      </c>
      <c r="P20" s="277"/>
      <c r="Q20" s="316"/>
      <c r="R20" s="316"/>
    </row>
    <row r="21" spans="1:19" ht="30" customHeight="1" thickBot="1" x14ac:dyDescent="0.25">
      <c r="A21" s="317">
        <v>4</v>
      </c>
      <c r="B21" s="284"/>
      <c r="C21" s="287" t="s">
        <v>200</v>
      </c>
      <c r="D21" s="290" t="s">
        <v>201</v>
      </c>
      <c r="E21" s="377"/>
      <c r="F21" s="290" t="s">
        <v>303</v>
      </c>
      <c r="G21" s="377"/>
      <c r="H21" s="290" t="s">
        <v>443</v>
      </c>
      <c r="I21" s="311"/>
      <c r="J21" s="333"/>
      <c r="K21" s="336" t="s">
        <v>188</v>
      </c>
      <c r="L21" s="337"/>
      <c r="M21" s="333"/>
      <c r="N21" s="26" t="s">
        <v>175</v>
      </c>
      <c r="O21" s="48"/>
      <c r="P21" s="275" t="str">
        <f>IF(O23=Berechnung1!D39,Berechnung1!$F$5,IF(OR(O23&lt; Berechnung1!E39,O23&gt; Berechnung1!F39),Berechnung1!$G$5,IF(OR(ROUND(O23,4)&lt;Berechnung1!J39,ROUND(O23,4)&gt;Berechnung1!K39),Berechnung1!$D$5,IF(OR(ROUND(O23,4)&lt;Berechnung1!G39,ROUND(O23,4)&gt;Berechnung1!H39),Berechnung1!$E$5,Berechnung1!$C$5))))</f>
        <v>Unvollständig</v>
      </c>
      <c r="Q21" s="353"/>
      <c r="R21" s="345"/>
    </row>
    <row r="22" spans="1:19" ht="30" customHeight="1" thickBot="1" x14ac:dyDescent="0.25">
      <c r="A22" s="318"/>
      <c r="B22" s="285"/>
      <c r="C22" s="288"/>
      <c r="D22" s="292"/>
      <c r="E22" s="378"/>
      <c r="F22" s="292"/>
      <c r="G22" s="378"/>
      <c r="H22" s="292"/>
      <c r="I22" s="312"/>
      <c r="J22" s="334"/>
      <c r="K22" s="338"/>
      <c r="L22" s="339"/>
      <c r="M22" s="334"/>
      <c r="N22" s="26" t="s">
        <v>189</v>
      </c>
      <c r="O22" s="40">
        <f>IF(S22="",0,S22)</f>
        <v>0</v>
      </c>
      <c r="P22" s="276"/>
      <c r="Q22" s="315"/>
      <c r="R22" s="315"/>
      <c r="S22" s="151">
        <f>Basisdaten!E31+Basisdaten!E39</f>
        <v>0</v>
      </c>
    </row>
    <row r="23" spans="1:19" ht="30" customHeight="1" thickBot="1" x14ac:dyDescent="0.25">
      <c r="A23" s="319"/>
      <c r="B23" s="286"/>
      <c r="C23" s="289"/>
      <c r="D23" s="294"/>
      <c r="E23" s="379"/>
      <c r="F23" s="294"/>
      <c r="G23" s="379"/>
      <c r="H23" s="294"/>
      <c r="I23" s="313"/>
      <c r="J23" s="335"/>
      <c r="K23" s="340"/>
      <c r="L23" s="341"/>
      <c r="M23" s="335"/>
      <c r="N23" s="26" t="s">
        <v>190</v>
      </c>
      <c r="O23" s="51" t="str">
        <f>IF(O21="","n.d.",IF(O22="","n.d.",IF(O22=0,"",O21/O22)))</f>
        <v>n.d.</v>
      </c>
      <c r="P23" s="277"/>
      <c r="Q23" s="316"/>
      <c r="R23" s="316"/>
    </row>
    <row r="24" spans="1:19" ht="30" customHeight="1" thickBot="1" x14ac:dyDescent="0.25">
      <c r="A24" s="281">
        <v>5</v>
      </c>
      <c r="B24" s="284"/>
      <c r="C24" s="287" t="s">
        <v>439</v>
      </c>
      <c r="D24" s="290" t="s">
        <v>440</v>
      </c>
      <c r="E24" s="377"/>
      <c r="F24" s="290" t="s">
        <v>441</v>
      </c>
      <c r="G24" s="377"/>
      <c r="H24" s="290" t="s">
        <v>504</v>
      </c>
      <c r="I24" s="311"/>
      <c r="J24" s="302"/>
      <c r="K24" s="305" t="s">
        <v>442</v>
      </c>
      <c r="L24" s="306"/>
      <c r="M24" s="302"/>
      <c r="N24" s="121" t="s">
        <v>175</v>
      </c>
      <c r="O24" s="122"/>
      <c r="P24" s="374" t="str">
        <f>IF(O26=Berechnung1!D42,Berechnung1!$F$5,IF(OR(O26&lt; Berechnung1!E42,O26&gt; Berechnung1!F42),Berechnung1!$G$5,IF(OR(ROUND(O26,4)&lt;Berechnung1!J42,ROUND(O26,4)&gt;Berechnung1!K42),Berechnung1!$D$5,IF(OR(ROUND(O26,4)&lt;Berechnung1!G42,ROUND(O26,4)&gt;Berechnung1!H42),Berechnung1!$E$5,Berechnung1!$C$5))))</f>
        <v>Unvollständig</v>
      </c>
      <c r="Q24" s="362"/>
      <c r="R24" s="362"/>
    </row>
    <row r="25" spans="1:19" ht="30" customHeight="1" thickBot="1" x14ac:dyDescent="0.25">
      <c r="A25" s="282"/>
      <c r="B25" s="285"/>
      <c r="C25" s="288"/>
      <c r="D25" s="292"/>
      <c r="E25" s="378"/>
      <c r="F25" s="292"/>
      <c r="G25" s="378"/>
      <c r="H25" s="292"/>
      <c r="I25" s="312"/>
      <c r="J25" s="303"/>
      <c r="K25" s="307"/>
      <c r="L25" s="308"/>
      <c r="M25" s="303"/>
      <c r="N25" s="121" t="s">
        <v>189</v>
      </c>
      <c r="O25" s="123">
        <f>$O$9+$O$12</f>
        <v>0</v>
      </c>
      <c r="P25" s="375"/>
      <c r="Q25" s="363"/>
      <c r="R25" s="363"/>
    </row>
    <row r="26" spans="1:19" ht="30" customHeight="1" thickBot="1" x14ac:dyDescent="0.25">
      <c r="A26" s="283"/>
      <c r="B26" s="286"/>
      <c r="C26" s="289"/>
      <c r="D26" s="294"/>
      <c r="E26" s="379"/>
      <c r="F26" s="294"/>
      <c r="G26" s="379"/>
      <c r="H26" s="294"/>
      <c r="I26" s="313"/>
      <c r="J26" s="304"/>
      <c r="K26" s="309"/>
      <c r="L26" s="310"/>
      <c r="M26" s="304"/>
      <c r="N26" s="121" t="s">
        <v>190</v>
      </c>
      <c r="O26" s="124" t="str">
        <f>IF(O24="","n.d.",IF(O25="","n.d.",IF(O25=0,"",O24/O25)))</f>
        <v>n.d.</v>
      </c>
      <c r="P26" s="376"/>
      <c r="Q26" s="364"/>
      <c r="R26" s="364"/>
    </row>
    <row r="27" spans="1:19" ht="30" customHeight="1" thickBot="1" x14ac:dyDescent="0.25">
      <c r="A27" s="317">
        <v>6</v>
      </c>
      <c r="B27" s="284"/>
      <c r="C27" s="287" t="s">
        <v>192</v>
      </c>
      <c r="D27" s="290" t="s">
        <v>413</v>
      </c>
      <c r="E27" s="346"/>
      <c r="F27" s="290" t="s">
        <v>392</v>
      </c>
      <c r="G27" s="346"/>
      <c r="H27" s="290" t="s">
        <v>505</v>
      </c>
      <c r="I27" s="349"/>
      <c r="J27" s="333" t="s">
        <v>262</v>
      </c>
      <c r="K27" s="336" t="s">
        <v>191</v>
      </c>
      <c r="L27" s="337"/>
      <c r="M27" s="361"/>
      <c r="N27" s="26" t="s">
        <v>175</v>
      </c>
      <c r="O27" s="48"/>
      <c r="P27" s="275" t="str">
        <f>IF(O29=Berechnung1!D45,Berechnung1!$F$5,IF(OR(O29&lt; Berechnung1!E45,O29&gt; Berechnung1!F45),Berechnung1!$G$5,IF(OR(ROUND(O29,4)&lt;Berechnung1!J45,ROUND(O29,4)&gt;Berechnung1!K45),Berechnung1!$D$5,IF(OR(ROUND(O29,4)&lt;Berechnung1!G45,ROUND(O29,4)&gt;Berechnung1!H45),Berechnung1!$E$5,Berechnung1!$C$5))))</f>
        <v>Unvollständig</v>
      </c>
      <c r="Q27" s="345"/>
      <c r="R27" s="345"/>
    </row>
    <row r="28" spans="1:19" ht="30" customHeight="1" thickBot="1" x14ac:dyDescent="0.25">
      <c r="A28" s="318"/>
      <c r="B28" s="285"/>
      <c r="C28" s="288"/>
      <c r="D28" s="292"/>
      <c r="E28" s="347"/>
      <c r="F28" s="292"/>
      <c r="G28" s="347"/>
      <c r="H28" s="292"/>
      <c r="I28" s="350"/>
      <c r="J28" s="334"/>
      <c r="K28" s="338"/>
      <c r="L28" s="339"/>
      <c r="M28" s="334"/>
      <c r="N28" s="26" t="s">
        <v>189</v>
      </c>
      <c r="O28" s="40">
        <f>$O$25</f>
        <v>0</v>
      </c>
      <c r="P28" s="276"/>
      <c r="Q28" s="315"/>
      <c r="R28" s="315"/>
    </row>
    <row r="29" spans="1:19" ht="30" customHeight="1" thickBot="1" x14ac:dyDescent="0.25">
      <c r="A29" s="319"/>
      <c r="B29" s="286"/>
      <c r="C29" s="289"/>
      <c r="D29" s="294"/>
      <c r="E29" s="348"/>
      <c r="F29" s="294"/>
      <c r="G29" s="348"/>
      <c r="H29" s="294"/>
      <c r="I29" s="351"/>
      <c r="J29" s="335"/>
      <c r="K29" s="340"/>
      <c r="L29" s="341"/>
      <c r="M29" s="335"/>
      <c r="N29" s="26" t="s">
        <v>190</v>
      </c>
      <c r="O29" s="51" t="str">
        <f>IF(O27="","n.d.",IF(O28="","n.d.",IF(O28=0,"",O27/O28)))</f>
        <v>n.d.</v>
      </c>
      <c r="P29" s="277"/>
      <c r="Q29" s="316"/>
      <c r="R29" s="316"/>
    </row>
    <row r="30" spans="1:19" ht="30" customHeight="1" thickBot="1" x14ac:dyDescent="0.25">
      <c r="A30" s="317">
        <v>7</v>
      </c>
      <c r="B30" s="284" t="s">
        <v>193</v>
      </c>
      <c r="C30" s="287" t="s">
        <v>393</v>
      </c>
      <c r="D30" s="290" t="s">
        <v>414</v>
      </c>
      <c r="E30" s="377"/>
      <c r="F30" s="290" t="s">
        <v>415</v>
      </c>
      <c r="G30" s="377"/>
      <c r="H30" s="296" t="s">
        <v>506</v>
      </c>
      <c r="I30" s="311"/>
      <c r="J30" s="333"/>
      <c r="K30" s="336" t="s">
        <v>194</v>
      </c>
      <c r="L30" s="337"/>
      <c r="M30" s="333"/>
      <c r="N30" s="26" t="s">
        <v>175</v>
      </c>
      <c r="O30" s="40">
        <f>Studien!E5</f>
        <v>0</v>
      </c>
      <c r="P30" s="275" t="str">
        <f>IF(O32=Berechnung1!D48,Berechnung1!$F$5,IF(OR(O32&lt; Berechnung1!E48,O32&gt; Berechnung1!F48),Berechnung1!$G$5,IF(OR(ROUND(O32,4)&lt;Berechnung1!J48,ROUND(O32,4)&gt;Berechnung1!K48),Berechnung1!$D$5,IF(OR(ROUND(O32,4)&lt;Berechnung1!G48,ROUND(O32,4)&gt;Berechnung1!H48),Berechnung1!$E$5,Berechnung1!$C$5))))</f>
        <v>Unvollständig</v>
      </c>
      <c r="Q30" s="345"/>
      <c r="R30" s="345"/>
    </row>
    <row r="31" spans="1:19" ht="30" customHeight="1" thickBot="1" x14ac:dyDescent="0.25">
      <c r="A31" s="318"/>
      <c r="B31" s="285"/>
      <c r="C31" s="288"/>
      <c r="D31" s="292"/>
      <c r="E31" s="378"/>
      <c r="F31" s="292"/>
      <c r="G31" s="378"/>
      <c r="H31" s="298"/>
      <c r="I31" s="312"/>
      <c r="J31" s="334"/>
      <c r="K31" s="338"/>
      <c r="L31" s="339"/>
      <c r="M31" s="334"/>
      <c r="N31" s="26" t="s">
        <v>189</v>
      </c>
      <c r="O31" s="40">
        <f>$O$9</f>
        <v>0</v>
      </c>
      <c r="P31" s="276"/>
      <c r="Q31" s="315"/>
      <c r="R31" s="315"/>
    </row>
    <row r="32" spans="1:19" ht="30" customHeight="1" thickBot="1" x14ac:dyDescent="0.25">
      <c r="A32" s="319"/>
      <c r="B32" s="286"/>
      <c r="C32" s="289"/>
      <c r="D32" s="294"/>
      <c r="E32" s="379"/>
      <c r="F32" s="294"/>
      <c r="G32" s="379"/>
      <c r="H32" s="300"/>
      <c r="I32" s="313"/>
      <c r="J32" s="335"/>
      <c r="K32" s="340"/>
      <c r="L32" s="341"/>
      <c r="M32" s="335"/>
      <c r="N32" s="26" t="s">
        <v>190</v>
      </c>
      <c r="O32" s="51" t="str">
        <f>IF(O30="","n.d.",IF(O31="","n.d.",IF(O31=0,"n.d.",O30/O31)))</f>
        <v>n.d.</v>
      </c>
      <c r="P32" s="277"/>
      <c r="Q32" s="316"/>
      <c r="R32" s="316"/>
    </row>
    <row r="33" spans="1:19" ht="30" customHeight="1" thickBot="1" x14ac:dyDescent="0.25">
      <c r="A33" s="281">
        <v>8</v>
      </c>
      <c r="B33" s="284" t="s">
        <v>382</v>
      </c>
      <c r="C33" s="287" t="s">
        <v>384</v>
      </c>
      <c r="D33" s="290" t="s">
        <v>385</v>
      </c>
      <c r="E33" s="291"/>
      <c r="F33" s="290" t="s">
        <v>383</v>
      </c>
      <c r="G33" s="291"/>
      <c r="H33" s="296" t="s">
        <v>335</v>
      </c>
      <c r="I33" s="297"/>
      <c r="J33" s="302"/>
      <c r="K33" s="305" t="s">
        <v>444</v>
      </c>
      <c r="L33" s="306"/>
      <c r="M33" s="302"/>
      <c r="N33" s="121" t="s">
        <v>175</v>
      </c>
      <c r="O33" s="122"/>
      <c r="P33" s="275" t="str">
        <f>IF(AND(O33&lt;&gt;"",O34&lt;&gt;"",O33=0,O34=0),Berechnung1!$H$5,IF(O35=Berechnung1!D51,Berechnung1!$F$5,IF(OR(O35&lt;Berechnung1!E51,O35&gt;Berechnung1!F51),Berechnung1!$G$5,IF(OR(ROUND(O35,4)&lt;Berechnung1!J51,ROUND(O35,4)&gt;Berechnung1!K51),Berechnung1!$D$5,IF(OR(ROUND(O35,4)&lt;Berechnung1!G51,ROUND(O35,4)&gt;Berechnung1!H51),Berechnung1!$E$5,Berechnung1!$C$5)))))</f>
        <v>Unvollständig</v>
      </c>
      <c r="Q33" s="345"/>
      <c r="R33" s="345"/>
    </row>
    <row r="34" spans="1:19" ht="30" customHeight="1" thickBot="1" x14ac:dyDescent="0.25">
      <c r="A34" s="282"/>
      <c r="B34" s="285"/>
      <c r="C34" s="288"/>
      <c r="D34" s="292"/>
      <c r="E34" s="293"/>
      <c r="F34" s="292"/>
      <c r="G34" s="293"/>
      <c r="H34" s="298"/>
      <c r="I34" s="299"/>
      <c r="J34" s="303"/>
      <c r="K34" s="307"/>
      <c r="L34" s="308"/>
      <c r="M34" s="303"/>
      <c r="N34" s="121" t="s">
        <v>189</v>
      </c>
      <c r="O34" s="123">
        <f>IF(Basisdaten!$G$31="",0,Basisdaten!$G$31)</f>
        <v>0</v>
      </c>
      <c r="P34" s="276"/>
      <c r="Q34" s="315"/>
      <c r="R34" s="315"/>
    </row>
    <row r="35" spans="1:19" ht="30" customHeight="1" thickBot="1" x14ac:dyDescent="0.25">
      <c r="A35" s="283"/>
      <c r="B35" s="286"/>
      <c r="C35" s="289"/>
      <c r="D35" s="294"/>
      <c r="E35" s="295"/>
      <c r="F35" s="294"/>
      <c r="G35" s="295"/>
      <c r="H35" s="300"/>
      <c r="I35" s="301"/>
      <c r="J35" s="304"/>
      <c r="K35" s="309"/>
      <c r="L35" s="310"/>
      <c r="M35" s="304"/>
      <c r="N35" s="121" t="s">
        <v>190</v>
      </c>
      <c r="O35" s="124" t="str">
        <f>IF(O33="","n.d.",IF(O34="","n.d.",IF(O34=0,"",O33/O34)))</f>
        <v>n.d.</v>
      </c>
      <c r="P35" s="277"/>
      <c r="Q35" s="316"/>
      <c r="R35" s="316"/>
    </row>
    <row r="36" spans="1:19" ht="30" customHeight="1" thickBot="1" x14ac:dyDescent="0.25">
      <c r="A36" s="317">
        <v>9</v>
      </c>
      <c r="B36" s="284"/>
      <c r="C36" s="367" t="s">
        <v>202</v>
      </c>
      <c r="D36" s="290" t="s">
        <v>507</v>
      </c>
      <c r="E36" s="377"/>
      <c r="F36" s="290" t="s">
        <v>356</v>
      </c>
      <c r="G36" s="377"/>
      <c r="H36" s="296" t="s">
        <v>364</v>
      </c>
      <c r="I36" s="311"/>
      <c r="J36" s="333"/>
      <c r="K36" s="336" t="s">
        <v>203</v>
      </c>
      <c r="L36" s="337"/>
      <c r="M36" s="333"/>
      <c r="N36" s="26" t="s">
        <v>175</v>
      </c>
      <c r="O36" s="48"/>
      <c r="P36" s="275" t="str">
        <f>IF(AND(O36&lt;&gt;"",O37&lt;&gt;"",O36=0,O37=0),Berechnung1!$H$5,IF(O38="",Berechnung1!$G$5,IF(O38=Berechnung1!D54,Berechnung1!$F$5,IF(OR(O38&lt;Berechnung1!E54,O38&gt;Berechnung1!F54),Berechnung1!$G$5,IF(OR(ROUND(O38,4)&lt;Berechnung1!J54,ROUND(O38,4)&gt;Berechnung1!K54),Berechnung1!$D$5,IF(OR(ROUND(O38,4)&lt;Berechnung1!G54,ROUND(O38,4)&gt;Berechnung1!H54),Berechnung1!$E$5,Berechnung1!$C$5))))))</f>
        <v>Unvollständig</v>
      </c>
      <c r="Q36" s="352"/>
      <c r="R36" s="345"/>
    </row>
    <row r="37" spans="1:19" ht="30" customHeight="1" thickBot="1" x14ac:dyDescent="0.25">
      <c r="A37" s="318"/>
      <c r="B37" s="285"/>
      <c r="C37" s="367"/>
      <c r="D37" s="292"/>
      <c r="E37" s="378"/>
      <c r="F37" s="292"/>
      <c r="G37" s="378"/>
      <c r="H37" s="298"/>
      <c r="I37" s="312"/>
      <c r="J37" s="334"/>
      <c r="K37" s="338"/>
      <c r="L37" s="339"/>
      <c r="M37" s="334"/>
      <c r="N37" s="26" t="s">
        <v>189</v>
      </c>
      <c r="O37" s="123">
        <f>$O$33</f>
        <v>0</v>
      </c>
      <c r="P37" s="276"/>
      <c r="Q37" s="315"/>
      <c r="R37" s="315"/>
      <c r="S37" s="112">
        <f>Basisdaten!G31</f>
        <v>0</v>
      </c>
    </row>
    <row r="38" spans="1:19" ht="30" customHeight="1" thickBot="1" x14ac:dyDescent="0.25">
      <c r="A38" s="319"/>
      <c r="B38" s="286"/>
      <c r="C38" s="367"/>
      <c r="D38" s="294"/>
      <c r="E38" s="379"/>
      <c r="F38" s="294"/>
      <c r="G38" s="379"/>
      <c r="H38" s="300"/>
      <c r="I38" s="313"/>
      <c r="J38" s="335"/>
      <c r="K38" s="340"/>
      <c r="L38" s="341"/>
      <c r="M38" s="335"/>
      <c r="N38" s="26" t="s">
        <v>190</v>
      </c>
      <c r="O38" s="51" t="str">
        <f>IF(O36="","n.d.",IF(O37="","n.d.",IF(O37=0,"",O36/O37)))</f>
        <v>n.d.</v>
      </c>
      <c r="P38" s="277"/>
      <c r="Q38" s="316"/>
      <c r="R38" s="316"/>
    </row>
    <row r="39" spans="1:19" ht="30" customHeight="1" thickBot="1" x14ac:dyDescent="0.25">
      <c r="A39" s="281">
        <v>10</v>
      </c>
      <c r="B39" s="284" t="s">
        <v>382</v>
      </c>
      <c r="C39" s="287" t="s">
        <v>337</v>
      </c>
      <c r="D39" s="290" t="s">
        <v>338</v>
      </c>
      <c r="E39" s="291"/>
      <c r="F39" s="290" t="s">
        <v>339</v>
      </c>
      <c r="G39" s="291"/>
      <c r="H39" s="296" t="s">
        <v>335</v>
      </c>
      <c r="I39" s="297"/>
      <c r="J39" s="302"/>
      <c r="K39" s="305" t="s">
        <v>444</v>
      </c>
      <c r="L39" s="306"/>
      <c r="M39" s="302"/>
      <c r="N39" s="121" t="s">
        <v>175</v>
      </c>
      <c r="O39" s="122"/>
      <c r="P39" s="275" t="str">
        <f>IF(AND(O39&lt;&gt;"",O40&lt;&gt;"",O39=0,O40=0),Berechnung1!$H$5,IF(O41=Berechnung1!D57,Berechnung1!$F$5,IF(OR(O41&lt;Berechnung1!E57,O41&gt;Berechnung1!F57),Berechnung1!$G$5,IF(OR(ROUND(O41,4)&lt;Berechnung1!J57,ROUND(O41,4)&gt;Berechnung1!K57),Berechnung1!$D$5,IF(OR(ROUND(O41,4)&lt;Berechnung1!G57,ROUND(O41,4)&gt;Berechnung1!H57),Berechnung1!$E$5,Berechnung1!$C$5)))))</f>
        <v>Unvollständig</v>
      </c>
      <c r="Q39" s="345"/>
      <c r="R39" s="345"/>
    </row>
    <row r="40" spans="1:19" ht="30" customHeight="1" thickBot="1" x14ac:dyDescent="0.25">
      <c r="A40" s="282"/>
      <c r="B40" s="285"/>
      <c r="C40" s="288"/>
      <c r="D40" s="292"/>
      <c r="E40" s="293"/>
      <c r="F40" s="292"/>
      <c r="G40" s="293"/>
      <c r="H40" s="298"/>
      <c r="I40" s="299"/>
      <c r="J40" s="303"/>
      <c r="K40" s="307"/>
      <c r="L40" s="308"/>
      <c r="M40" s="303"/>
      <c r="N40" s="121" t="s">
        <v>189</v>
      </c>
      <c r="O40" s="123">
        <f>IF(Basisdaten!$G$31="",0,Basisdaten!$G$31)</f>
        <v>0</v>
      </c>
      <c r="P40" s="276"/>
      <c r="Q40" s="315"/>
      <c r="R40" s="315"/>
    </row>
    <row r="41" spans="1:19" ht="30" customHeight="1" thickBot="1" x14ac:dyDescent="0.25">
      <c r="A41" s="283"/>
      <c r="B41" s="286"/>
      <c r="C41" s="289"/>
      <c r="D41" s="294"/>
      <c r="E41" s="295"/>
      <c r="F41" s="294"/>
      <c r="G41" s="295"/>
      <c r="H41" s="300"/>
      <c r="I41" s="301"/>
      <c r="J41" s="304"/>
      <c r="K41" s="309"/>
      <c r="L41" s="310"/>
      <c r="M41" s="304"/>
      <c r="N41" s="121" t="s">
        <v>190</v>
      </c>
      <c r="O41" s="125" t="str">
        <f>IF(O39="","n.d.",IF(O40="","n.d.",IF(O40=0,"",O39/O40)))</f>
        <v>n.d.</v>
      </c>
      <c r="P41" s="277"/>
      <c r="Q41" s="316"/>
      <c r="R41" s="316"/>
    </row>
    <row r="42" spans="1:19" ht="30" customHeight="1" thickBot="1" x14ac:dyDescent="0.25">
      <c r="A42" s="317">
        <v>11</v>
      </c>
      <c r="B42" s="284" t="s">
        <v>195</v>
      </c>
      <c r="C42" s="287" t="s">
        <v>445</v>
      </c>
      <c r="D42" s="290" t="s">
        <v>185</v>
      </c>
      <c r="E42" s="377"/>
      <c r="F42" s="290" t="s">
        <v>446</v>
      </c>
      <c r="G42" s="377"/>
      <c r="H42" s="355" t="s">
        <v>165</v>
      </c>
      <c r="I42" s="311"/>
      <c r="J42" s="333"/>
      <c r="K42" s="336" t="s">
        <v>204</v>
      </c>
      <c r="L42" s="337"/>
      <c r="M42" s="333"/>
      <c r="N42" s="354" t="s">
        <v>187</v>
      </c>
      <c r="O42" s="356">
        <f>$S$43</f>
        <v>0</v>
      </c>
      <c r="P42" s="275" t="str">
        <f>IF(O42=0,Berechnung1!$F$5,IF(OR(O42&lt; Berechnung1!E60,O42&gt; Berechnung1!F60),Berechnung1!$G$5,IF(OR(ROUND(O42,4)&lt;Berechnung1!J60,ROUND(O42,4)&gt;Berechnung1!K60),Berechnung1!$D$5,IF(OR(ROUND(O42,4)&lt;Berechnung1!G60,ROUND(O42,4)&gt;Berechnung1!H60),Berechnung1!$E$5,Berechnung1!$C$5))))</f>
        <v>Unvollständig</v>
      </c>
      <c r="Q42" s="353"/>
      <c r="R42" s="345"/>
    </row>
    <row r="43" spans="1:19" ht="30" customHeight="1" thickBot="1" x14ac:dyDescent="0.25">
      <c r="A43" s="318"/>
      <c r="B43" s="285"/>
      <c r="C43" s="288"/>
      <c r="D43" s="292"/>
      <c r="E43" s="378"/>
      <c r="F43" s="292"/>
      <c r="G43" s="378"/>
      <c r="H43" s="298"/>
      <c r="I43" s="312"/>
      <c r="J43" s="334"/>
      <c r="K43" s="338"/>
      <c r="L43" s="339"/>
      <c r="M43" s="334"/>
      <c r="N43" s="354"/>
      <c r="O43" s="357"/>
      <c r="P43" s="276"/>
      <c r="Q43" s="315"/>
      <c r="R43" s="315"/>
      <c r="S43" s="113">
        <f>Basisdaten!G35+Basisdaten!G43</f>
        <v>0</v>
      </c>
    </row>
    <row r="44" spans="1:19" ht="30" customHeight="1" thickBot="1" x14ac:dyDescent="0.25">
      <c r="A44" s="319"/>
      <c r="B44" s="286"/>
      <c r="C44" s="289"/>
      <c r="D44" s="294"/>
      <c r="E44" s="379"/>
      <c r="F44" s="294"/>
      <c r="G44" s="379"/>
      <c r="H44" s="300"/>
      <c r="I44" s="313"/>
      <c r="J44" s="335"/>
      <c r="K44" s="340"/>
      <c r="L44" s="341"/>
      <c r="M44" s="335"/>
      <c r="N44" s="354"/>
      <c r="O44" s="358"/>
      <c r="P44" s="277"/>
      <c r="Q44" s="316"/>
      <c r="R44" s="316"/>
    </row>
    <row r="45" spans="1:19" ht="30" customHeight="1" thickBot="1" x14ac:dyDescent="0.25">
      <c r="A45" s="281">
        <v>12</v>
      </c>
      <c r="B45" s="284" t="s">
        <v>382</v>
      </c>
      <c r="C45" s="287" t="s">
        <v>340</v>
      </c>
      <c r="D45" s="290" t="s">
        <v>341</v>
      </c>
      <c r="E45" s="291"/>
      <c r="F45" s="290" t="s">
        <v>342</v>
      </c>
      <c r="G45" s="291"/>
      <c r="H45" s="296" t="s">
        <v>379</v>
      </c>
      <c r="I45" s="297"/>
      <c r="J45" s="302"/>
      <c r="K45" s="305" t="s">
        <v>447</v>
      </c>
      <c r="L45" s="306"/>
      <c r="M45" s="302"/>
      <c r="N45" s="121" t="s">
        <v>175</v>
      </c>
      <c r="O45" s="122"/>
      <c r="P45" s="275" t="str">
        <f>IF(AND(O45&lt;&gt;"",O46&lt;&gt;"",O45=0,O46=0),Berechnung1!$H$5,IF(O47=Berechnung1!D63,Berechnung1!$F$5,IF(OR(O47&lt;Berechnung1!E63,O47&gt;Berechnung1!F63),Berechnung1!$G$5,IF(OR(ROUND(O47,4)&lt;Berechnung1!J63,ROUND(O47,4)&gt;Berechnung1!K63),Berechnung1!$D$5,IF(OR(ROUND(O47,4)&lt;Berechnung1!G63,ROUND(O47,4)&gt;Berechnung1!H63),Berechnung1!$E$5,Berechnung1!$C$5)))))</f>
        <v>Unvollständig</v>
      </c>
      <c r="Q45" s="352"/>
      <c r="R45" s="345"/>
    </row>
    <row r="46" spans="1:19" ht="30" customHeight="1" thickBot="1" x14ac:dyDescent="0.25">
      <c r="A46" s="282"/>
      <c r="B46" s="285"/>
      <c r="C46" s="288"/>
      <c r="D46" s="292"/>
      <c r="E46" s="293"/>
      <c r="F46" s="292"/>
      <c r="G46" s="293"/>
      <c r="H46" s="298"/>
      <c r="I46" s="299"/>
      <c r="J46" s="303"/>
      <c r="K46" s="307"/>
      <c r="L46" s="308"/>
      <c r="M46" s="303"/>
      <c r="N46" s="121" t="s">
        <v>189</v>
      </c>
      <c r="O46" s="122"/>
      <c r="P46" s="276"/>
      <c r="Q46" s="315"/>
      <c r="R46" s="315"/>
      <c r="S46" s="113">
        <f>Basisdaten!E31</f>
        <v>0</v>
      </c>
    </row>
    <row r="47" spans="1:19" ht="30" customHeight="1" thickBot="1" x14ac:dyDescent="0.25">
      <c r="A47" s="283"/>
      <c r="B47" s="286"/>
      <c r="C47" s="289"/>
      <c r="D47" s="294"/>
      <c r="E47" s="295"/>
      <c r="F47" s="294"/>
      <c r="G47" s="295"/>
      <c r="H47" s="300"/>
      <c r="I47" s="301"/>
      <c r="J47" s="304"/>
      <c r="K47" s="309"/>
      <c r="L47" s="310"/>
      <c r="M47" s="304"/>
      <c r="N47" s="121" t="s">
        <v>190</v>
      </c>
      <c r="O47" s="125" t="str">
        <f>IF(O45="","n.d.",IF(O46="","n.d.",IF(O46=0,"",O45/O46)))</f>
        <v>n.d.</v>
      </c>
      <c r="P47" s="277"/>
      <c r="Q47" s="316"/>
      <c r="R47" s="316"/>
    </row>
    <row r="48" spans="1:19" ht="30" customHeight="1" thickBot="1" x14ac:dyDescent="0.25">
      <c r="A48" s="317">
        <v>13</v>
      </c>
      <c r="B48" s="284"/>
      <c r="C48" s="287" t="s">
        <v>266</v>
      </c>
      <c r="D48" s="290" t="s">
        <v>205</v>
      </c>
      <c r="E48" s="346"/>
      <c r="F48" s="290" t="s">
        <v>307</v>
      </c>
      <c r="G48" s="346"/>
      <c r="H48" s="296" t="s">
        <v>357</v>
      </c>
      <c r="I48" s="349"/>
      <c r="J48" s="333"/>
      <c r="K48" s="336" t="s">
        <v>203</v>
      </c>
      <c r="L48" s="337"/>
      <c r="M48" s="333"/>
      <c r="N48" s="26" t="s">
        <v>175</v>
      </c>
      <c r="O48" s="48"/>
      <c r="P48" s="275" t="str">
        <f>IF(O50=Berechnung1!D57,Berechnung1!$F$5,IF(OR(O50&lt; Berechnung1!E66,O50&gt; Berechnung1!F66),Berechnung1!$G$5,IF(OR(ROUND(O50,4)&lt;Berechnung1!J66,ROUND(O50,4)&gt;Berechnung1!K66),Berechnung1!$D$5,IF(OR(ROUND(O50,4)&lt;Berechnung1!G66,ROUND(O50,4)&gt;Berechnung1!H66),Berechnung1!$E$5,Berechnung1!$C$5))))</f>
        <v>Unvollständig</v>
      </c>
      <c r="Q48" s="345"/>
      <c r="R48" s="345"/>
    </row>
    <row r="49" spans="1:19" ht="30" customHeight="1" thickBot="1" x14ac:dyDescent="0.25">
      <c r="A49" s="318"/>
      <c r="B49" s="285"/>
      <c r="C49" s="288"/>
      <c r="D49" s="292"/>
      <c r="E49" s="347"/>
      <c r="F49" s="292"/>
      <c r="G49" s="347"/>
      <c r="H49" s="298"/>
      <c r="I49" s="350"/>
      <c r="J49" s="334"/>
      <c r="K49" s="338"/>
      <c r="L49" s="339"/>
      <c r="M49" s="334"/>
      <c r="N49" s="26" t="s">
        <v>189</v>
      </c>
      <c r="O49" s="40">
        <f>$S$49</f>
        <v>0</v>
      </c>
      <c r="P49" s="276"/>
      <c r="Q49" s="315"/>
      <c r="R49" s="315"/>
      <c r="S49" s="113">
        <f>Basisdaten!E32+Basisdaten!E40</f>
        <v>0</v>
      </c>
    </row>
    <row r="50" spans="1:19" ht="30" customHeight="1" thickBot="1" x14ac:dyDescent="0.25">
      <c r="A50" s="319"/>
      <c r="B50" s="286"/>
      <c r="C50" s="289"/>
      <c r="D50" s="294"/>
      <c r="E50" s="348"/>
      <c r="F50" s="294"/>
      <c r="G50" s="348"/>
      <c r="H50" s="300"/>
      <c r="I50" s="351"/>
      <c r="J50" s="335"/>
      <c r="K50" s="340"/>
      <c r="L50" s="341"/>
      <c r="M50" s="335"/>
      <c r="N50" s="26" t="s">
        <v>190</v>
      </c>
      <c r="O50" s="51" t="str">
        <f>IF(O48="","n.d.",IF(O49="","n.d.",IF(O49=0,"",O48/O49)))</f>
        <v>n.d.</v>
      </c>
      <c r="P50" s="277"/>
      <c r="Q50" s="316"/>
      <c r="R50" s="316"/>
    </row>
    <row r="51" spans="1:19" ht="30" customHeight="1" thickBot="1" x14ac:dyDescent="0.25">
      <c r="A51" s="317">
        <v>14</v>
      </c>
      <c r="B51" s="284"/>
      <c r="C51" s="287" t="s">
        <v>206</v>
      </c>
      <c r="D51" s="290" t="s">
        <v>207</v>
      </c>
      <c r="E51" s="377"/>
      <c r="F51" s="290" t="s">
        <v>308</v>
      </c>
      <c r="G51" s="377"/>
      <c r="H51" s="296" t="s">
        <v>357</v>
      </c>
      <c r="I51" s="311"/>
      <c r="J51" s="333"/>
      <c r="K51" s="336" t="s">
        <v>203</v>
      </c>
      <c r="L51" s="337"/>
      <c r="M51" s="333"/>
      <c r="N51" s="26" t="s">
        <v>175</v>
      </c>
      <c r="O51" s="48"/>
      <c r="P51" s="275" t="str">
        <f>IF(O53=Berechnung1!D69,Berechnung1!$F$5,IF(OR(O53&lt; Berechnung1!E69,O53&gt; Berechnung1!F69),Berechnung1!$G$5,IF(OR(ROUND(O53,4)&lt;Berechnung1!J69,ROUND(O53,4)&gt;Berechnung1!K69),Berechnung1!$D$5,IF(OR(ROUND(O53,4)&lt;Berechnung1!G69,ROUND(O53,4)&gt;Berechnung1!H69),Berechnung1!$E$5,Berechnung1!$C$5))))</f>
        <v>Unvollständig</v>
      </c>
      <c r="Q51" s="353"/>
      <c r="R51" s="345"/>
    </row>
    <row r="52" spans="1:19" ht="30" customHeight="1" thickBot="1" x14ac:dyDescent="0.25">
      <c r="A52" s="318"/>
      <c r="B52" s="285"/>
      <c r="C52" s="288"/>
      <c r="D52" s="292"/>
      <c r="E52" s="378"/>
      <c r="F52" s="292"/>
      <c r="G52" s="378"/>
      <c r="H52" s="298"/>
      <c r="I52" s="312"/>
      <c r="J52" s="334"/>
      <c r="K52" s="338"/>
      <c r="L52" s="339"/>
      <c r="M52" s="334"/>
      <c r="N52" s="26" t="s">
        <v>189</v>
      </c>
      <c r="O52" s="40">
        <f>$S$52</f>
        <v>0</v>
      </c>
      <c r="P52" s="276"/>
      <c r="Q52" s="315"/>
      <c r="R52" s="315"/>
      <c r="S52" s="113">
        <f>Basisdaten!E32+Basisdaten!E40</f>
        <v>0</v>
      </c>
    </row>
    <row r="53" spans="1:19" ht="30" customHeight="1" thickBot="1" x14ac:dyDescent="0.25">
      <c r="A53" s="319"/>
      <c r="B53" s="286"/>
      <c r="C53" s="289"/>
      <c r="D53" s="294"/>
      <c r="E53" s="379"/>
      <c r="F53" s="294"/>
      <c r="G53" s="379"/>
      <c r="H53" s="300"/>
      <c r="I53" s="313"/>
      <c r="J53" s="335"/>
      <c r="K53" s="340"/>
      <c r="L53" s="341"/>
      <c r="M53" s="335"/>
      <c r="N53" s="26" t="s">
        <v>190</v>
      </c>
      <c r="O53" s="51" t="str">
        <f>IF(O51="","n.d.",IF(O52="","n.d.",IF(O52=0,"",O51/O52)))</f>
        <v>n.d.</v>
      </c>
      <c r="P53" s="277"/>
      <c r="Q53" s="316"/>
      <c r="R53" s="316"/>
    </row>
    <row r="54" spans="1:19" ht="30" customHeight="1" thickBot="1" x14ac:dyDescent="0.25">
      <c r="A54" s="317">
        <v>15</v>
      </c>
      <c r="B54" s="284"/>
      <c r="C54" s="287" t="s">
        <v>208</v>
      </c>
      <c r="D54" s="290" t="s">
        <v>301</v>
      </c>
      <c r="E54" s="346"/>
      <c r="F54" s="290" t="s">
        <v>304</v>
      </c>
      <c r="G54" s="346"/>
      <c r="H54" s="296" t="s">
        <v>357</v>
      </c>
      <c r="I54" s="349"/>
      <c r="J54" s="302"/>
      <c r="K54" s="305" t="s">
        <v>203</v>
      </c>
      <c r="L54" s="306"/>
      <c r="M54" s="302"/>
      <c r="N54" s="26" t="s">
        <v>175</v>
      </c>
      <c r="O54" s="48"/>
      <c r="P54" s="275" t="str">
        <f>IF(O56=Berechnung1!D72,Berechnung1!$F$5,IF(OR(O56&lt; Berechnung1!E72,O56&gt; Berechnung1!F72),Berechnung1!$G$5,IF(OR(ROUND(O56,4)&lt;Berechnung1!J72,ROUND(O56,4)&gt;Berechnung1!K72),Berechnung1!$D$5,IF(OR(ROUND(O56,4)&lt;Berechnung1!G72,ROUND(O56,4)&gt;Berechnung1!H72),Berechnung1!$E$5,Berechnung1!$C$5))))</f>
        <v>Unvollständig</v>
      </c>
      <c r="Q54" s="345"/>
      <c r="R54" s="345"/>
    </row>
    <row r="55" spans="1:19" ht="30" customHeight="1" thickBot="1" x14ac:dyDescent="0.25">
      <c r="A55" s="318"/>
      <c r="B55" s="285"/>
      <c r="C55" s="288"/>
      <c r="D55" s="292"/>
      <c r="E55" s="347"/>
      <c r="F55" s="292"/>
      <c r="G55" s="347"/>
      <c r="H55" s="298"/>
      <c r="I55" s="350"/>
      <c r="J55" s="303"/>
      <c r="K55" s="307"/>
      <c r="L55" s="308"/>
      <c r="M55" s="303"/>
      <c r="N55" s="26" t="s">
        <v>189</v>
      </c>
      <c r="O55" s="40">
        <f>$S$55</f>
        <v>0</v>
      </c>
      <c r="P55" s="276"/>
      <c r="Q55" s="315"/>
      <c r="R55" s="315"/>
      <c r="S55" s="113">
        <f>Basisdaten!E32+Basisdaten!E40</f>
        <v>0</v>
      </c>
    </row>
    <row r="56" spans="1:19" ht="30" customHeight="1" thickBot="1" x14ac:dyDescent="0.25">
      <c r="A56" s="319"/>
      <c r="B56" s="286"/>
      <c r="C56" s="289"/>
      <c r="D56" s="294"/>
      <c r="E56" s="348"/>
      <c r="F56" s="294"/>
      <c r="G56" s="348"/>
      <c r="H56" s="300"/>
      <c r="I56" s="351"/>
      <c r="J56" s="304"/>
      <c r="K56" s="309"/>
      <c r="L56" s="310"/>
      <c r="M56" s="304"/>
      <c r="N56" s="26" t="s">
        <v>190</v>
      </c>
      <c r="O56" s="51" t="str">
        <f>IF(O54="","n.d.",IF(O55="","n.d.",IF(O55=0,"",O54/O55)))</f>
        <v>n.d.</v>
      </c>
      <c r="P56" s="277"/>
      <c r="Q56" s="316"/>
      <c r="R56" s="316"/>
    </row>
    <row r="57" spans="1:19" ht="73.5" customHeight="1" thickBot="1" x14ac:dyDescent="0.25">
      <c r="A57" s="281">
        <v>16</v>
      </c>
      <c r="B57" s="284" t="s">
        <v>382</v>
      </c>
      <c r="C57" s="287" t="s">
        <v>343</v>
      </c>
      <c r="D57" s="290" t="s">
        <v>344</v>
      </c>
      <c r="E57" s="346"/>
      <c r="F57" s="290" t="s">
        <v>508</v>
      </c>
      <c r="G57" s="346"/>
      <c r="H57" s="296" t="s">
        <v>265</v>
      </c>
      <c r="I57" s="349"/>
      <c r="J57" s="302"/>
      <c r="K57" s="305" t="s">
        <v>448</v>
      </c>
      <c r="L57" s="306"/>
      <c r="M57" s="302"/>
      <c r="N57" s="121" t="s">
        <v>175</v>
      </c>
      <c r="O57" s="122"/>
      <c r="P57" s="278" t="str">
        <f>IF(O59=Berechnung1!D75,Berechnung1!$F$5,IF(OR(O59&lt; Berechnung1!E75,O59&gt; Berechnung1!F75),Berechnung1!$G$5,IF(OR(ROUND(O59,4)&lt;Berechnung1!J75,ROUND(O59,4)&gt;Berechnung1!K75),Berechnung1!$D$5,IF(OR(ROUND(O59,4)&lt;Berechnung1!G75,ROUND(O59,4)&gt;Berechnung1!H75),Berechnung1!$E$5,Berechnung1!$C$5))))</f>
        <v>Unvollständig</v>
      </c>
      <c r="Q57" s="345"/>
      <c r="R57" s="345"/>
    </row>
    <row r="58" spans="1:19" ht="73.5" customHeight="1" thickBot="1" x14ac:dyDescent="0.25">
      <c r="A58" s="282"/>
      <c r="B58" s="285"/>
      <c r="C58" s="288"/>
      <c r="D58" s="292"/>
      <c r="E58" s="347"/>
      <c r="F58" s="292"/>
      <c r="G58" s="347"/>
      <c r="H58" s="298"/>
      <c r="I58" s="350"/>
      <c r="J58" s="303"/>
      <c r="K58" s="307"/>
      <c r="L58" s="308"/>
      <c r="M58" s="303"/>
      <c r="N58" s="121" t="s">
        <v>189</v>
      </c>
      <c r="O58" s="123">
        <f>IF(Basisdaten!E31="",0,Basisdaten!E31)</f>
        <v>0</v>
      </c>
      <c r="P58" s="279"/>
      <c r="Q58" s="315"/>
      <c r="R58" s="315"/>
    </row>
    <row r="59" spans="1:19" ht="73.5" customHeight="1" thickBot="1" x14ac:dyDescent="0.25">
      <c r="A59" s="283"/>
      <c r="B59" s="286"/>
      <c r="C59" s="289"/>
      <c r="D59" s="294"/>
      <c r="E59" s="348"/>
      <c r="F59" s="294"/>
      <c r="G59" s="348"/>
      <c r="H59" s="300"/>
      <c r="I59" s="351"/>
      <c r="J59" s="304"/>
      <c r="K59" s="309"/>
      <c r="L59" s="310"/>
      <c r="M59" s="304"/>
      <c r="N59" s="121" t="s">
        <v>190</v>
      </c>
      <c r="O59" s="124" t="str">
        <f>IF(O57="","n.d.",IF(O58="","n.d.",IF(O58=0,"",O57/O58)))</f>
        <v>n.d.</v>
      </c>
      <c r="P59" s="280"/>
      <c r="Q59" s="316"/>
      <c r="R59" s="316"/>
    </row>
    <row r="60" spans="1:19" ht="30" customHeight="1" thickBot="1" x14ac:dyDescent="0.25">
      <c r="A60" s="281">
        <v>17</v>
      </c>
      <c r="B60" s="284" t="s">
        <v>382</v>
      </c>
      <c r="C60" s="287" t="s">
        <v>345</v>
      </c>
      <c r="D60" s="290" t="s">
        <v>396</v>
      </c>
      <c r="E60" s="346"/>
      <c r="F60" s="290" t="s">
        <v>346</v>
      </c>
      <c r="G60" s="346"/>
      <c r="H60" s="296" t="s">
        <v>11</v>
      </c>
      <c r="I60" s="349"/>
      <c r="J60" s="302"/>
      <c r="K60" s="305" t="s">
        <v>449</v>
      </c>
      <c r="L60" s="306"/>
      <c r="M60" s="302"/>
      <c r="N60" s="121" t="s">
        <v>175</v>
      </c>
      <c r="O60" s="122"/>
      <c r="P60" s="278" t="str">
        <f>IF(O62=Berechnung1!D78,Berechnung1!$F$5,IF(OR(O62&lt; Berechnung1!E78,O62&gt; Berechnung1!F78),Berechnung1!$G$5,IF(OR(ROUND(O62,4)&lt;Berechnung1!J78,ROUND(O62,4)&gt;Berechnung1!K78),Berechnung1!$D$5,IF(OR(ROUND(O62,4)&lt;Berechnung1!G78,ROUND(O62,4)&gt;Berechnung1!H78),Berechnung1!$E$5,Berechnung1!$C$5))))</f>
        <v>Unvollständig</v>
      </c>
      <c r="Q60" s="353"/>
      <c r="R60" s="345"/>
    </row>
    <row r="61" spans="1:19" ht="30" customHeight="1" thickBot="1" x14ac:dyDescent="0.25">
      <c r="A61" s="282"/>
      <c r="B61" s="285"/>
      <c r="C61" s="288"/>
      <c r="D61" s="292"/>
      <c r="E61" s="347"/>
      <c r="F61" s="292"/>
      <c r="G61" s="347"/>
      <c r="H61" s="298"/>
      <c r="I61" s="350"/>
      <c r="J61" s="303"/>
      <c r="K61" s="307"/>
      <c r="L61" s="308"/>
      <c r="M61" s="303"/>
      <c r="N61" s="121" t="s">
        <v>189</v>
      </c>
      <c r="O61" s="123">
        <f>IF(Basisdaten!A31="",0,Basisdaten!A31)</f>
        <v>0</v>
      </c>
      <c r="P61" s="279"/>
      <c r="Q61" s="315"/>
      <c r="R61" s="315"/>
    </row>
    <row r="62" spans="1:19" ht="30" customHeight="1" thickBot="1" x14ac:dyDescent="0.25">
      <c r="A62" s="283"/>
      <c r="B62" s="286"/>
      <c r="C62" s="289"/>
      <c r="D62" s="294"/>
      <c r="E62" s="348"/>
      <c r="F62" s="294"/>
      <c r="G62" s="348"/>
      <c r="H62" s="300"/>
      <c r="I62" s="351"/>
      <c r="J62" s="304"/>
      <c r="K62" s="309"/>
      <c r="L62" s="310"/>
      <c r="M62" s="304"/>
      <c r="N62" s="121" t="s">
        <v>190</v>
      </c>
      <c r="O62" s="124" t="str">
        <f>IF(O60="","n.d.",IF(O61="","n.d.",IF(O61=0,"",O60/O61)))</f>
        <v>n.d.</v>
      </c>
      <c r="P62" s="280"/>
      <c r="Q62" s="316"/>
      <c r="R62" s="316"/>
    </row>
    <row r="63" spans="1:19" ht="30" customHeight="1" thickBot="1" x14ac:dyDescent="0.25">
      <c r="A63" s="281">
        <v>18</v>
      </c>
      <c r="B63" s="284" t="s">
        <v>382</v>
      </c>
      <c r="C63" s="287" t="s">
        <v>347</v>
      </c>
      <c r="D63" s="290" t="s">
        <v>348</v>
      </c>
      <c r="E63" s="346"/>
      <c r="F63" s="290" t="s">
        <v>518</v>
      </c>
      <c r="G63" s="346"/>
      <c r="H63" s="296" t="s">
        <v>380</v>
      </c>
      <c r="I63" s="349"/>
      <c r="J63" s="302"/>
      <c r="K63" s="305" t="s">
        <v>450</v>
      </c>
      <c r="L63" s="306"/>
      <c r="M63" s="302"/>
      <c r="N63" s="121" t="s">
        <v>175</v>
      </c>
      <c r="O63" s="122"/>
      <c r="P63" s="278" t="str">
        <f>IF(AND(O63&lt;&gt;"",O64&lt;&gt;"",O63=0,O64=0),Berechnung1!$H$5,IF(O65=Berechnung1!D81,Berechnung1!$F$5,IF(OR(O65&lt;Berechnung1!E81,O65&gt;Berechnung1!F81),Berechnung1!$G$5,IF(OR(ROUND(O65,4)&lt;Berechnung1!J81,ROUND(O65,4)&gt;Berechnung1!K81),Berechnung1!$D$5,IF(OR(ROUND(O65,4)&lt;Berechnung1!G81,ROUND(O65,4)&gt;Berechnung1!H81),Berechnung1!$E$5,Berechnung1!$C$5)))))</f>
        <v>Unvollständig</v>
      </c>
      <c r="Q63" s="345"/>
      <c r="R63" s="345"/>
    </row>
    <row r="64" spans="1:19" ht="30" customHeight="1" thickBot="1" x14ac:dyDescent="0.25">
      <c r="A64" s="282"/>
      <c r="B64" s="285"/>
      <c r="C64" s="288"/>
      <c r="D64" s="292"/>
      <c r="E64" s="347"/>
      <c r="F64" s="292"/>
      <c r="G64" s="347"/>
      <c r="H64" s="298"/>
      <c r="I64" s="350"/>
      <c r="J64" s="303"/>
      <c r="K64" s="307"/>
      <c r="L64" s="308"/>
      <c r="M64" s="303"/>
      <c r="N64" s="121" t="s">
        <v>189</v>
      </c>
      <c r="O64" s="122"/>
      <c r="P64" s="279"/>
      <c r="Q64" s="315"/>
      <c r="R64" s="315"/>
      <c r="S64" s="113">
        <f>Basisdaten!E31</f>
        <v>0</v>
      </c>
    </row>
    <row r="65" spans="1:19" ht="30" customHeight="1" thickBot="1" x14ac:dyDescent="0.25">
      <c r="A65" s="283"/>
      <c r="B65" s="286"/>
      <c r="C65" s="289"/>
      <c r="D65" s="294"/>
      <c r="E65" s="348"/>
      <c r="F65" s="294"/>
      <c r="G65" s="348"/>
      <c r="H65" s="300"/>
      <c r="I65" s="351"/>
      <c r="J65" s="304"/>
      <c r="K65" s="309"/>
      <c r="L65" s="310"/>
      <c r="M65" s="304"/>
      <c r="N65" s="121" t="s">
        <v>190</v>
      </c>
      <c r="O65" s="124" t="str">
        <f>IF(O63="","n.d.",IF(O64="","n.d.",IF(O64=0,"",O63/O64)))</f>
        <v>n.d.</v>
      </c>
      <c r="P65" s="280"/>
      <c r="Q65" s="316"/>
      <c r="R65" s="316"/>
    </row>
    <row r="66" spans="1:19" ht="30" customHeight="1" thickBot="1" x14ac:dyDescent="0.25">
      <c r="A66" s="281">
        <v>19</v>
      </c>
      <c r="B66" s="284" t="s">
        <v>382</v>
      </c>
      <c r="C66" s="287" t="s">
        <v>365</v>
      </c>
      <c r="D66" s="290" t="s">
        <v>366</v>
      </c>
      <c r="E66" s="346"/>
      <c r="F66" s="290" t="s">
        <v>349</v>
      </c>
      <c r="G66" s="346"/>
      <c r="H66" s="296" t="s">
        <v>367</v>
      </c>
      <c r="I66" s="349"/>
      <c r="J66" s="302" t="s">
        <v>378</v>
      </c>
      <c r="K66" s="305" t="s">
        <v>191</v>
      </c>
      <c r="L66" s="306"/>
      <c r="M66" s="302"/>
      <c r="N66" s="121" t="s">
        <v>175</v>
      </c>
      <c r="O66" s="122"/>
      <c r="P66" s="278" t="str">
        <f>IF(AND(O66&lt;&gt;"",O67&lt;&gt;"",O66=0,O67=0),Berechnung1!$H$5,IF(O68=Berechnung1!D84,Berechnung1!$F$5,IF(OR(O68&lt;Berechnung1!E84,O68&gt;Berechnung1!F84),Berechnung1!$G$5,IF(OR(ROUND(O68,4)&lt;Berechnung1!J84,ROUND(O68,4)&gt;Berechnung1!K84),Berechnung1!$D$5,IF(OR(ROUND(O68,4)&lt;Berechnung1!G84,ROUND(O68,4)&gt;Berechnung1!H84),Berechnung1!$E$5,Berechnung1!$C$5)))))</f>
        <v>Unvollständig</v>
      </c>
      <c r="Q66" s="345"/>
      <c r="R66" s="345"/>
    </row>
    <row r="67" spans="1:19" ht="30" customHeight="1" thickBot="1" x14ac:dyDescent="0.25">
      <c r="A67" s="282"/>
      <c r="B67" s="285"/>
      <c r="C67" s="288"/>
      <c r="D67" s="292"/>
      <c r="E67" s="347"/>
      <c r="F67" s="292"/>
      <c r="G67" s="347"/>
      <c r="H67" s="298"/>
      <c r="I67" s="350"/>
      <c r="J67" s="303"/>
      <c r="K67" s="307"/>
      <c r="L67" s="308"/>
      <c r="M67" s="303"/>
      <c r="N67" s="121" t="s">
        <v>189</v>
      </c>
      <c r="O67" s="122"/>
      <c r="P67" s="279"/>
      <c r="Q67" s="315"/>
      <c r="R67" s="315"/>
      <c r="S67" s="113">
        <f>Basisdaten!E31</f>
        <v>0</v>
      </c>
    </row>
    <row r="68" spans="1:19" ht="30" customHeight="1" thickBot="1" x14ac:dyDescent="0.25">
      <c r="A68" s="283"/>
      <c r="B68" s="286"/>
      <c r="C68" s="289"/>
      <c r="D68" s="294"/>
      <c r="E68" s="348"/>
      <c r="F68" s="294"/>
      <c r="G68" s="348"/>
      <c r="H68" s="300"/>
      <c r="I68" s="351"/>
      <c r="J68" s="304"/>
      <c r="K68" s="309"/>
      <c r="L68" s="310"/>
      <c r="M68" s="304"/>
      <c r="N68" s="121" t="s">
        <v>190</v>
      </c>
      <c r="O68" s="124" t="str">
        <f>IF(O66="","n.d.",IF(O67="","n.d.",IF(O67=0,"",O66/O67)))</f>
        <v>n.d.</v>
      </c>
      <c r="P68" s="280"/>
      <c r="Q68" s="316"/>
      <c r="R68" s="316"/>
      <c r="S68" s="113"/>
    </row>
    <row r="69" spans="1:19" ht="30" customHeight="1" thickBot="1" x14ac:dyDescent="0.25">
      <c r="A69" s="281">
        <v>20</v>
      </c>
      <c r="B69" s="284" t="s">
        <v>382</v>
      </c>
      <c r="C69" s="287" t="s">
        <v>350</v>
      </c>
      <c r="D69" s="290" t="s">
        <v>351</v>
      </c>
      <c r="E69" s="346"/>
      <c r="F69" s="290" t="s">
        <v>352</v>
      </c>
      <c r="G69" s="346"/>
      <c r="H69" s="296" t="s">
        <v>381</v>
      </c>
      <c r="I69" s="349"/>
      <c r="J69" s="302" t="s">
        <v>378</v>
      </c>
      <c r="K69" s="305" t="s">
        <v>191</v>
      </c>
      <c r="L69" s="306"/>
      <c r="M69" s="302"/>
      <c r="N69" s="121" t="s">
        <v>175</v>
      </c>
      <c r="O69" s="122"/>
      <c r="P69" s="278" t="str">
        <f>IF(AND(O69&lt;&gt;"",O70&lt;&gt;"",O69=0,O70=0),Berechnung1!$H$5,IF(O71=Berechnung1!D87,Berechnung1!$F$5,IF(OR(O71&lt;Berechnung1!E87,O71&gt;Berechnung1!F87),Berechnung1!$G$5,IF(OR(ROUND(O71,4)&lt;Berechnung1!J87,ROUND(O71,4)&gt;Berechnung1!K87),Berechnung1!$D$5,IF(OR(ROUND(O71,4)&lt;Berechnung1!G87,ROUND(O71,4)&gt;Berechnung1!H87),Berechnung1!$E$5,Berechnung1!$C$5)))))</f>
        <v>Unvollständig</v>
      </c>
      <c r="Q69" s="345"/>
      <c r="R69" s="345"/>
      <c r="S69" s="113"/>
    </row>
    <row r="70" spans="1:19" ht="30" customHeight="1" thickBot="1" x14ac:dyDescent="0.25">
      <c r="A70" s="282"/>
      <c r="B70" s="285"/>
      <c r="C70" s="288"/>
      <c r="D70" s="292"/>
      <c r="E70" s="347"/>
      <c r="F70" s="292"/>
      <c r="G70" s="347"/>
      <c r="H70" s="298"/>
      <c r="I70" s="350"/>
      <c r="J70" s="303"/>
      <c r="K70" s="307"/>
      <c r="L70" s="308"/>
      <c r="M70" s="303"/>
      <c r="N70" s="121" t="s">
        <v>189</v>
      </c>
      <c r="O70" s="122"/>
      <c r="P70" s="279"/>
      <c r="Q70" s="315"/>
      <c r="R70" s="315"/>
      <c r="S70" s="113">
        <f>Basisdaten!E31</f>
        <v>0</v>
      </c>
    </row>
    <row r="71" spans="1:19" ht="30" customHeight="1" thickBot="1" x14ac:dyDescent="0.25">
      <c r="A71" s="283"/>
      <c r="B71" s="286"/>
      <c r="C71" s="289"/>
      <c r="D71" s="294"/>
      <c r="E71" s="348"/>
      <c r="F71" s="294"/>
      <c r="G71" s="348"/>
      <c r="H71" s="300"/>
      <c r="I71" s="351"/>
      <c r="J71" s="304"/>
      <c r="K71" s="309"/>
      <c r="L71" s="310"/>
      <c r="M71" s="304"/>
      <c r="N71" s="121" t="s">
        <v>190</v>
      </c>
      <c r="O71" s="124" t="str">
        <f>IF(O69="","n.d.",IF(O70="","n.d.",IF(O70=0,"",O69/O70)))</f>
        <v>n.d.</v>
      </c>
      <c r="P71" s="280"/>
      <c r="Q71" s="316"/>
      <c r="R71" s="316"/>
    </row>
    <row r="72" spans="1:19" ht="30" customHeight="1" thickBot="1" x14ac:dyDescent="0.25">
      <c r="A72" s="281">
        <v>21</v>
      </c>
      <c r="B72" s="284" t="s">
        <v>382</v>
      </c>
      <c r="C72" s="287" t="s">
        <v>353</v>
      </c>
      <c r="D72" s="290" t="s">
        <v>354</v>
      </c>
      <c r="E72" s="346"/>
      <c r="F72" s="290" t="s">
        <v>395</v>
      </c>
      <c r="G72" s="346"/>
      <c r="H72" s="296" t="s">
        <v>394</v>
      </c>
      <c r="I72" s="349"/>
      <c r="J72" s="302"/>
      <c r="K72" s="305" t="s">
        <v>450</v>
      </c>
      <c r="L72" s="306"/>
      <c r="M72" s="302"/>
      <c r="N72" s="121" t="s">
        <v>175</v>
      </c>
      <c r="O72" s="122"/>
      <c r="P72" s="278" t="str">
        <f>IF(AND(O72&lt;&gt;"",O73&lt;&gt;"",O72=0,O73=0),Berechnung1!$H$5,IF(O74=Berechnung1!D90,Berechnung1!$F$5,IF(OR(O74&lt;Berechnung1!E90,O74&gt;Berechnung1!F90),Berechnung1!$G$5,IF(OR(ROUND(O74,4)&lt;Berechnung1!J90,ROUND(O74,4)&gt;Berechnung1!K90),Berechnung1!$D$5,IF(OR(ROUND(O74,4)&lt;Berechnung1!G90,ROUND(O74,4)&gt;Berechnung1!H90),Berechnung1!$E$5,Berechnung1!$C$5)))))</f>
        <v>Unvollständig</v>
      </c>
      <c r="Q72" s="352"/>
      <c r="R72" s="345"/>
    </row>
    <row r="73" spans="1:19" ht="30" customHeight="1" thickBot="1" x14ac:dyDescent="0.25">
      <c r="A73" s="282"/>
      <c r="B73" s="285"/>
      <c r="C73" s="288"/>
      <c r="D73" s="292"/>
      <c r="E73" s="347"/>
      <c r="F73" s="292"/>
      <c r="G73" s="347"/>
      <c r="H73" s="298"/>
      <c r="I73" s="350"/>
      <c r="J73" s="303"/>
      <c r="K73" s="307"/>
      <c r="L73" s="308"/>
      <c r="M73" s="303"/>
      <c r="N73" s="121" t="s">
        <v>189</v>
      </c>
      <c r="O73" s="122"/>
      <c r="P73" s="279"/>
      <c r="Q73" s="315"/>
      <c r="R73" s="315"/>
    </row>
    <row r="74" spans="1:19" ht="30" customHeight="1" thickBot="1" x14ac:dyDescent="0.25">
      <c r="A74" s="283"/>
      <c r="B74" s="286"/>
      <c r="C74" s="289"/>
      <c r="D74" s="294"/>
      <c r="E74" s="348"/>
      <c r="F74" s="294"/>
      <c r="G74" s="348"/>
      <c r="H74" s="300"/>
      <c r="I74" s="351"/>
      <c r="J74" s="304"/>
      <c r="K74" s="309"/>
      <c r="L74" s="310"/>
      <c r="M74" s="304"/>
      <c r="N74" s="121" t="s">
        <v>190</v>
      </c>
      <c r="O74" s="124" t="str">
        <f>IF(O72="","n.d.",IF(O73="","n.d.",IF(O73=0,"",O72/O73)))</f>
        <v>n.d.</v>
      </c>
      <c r="P74" s="280"/>
      <c r="Q74" s="316"/>
      <c r="R74" s="316"/>
    </row>
    <row r="75" spans="1:19" ht="18.75" customHeight="1" x14ac:dyDescent="0.2">
      <c r="A75" s="120" t="s">
        <v>368</v>
      </c>
    </row>
    <row r="76" spans="1:19" ht="18" customHeight="1" thickBot="1" x14ac:dyDescent="0.25">
      <c r="A76" s="128" t="s">
        <v>166</v>
      </c>
      <c r="B76" s="98"/>
      <c r="C76" s="98"/>
      <c r="D76" s="98"/>
      <c r="E76" s="98"/>
      <c r="F76" s="98"/>
      <c r="G76" s="98"/>
    </row>
    <row r="77" spans="1:19" ht="18" customHeight="1" thickBot="1" x14ac:dyDescent="0.25">
      <c r="A77" s="120"/>
      <c r="B77" s="258" t="s">
        <v>397</v>
      </c>
      <c r="C77" s="259"/>
      <c r="D77" s="129" t="s">
        <v>167</v>
      </c>
      <c r="E77" s="130" t="str">
        <f>CONCATENATE(TEXT(Berechnung1!C9,"0,00%")," (",Berechnung1!C6,")")</f>
        <v>0,00% (0)</v>
      </c>
      <c r="F77" s="262" t="str">
        <f>CONCATENATE(TEXT(Berechnung1!D10,"0,00%")," (",Berechnung1!D7,")")</f>
        <v>0,00% (0)</v>
      </c>
      <c r="G77" s="270" t="s">
        <v>399</v>
      </c>
    </row>
    <row r="78" spans="1:19" ht="18" customHeight="1" thickBot="1" x14ac:dyDescent="0.25">
      <c r="A78" s="120"/>
      <c r="B78" s="260"/>
      <c r="C78" s="261"/>
      <c r="D78" s="131" t="s">
        <v>168</v>
      </c>
      <c r="E78" s="132" t="str">
        <f>CONCATENATE(TEXT(Berechnung1!K9,"0,00%")," (",Berechnung1!K6,")")</f>
        <v>0,00% (0)</v>
      </c>
      <c r="F78" s="262"/>
      <c r="G78" s="271"/>
    </row>
    <row r="79" spans="1:19" ht="18" customHeight="1" thickBot="1" x14ac:dyDescent="0.25">
      <c r="A79" s="120"/>
      <c r="B79" s="263" t="s">
        <v>398</v>
      </c>
      <c r="C79" s="264"/>
      <c r="D79" s="264"/>
      <c r="E79" s="265"/>
      <c r="F79" s="133" t="str">
        <f>CONCATENATE(TEXT(Berechnung1!E10,"0,00%")," (",Berechnung1!E7,")")</f>
        <v>0,00% (0)</v>
      </c>
      <c r="G79" s="138" t="str">
        <f>CONCATENATE(TEXT(Berechnung1!E11,"0,00%")," (",Berechnung1!E8,")")</f>
        <v>0,00% (0)</v>
      </c>
    </row>
    <row r="80" spans="1:19" ht="18" customHeight="1" thickBot="1" x14ac:dyDescent="0.25">
      <c r="A80" s="120"/>
      <c r="B80" s="266" t="s">
        <v>169</v>
      </c>
      <c r="C80" s="267"/>
      <c r="D80" s="134" t="s">
        <v>170</v>
      </c>
      <c r="E80" s="135" t="str">
        <f>CONCATENATE(TEXT(Berechnung1!G9,"0,00%")," (",Berechnung1!G6,")")</f>
        <v>0,00% (0)</v>
      </c>
      <c r="F80" s="262" t="str">
        <f>CONCATENATE(TEXT(Berechnung1!G10,"0,00%")," (",Berechnung1!G8,")")</f>
        <v>100,00% (22)</v>
      </c>
      <c r="G80" s="262"/>
    </row>
    <row r="81" spans="1:16" ht="18" customHeight="1" thickBot="1" x14ac:dyDescent="0.25">
      <c r="A81" s="120"/>
      <c r="B81" s="268"/>
      <c r="C81" s="269"/>
      <c r="D81" s="136" t="s">
        <v>171</v>
      </c>
      <c r="E81" s="137" t="str">
        <f>CONCATENATE(TEXT(Berechnung1!F9,"0,00%")," (",Berechnung1!F6,")")</f>
        <v>100,00% (22)</v>
      </c>
      <c r="F81" s="262"/>
      <c r="G81" s="262"/>
    </row>
    <row r="82" spans="1:16" ht="7.5" customHeight="1" x14ac:dyDescent="0.2">
      <c r="A82" s="120"/>
    </row>
    <row r="83" spans="1:16" ht="13.5" customHeight="1" x14ac:dyDescent="0.2">
      <c r="A83" s="27" t="s">
        <v>196</v>
      </c>
    </row>
    <row r="84" spans="1:16" ht="27.75" customHeight="1" x14ac:dyDescent="0.2">
      <c r="A84" s="383" t="s">
        <v>501</v>
      </c>
      <c r="B84" s="383"/>
      <c r="C84" s="383"/>
      <c r="D84" s="383"/>
      <c r="E84" s="383"/>
      <c r="F84" s="383"/>
      <c r="G84" s="383"/>
      <c r="H84" s="383"/>
      <c r="I84" s="383"/>
      <c r="J84" s="383"/>
      <c r="K84" s="383"/>
      <c r="L84" s="383"/>
      <c r="M84" s="383"/>
      <c r="N84" s="383"/>
      <c r="O84" s="383"/>
      <c r="P84" s="383"/>
    </row>
    <row r="85" spans="1:16" ht="123.75" customHeight="1" x14ac:dyDescent="0.2">
      <c r="A85" s="250" t="s">
        <v>502</v>
      </c>
      <c r="B85" s="250"/>
      <c r="C85" s="250"/>
      <c r="D85" s="250"/>
      <c r="E85" s="250"/>
      <c r="F85" s="250"/>
      <c r="G85" s="250"/>
      <c r="H85" s="250"/>
      <c r="I85" s="250"/>
      <c r="J85" s="250"/>
      <c r="K85" s="250"/>
      <c r="L85" s="250"/>
      <c r="M85" s="250"/>
      <c r="N85" s="250"/>
      <c r="O85" s="250"/>
      <c r="P85" s="250"/>
    </row>
    <row r="86" spans="1:16" ht="18" customHeight="1" x14ac:dyDescent="0.2">
      <c r="A86" s="27" t="s">
        <v>355</v>
      </c>
    </row>
    <row r="87" spans="1:16" ht="22.5" customHeight="1" x14ac:dyDescent="0.2">
      <c r="A87" s="257" t="s">
        <v>388</v>
      </c>
      <c r="B87" s="257"/>
      <c r="C87" s="257"/>
      <c r="D87" s="257"/>
      <c r="E87" s="257"/>
      <c r="F87" s="257"/>
      <c r="G87" s="257"/>
      <c r="H87" s="257"/>
      <c r="I87" s="257"/>
      <c r="J87" s="257"/>
      <c r="K87" s="257"/>
      <c r="L87" s="257"/>
      <c r="M87" s="257"/>
      <c r="N87" s="257"/>
      <c r="O87" s="257"/>
      <c r="P87" s="257"/>
    </row>
  </sheetData>
  <sheetProtection algorithmName="SHA-512" hashValue="71TKoeNB31eo90LRX/k+niq3tALgxZsNuqpM0e//bgaOYEBDFO+OXcEW8JE3TPWzMtJhLeQTI2m4T/Xi7rNTiA==" saltValue="6j8tWdHjw7K4WZTbrECn5A==" spinCount="100000" sheet="1" objects="1" scenarios="1" selectLockedCells="1"/>
  <dataConsolidate/>
  <mergeCells count="293">
    <mergeCell ref="B15:B17"/>
    <mergeCell ref="K15:L17"/>
    <mergeCell ref="C15:C17"/>
    <mergeCell ref="J18:J20"/>
    <mergeCell ref="K18:L20"/>
    <mergeCell ref="M18:M20"/>
    <mergeCell ref="J21:J23"/>
    <mergeCell ref="K21:L23"/>
    <mergeCell ref="M21:M23"/>
    <mergeCell ref="B18:B20"/>
    <mergeCell ref="F18:G20"/>
    <mergeCell ref="C18:C20"/>
    <mergeCell ref="H27:I29"/>
    <mergeCell ref="B27:B29"/>
    <mergeCell ref="B24:B26"/>
    <mergeCell ref="C24:C26"/>
    <mergeCell ref="D24:E26"/>
    <mergeCell ref="F24:G26"/>
    <mergeCell ref="B21:B23"/>
    <mergeCell ref="C21:C23"/>
    <mergeCell ref="D21:E23"/>
    <mergeCell ref="C27:C29"/>
    <mergeCell ref="A36:A38"/>
    <mergeCell ref="K51:L53"/>
    <mergeCell ref="A42:A44"/>
    <mergeCell ref="A18:A20"/>
    <mergeCell ref="A84:P84"/>
    <mergeCell ref="A85:P85"/>
    <mergeCell ref="A9:A11"/>
    <mergeCell ref="J7:J8"/>
    <mergeCell ref="M7:M8"/>
    <mergeCell ref="N7:O8"/>
    <mergeCell ref="A7:A8"/>
    <mergeCell ref="B7:B8"/>
    <mergeCell ref="C7:C8"/>
    <mergeCell ref="D7:E8"/>
    <mergeCell ref="F7:G8"/>
    <mergeCell ref="H7:I8"/>
    <mergeCell ref="P21:P23"/>
    <mergeCell ref="P18:P20"/>
    <mergeCell ref="A30:A32"/>
    <mergeCell ref="A27:A29"/>
    <mergeCell ref="A24:A26"/>
    <mergeCell ref="A21:A23"/>
    <mergeCell ref="H21:I23"/>
    <mergeCell ref="A15:A17"/>
    <mergeCell ref="P15:P17"/>
    <mergeCell ref="C5:D5"/>
    <mergeCell ref="F54:G56"/>
    <mergeCell ref="H54:I56"/>
    <mergeCell ref="D30:E32"/>
    <mergeCell ref="H36:I38"/>
    <mergeCell ref="F30:G32"/>
    <mergeCell ref="H30:I32"/>
    <mergeCell ref="F42:G44"/>
    <mergeCell ref="H42:I44"/>
    <mergeCell ref="D36:E38"/>
    <mergeCell ref="J15:J17"/>
    <mergeCell ref="M15:M17"/>
    <mergeCell ref="D18:E20"/>
    <mergeCell ref="D42:E44"/>
    <mergeCell ref="D27:E29"/>
    <mergeCell ref="F36:G38"/>
    <mergeCell ref="M9:M11"/>
    <mergeCell ref="D9:E11"/>
    <mergeCell ref="F9:G11"/>
    <mergeCell ref="F15:G17"/>
    <mergeCell ref="H15:I17"/>
    <mergeCell ref="D15:E17"/>
    <mergeCell ref="F5:M5"/>
    <mergeCell ref="A54:A56"/>
    <mergeCell ref="A51:A53"/>
    <mergeCell ref="A48:A50"/>
    <mergeCell ref="M51:M53"/>
    <mergeCell ref="C51:C53"/>
    <mergeCell ref="D51:E53"/>
    <mergeCell ref="F51:G53"/>
    <mergeCell ref="H51:I53"/>
    <mergeCell ref="F48:G50"/>
    <mergeCell ref="M48:M50"/>
    <mergeCell ref="J54:J56"/>
    <mergeCell ref="K54:L56"/>
    <mergeCell ref="M54:M56"/>
    <mergeCell ref="J51:J53"/>
    <mergeCell ref="J48:J50"/>
    <mergeCell ref="K48:L50"/>
    <mergeCell ref="B51:B53"/>
    <mergeCell ref="B48:B50"/>
    <mergeCell ref="H48:I50"/>
    <mergeCell ref="B54:B56"/>
    <mergeCell ref="C54:C56"/>
    <mergeCell ref="D54:E56"/>
    <mergeCell ref="C48:C50"/>
    <mergeCell ref="D48:E50"/>
    <mergeCell ref="B30:B32"/>
    <mergeCell ref="B36:B38"/>
    <mergeCell ref="C30:C32"/>
    <mergeCell ref="C36:C38"/>
    <mergeCell ref="B42:B44"/>
    <mergeCell ref="F27:G29"/>
    <mergeCell ref="P7:P8"/>
    <mergeCell ref="K7:L8"/>
    <mergeCell ref="Q21:Q23"/>
    <mergeCell ref="Q36:Q38"/>
    <mergeCell ref="P27:P29"/>
    <mergeCell ref="P24:P26"/>
    <mergeCell ref="F21:G23"/>
    <mergeCell ref="J42:J44"/>
    <mergeCell ref="K42:L44"/>
    <mergeCell ref="M42:M44"/>
    <mergeCell ref="J27:J29"/>
    <mergeCell ref="J24:J26"/>
    <mergeCell ref="P30:P32"/>
    <mergeCell ref="J36:J38"/>
    <mergeCell ref="Q39:Q41"/>
    <mergeCell ref="Q12:Q14"/>
    <mergeCell ref="B9:B11"/>
    <mergeCell ref="C9:C11"/>
    <mergeCell ref="R36:R38"/>
    <mergeCell ref="K24:L26"/>
    <mergeCell ref="M24:M26"/>
    <mergeCell ref="Q7:R7"/>
    <mergeCell ref="Q9:Q11"/>
    <mergeCell ref="M27:M29"/>
    <mergeCell ref="R9:R11"/>
    <mergeCell ref="Q15:Q17"/>
    <mergeCell ref="R15:R17"/>
    <mergeCell ref="R18:R20"/>
    <mergeCell ref="O9:O11"/>
    <mergeCell ref="Q18:Q20"/>
    <mergeCell ref="P9:P11"/>
    <mergeCell ref="R30:R32"/>
    <mergeCell ref="R21:R23"/>
    <mergeCell ref="Q24:Q26"/>
    <mergeCell ref="R24:R26"/>
    <mergeCell ref="Q27:Q29"/>
    <mergeCell ref="R27:R29"/>
    <mergeCell ref="Q30:Q32"/>
    <mergeCell ref="P33:P35"/>
    <mergeCell ref="Q33:Q35"/>
    <mergeCell ref="R33:R35"/>
    <mergeCell ref="N12:N14"/>
    <mergeCell ref="Q54:Q56"/>
    <mergeCell ref="K30:L32"/>
    <mergeCell ref="M30:M32"/>
    <mergeCell ref="N42:N44"/>
    <mergeCell ref="K36:L38"/>
    <mergeCell ref="R54:R56"/>
    <mergeCell ref="N9:N11"/>
    <mergeCell ref="H9:I11"/>
    <mergeCell ref="J9:J11"/>
    <mergeCell ref="K9:L11"/>
    <mergeCell ref="H18:I20"/>
    <mergeCell ref="P54:P56"/>
    <mergeCell ref="P51:P53"/>
    <mergeCell ref="K27:L29"/>
    <mergeCell ref="J30:J32"/>
    <mergeCell ref="M36:M38"/>
    <mergeCell ref="Q48:Q50"/>
    <mergeCell ref="R48:R50"/>
    <mergeCell ref="Q51:Q53"/>
    <mergeCell ref="R51:R53"/>
    <mergeCell ref="Q42:Q44"/>
    <mergeCell ref="O42:O44"/>
    <mergeCell ref="R42:R44"/>
    <mergeCell ref="P36:P38"/>
    <mergeCell ref="R39:R41"/>
    <mergeCell ref="A45:A47"/>
    <mergeCell ref="B45:B47"/>
    <mergeCell ref="C45:C47"/>
    <mergeCell ref="D45:E47"/>
    <mergeCell ref="F45:G47"/>
    <mergeCell ref="H45:I47"/>
    <mergeCell ref="J45:J47"/>
    <mergeCell ref="K45:L47"/>
    <mergeCell ref="M45:M47"/>
    <mergeCell ref="P45:P47"/>
    <mergeCell ref="Q45:Q47"/>
    <mergeCell ref="R45:R47"/>
    <mergeCell ref="A39:A41"/>
    <mergeCell ref="B39:B41"/>
    <mergeCell ref="C39:C41"/>
    <mergeCell ref="D39:E41"/>
    <mergeCell ref="F39:G41"/>
    <mergeCell ref="H39:I41"/>
    <mergeCell ref="J39:J41"/>
    <mergeCell ref="K39:L41"/>
    <mergeCell ref="M39:M41"/>
    <mergeCell ref="P42:P44"/>
    <mergeCell ref="C42:C44"/>
    <mergeCell ref="Q57:Q59"/>
    <mergeCell ref="R57:R59"/>
    <mergeCell ref="A60:A62"/>
    <mergeCell ref="B60:B62"/>
    <mergeCell ref="C60:C62"/>
    <mergeCell ref="D60:E62"/>
    <mergeCell ref="F60:G62"/>
    <mergeCell ref="H60:I62"/>
    <mergeCell ref="J60:J62"/>
    <mergeCell ref="K60:L62"/>
    <mergeCell ref="M60:M62"/>
    <mergeCell ref="P60:P62"/>
    <mergeCell ref="Q60:Q62"/>
    <mergeCell ref="R60:R62"/>
    <mergeCell ref="A57:A59"/>
    <mergeCell ref="B57:B59"/>
    <mergeCell ref="C57:C59"/>
    <mergeCell ref="D57:E59"/>
    <mergeCell ref="F57:G59"/>
    <mergeCell ref="H57:I59"/>
    <mergeCell ref="J57:J59"/>
    <mergeCell ref="K57:L59"/>
    <mergeCell ref="M57:M59"/>
    <mergeCell ref="Q63:Q65"/>
    <mergeCell ref="R63:R65"/>
    <mergeCell ref="A66:A68"/>
    <mergeCell ref="B66:B68"/>
    <mergeCell ref="C66:C68"/>
    <mergeCell ref="D66:E68"/>
    <mergeCell ref="F66:G68"/>
    <mergeCell ref="H66:I68"/>
    <mergeCell ref="J66:J68"/>
    <mergeCell ref="K66:L68"/>
    <mergeCell ref="M66:M68"/>
    <mergeCell ref="P66:P68"/>
    <mergeCell ref="Q66:Q68"/>
    <mergeCell ref="R66:R68"/>
    <mergeCell ref="A63:A65"/>
    <mergeCell ref="B63:B65"/>
    <mergeCell ref="C63:C65"/>
    <mergeCell ref="D63:E65"/>
    <mergeCell ref="F63:G65"/>
    <mergeCell ref="H63:I65"/>
    <mergeCell ref="J63:J65"/>
    <mergeCell ref="K63:L65"/>
    <mergeCell ref="M63:M65"/>
    <mergeCell ref="Q69:Q71"/>
    <mergeCell ref="R69:R71"/>
    <mergeCell ref="A72:A74"/>
    <mergeCell ref="B72:B74"/>
    <mergeCell ref="C72:C74"/>
    <mergeCell ref="D72:E74"/>
    <mergeCell ref="F72:G74"/>
    <mergeCell ref="H72:I74"/>
    <mergeCell ref="J72:J74"/>
    <mergeCell ref="K72:L74"/>
    <mergeCell ref="M72:M74"/>
    <mergeCell ref="P72:P74"/>
    <mergeCell ref="Q72:Q74"/>
    <mergeCell ref="R72:R74"/>
    <mergeCell ref="A69:A71"/>
    <mergeCell ref="B69:B71"/>
    <mergeCell ref="C69:C71"/>
    <mergeCell ref="D69:E71"/>
    <mergeCell ref="F69:G71"/>
    <mergeCell ref="H69:I71"/>
    <mergeCell ref="J69:J71"/>
    <mergeCell ref="K69:L71"/>
    <mergeCell ref="M69:M71"/>
    <mergeCell ref="R12:R14"/>
    <mergeCell ref="A12:A14"/>
    <mergeCell ref="B12:B14"/>
    <mergeCell ref="C12:C14"/>
    <mergeCell ref="D12:E14"/>
    <mergeCell ref="F12:G14"/>
    <mergeCell ref="H12:I14"/>
    <mergeCell ref="J12:J14"/>
    <mergeCell ref="K12:L14"/>
    <mergeCell ref="M12:M14"/>
    <mergeCell ref="A87:P87"/>
    <mergeCell ref="B77:C78"/>
    <mergeCell ref="F77:F78"/>
    <mergeCell ref="B79:E79"/>
    <mergeCell ref="B80:C81"/>
    <mergeCell ref="F80:G81"/>
    <mergeCell ref="G77:G78"/>
    <mergeCell ref="O12:O14"/>
    <mergeCell ref="P12:P14"/>
    <mergeCell ref="P69:P71"/>
    <mergeCell ref="P63:P65"/>
    <mergeCell ref="P57:P59"/>
    <mergeCell ref="P39:P41"/>
    <mergeCell ref="A33:A35"/>
    <mergeCell ref="B33:B35"/>
    <mergeCell ref="C33:C35"/>
    <mergeCell ref="D33:E35"/>
    <mergeCell ref="F33:G35"/>
    <mergeCell ref="H33:I35"/>
    <mergeCell ref="J33:J35"/>
    <mergeCell ref="K33:L35"/>
    <mergeCell ref="M33:M35"/>
    <mergeCell ref="P48:P50"/>
    <mergeCell ref="H24:I26"/>
  </mergeCells>
  <phoneticPr fontId="82" type="noConversion"/>
  <conditionalFormatting sqref="O12">
    <cfRule type="expression" dxfId="55" priority="141" stopIfTrue="1">
      <formula>LEN(TRIM(O12))=0</formula>
    </cfRule>
  </conditionalFormatting>
  <conditionalFormatting sqref="O15">
    <cfRule type="expression" dxfId="54" priority="230" stopIfTrue="1">
      <formula>LEN(TRIM(O15))=0</formula>
    </cfRule>
  </conditionalFormatting>
  <conditionalFormatting sqref="O18:O19">
    <cfRule type="expression" dxfId="53" priority="228" stopIfTrue="1">
      <formula>LEN(TRIM(O18))=0</formula>
    </cfRule>
  </conditionalFormatting>
  <conditionalFormatting sqref="O21">
    <cfRule type="expression" dxfId="52" priority="227" stopIfTrue="1">
      <formula>LEN(TRIM(O21))=0</formula>
    </cfRule>
  </conditionalFormatting>
  <conditionalFormatting sqref="O24">
    <cfRule type="expression" dxfId="51" priority="226" stopIfTrue="1">
      <formula>LEN(TRIM(O24))=0</formula>
    </cfRule>
  </conditionalFormatting>
  <conditionalFormatting sqref="O27">
    <cfRule type="expression" dxfId="50" priority="224" stopIfTrue="1">
      <formula>LEN(TRIM(O27))=0</formula>
    </cfRule>
  </conditionalFormatting>
  <conditionalFormatting sqref="O33">
    <cfRule type="expression" dxfId="49" priority="194" stopIfTrue="1">
      <formula>LEN(TRIM(O33))=0</formula>
    </cfRule>
  </conditionalFormatting>
  <conditionalFormatting sqref="O36">
    <cfRule type="expression" dxfId="48" priority="222" stopIfTrue="1">
      <formula>LEN(TRIM(O36))=0</formula>
    </cfRule>
  </conditionalFormatting>
  <conditionalFormatting sqref="O39">
    <cfRule type="expression" dxfId="47" priority="193" stopIfTrue="1">
      <formula>LEN(TRIM(O39))=0</formula>
    </cfRule>
  </conditionalFormatting>
  <conditionalFormatting sqref="O45:O46">
    <cfRule type="expression" dxfId="46" priority="191" stopIfTrue="1">
      <formula>LEN(TRIM(O45))=0</formula>
    </cfRule>
  </conditionalFormatting>
  <conditionalFormatting sqref="O48">
    <cfRule type="expression" dxfId="45" priority="220" stopIfTrue="1">
      <formula>LEN(TRIM(O48))=0</formula>
    </cfRule>
  </conditionalFormatting>
  <conditionalFormatting sqref="O51">
    <cfRule type="expression" dxfId="44" priority="219" stopIfTrue="1">
      <formula>LEN(TRIM(O51))=0</formula>
    </cfRule>
  </conditionalFormatting>
  <conditionalFormatting sqref="O54 O57 O60">
    <cfRule type="expression" dxfId="43" priority="218" stopIfTrue="1">
      <formula>LEN(TRIM(O54))=0</formula>
    </cfRule>
  </conditionalFormatting>
  <conditionalFormatting sqref="O63:O64">
    <cfRule type="expression" dxfId="42" priority="190" stopIfTrue="1">
      <formula>LEN(TRIM(O63))=0</formula>
    </cfRule>
  </conditionalFormatting>
  <conditionalFormatting sqref="O66:O67">
    <cfRule type="expression" dxfId="41" priority="189" stopIfTrue="1">
      <formula>LEN(TRIM(O66))=0</formula>
    </cfRule>
  </conditionalFormatting>
  <conditionalFormatting sqref="O69:O70">
    <cfRule type="expression" dxfId="40" priority="188" stopIfTrue="1">
      <formula>LEN(TRIM(O69))=0</formula>
    </cfRule>
  </conditionalFormatting>
  <conditionalFormatting sqref="O72:O73">
    <cfRule type="expression" dxfId="39" priority="187" stopIfTrue="1">
      <formula>LEN(TRIM(O72))=0</formula>
    </cfRule>
  </conditionalFormatting>
  <conditionalFormatting sqref="P9">
    <cfRule type="cellIs" dxfId="38" priority="217" stopIfTrue="1" operator="equal">
      <formula>"I.O."</formula>
    </cfRule>
    <cfRule type="cellIs" dxfId="37" priority="216" stopIfTrue="1" operator="equal">
      <formula>"Sollvorgabe nicht erfüllt"</formula>
    </cfRule>
    <cfRule type="cellIs" dxfId="36" priority="215" stopIfTrue="1" operator="equal">
      <formula>"I.O. (Plausibilität unklar)"</formula>
    </cfRule>
    <cfRule type="cellIs" dxfId="35" priority="196" stopIfTrue="1" operator="equal">
      <formula>"Unvollständig"</formula>
    </cfRule>
    <cfRule type="expression" dxfId="34" priority="150">
      <formula>OR(P9=$D$81,P9=$D$80)</formula>
    </cfRule>
  </conditionalFormatting>
  <conditionalFormatting sqref="P12:P23 P27:P41">
    <cfRule type="cellIs" dxfId="33" priority="65" stopIfTrue="1" operator="equal">
      <formula>"Ausnahme (Plausibilität unklar)"</formula>
    </cfRule>
    <cfRule type="cellIs" dxfId="32" priority="66" stopIfTrue="1" operator="equal">
      <formula>"Sollvorgabe nicht erfüllt"</formula>
    </cfRule>
    <cfRule type="cellIs" dxfId="31" priority="67" stopIfTrue="1" operator="equal">
      <formula>"I.O."</formula>
    </cfRule>
  </conditionalFormatting>
  <conditionalFormatting sqref="P12:P23 P27:P42">
    <cfRule type="cellIs" dxfId="30" priority="59" stopIfTrue="1" operator="equal">
      <formula>"Unvollständig"</formula>
    </cfRule>
  </conditionalFormatting>
  <conditionalFormatting sqref="P24:P26">
    <cfRule type="cellIs" dxfId="29" priority="1" operator="equal">
      <formula>"inkorrekt"</formula>
    </cfRule>
    <cfRule type="cellIs" dxfId="28" priority="2" operator="equal">
      <formula>"Sollvorgabe nicht erfüllt"</formula>
    </cfRule>
    <cfRule type="cellIs" dxfId="27" priority="3" operator="equal">
      <formula>"I.O."</formula>
    </cfRule>
  </conditionalFormatting>
  <conditionalFormatting sqref="P27:P29">
    <cfRule type="cellIs" dxfId="26" priority="11" stopIfTrue="1" operator="equal">
      <formula>"I.O. (Plausibilität unklar)"</formula>
    </cfRule>
  </conditionalFormatting>
  <conditionalFormatting sqref="P27:P42 P12:P23">
    <cfRule type="expression" dxfId="25" priority="58">
      <formula>OR(P12=$D$81,P12=$D$80)</formula>
    </cfRule>
  </conditionalFormatting>
  <conditionalFormatting sqref="P33:P35">
    <cfRule type="cellIs" dxfId="24" priority="10" stopIfTrue="1" operator="equal">
      <formula>"I.O. (Plausibilität unklar)"</formula>
    </cfRule>
  </conditionalFormatting>
  <conditionalFormatting sqref="P39:P41">
    <cfRule type="cellIs" dxfId="23" priority="9" stopIfTrue="1" operator="equal">
      <formula>"I.O. (Plausibilität unklar)"</formula>
    </cfRule>
  </conditionalFormatting>
  <conditionalFormatting sqref="P42">
    <cfRule type="cellIs" dxfId="22" priority="61" stopIfTrue="1" operator="equal">
      <formula>"Sollvorgabe nicht erfüllt"</formula>
    </cfRule>
    <cfRule type="cellIs" dxfId="21" priority="62" stopIfTrue="1" operator="equal">
      <formula>"I.O."</formula>
    </cfRule>
    <cfRule type="cellIs" dxfId="20" priority="60" stopIfTrue="1" operator="equal">
      <formula>"I.O. (Plausibilität unklar)"</formula>
    </cfRule>
  </conditionalFormatting>
  <conditionalFormatting sqref="P45:P47">
    <cfRule type="cellIs" dxfId="19" priority="8" stopIfTrue="1" operator="equal">
      <formula>"I.O. (Plausibilität unklar)"</formula>
    </cfRule>
  </conditionalFormatting>
  <conditionalFormatting sqref="P45:P56">
    <cfRule type="cellIs" dxfId="18" priority="40" stopIfTrue="1" operator="equal">
      <formula>"Ausnahme (Plausibilität unklar)"</formula>
    </cfRule>
  </conditionalFormatting>
  <conditionalFormatting sqref="P45:P59">
    <cfRule type="cellIs" dxfId="17" priority="42" stopIfTrue="1" operator="equal">
      <formula>"I.O."</formula>
    </cfRule>
    <cfRule type="cellIs" dxfId="16" priority="41" stopIfTrue="1" operator="equal">
      <formula>"Sollvorgabe nicht erfüllt"</formula>
    </cfRule>
  </conditionalFormatting>
  <conditionalFormatting sqref="P45:P74">
    <cfRule type="cellIs" dxfId="15" priority="14" stopIfTrue="1" operator="equal">
      <formula>"Unvollständig"</formula>
    </cfRule>
    <cfRule type="expression" dxfId="14" priority="13">
      <formula>OR(P45=$D$81,P45=$D$80)</formula>
    </cfRule>
  </conditionalFormatting>
  <conditionalFormatting sqref="P57:P74">
    <cfRule type="cellIs" dxfId="13" priority="15" stopIfTrue="1" operator="equal">
      <formula>"I.O. (Plausibilität unklar)"</formula>
    </cfRule>
  </conditionalFormatting>
  <conditionalFormatting sqref="P60:P74">
    <cfRule type="cellIs" dxfId="12" priority="17" stopIfTrue="1" operator="equal">
      <formula>"I.O."</formula>
    </cfRule>
    <cfRule type="cellIs" dxfId="11" priority="16" stopIfTrue="1" operator="equal">
      <formula>"Sollvorgabe nicht erfüllt"</formula>
    </cfRule>
  </conditionalFormatting>
  <conditionalFormatting sqref="P63:P74">
    <cfRule type="cellIs" dxfId="10" priority="4" stopIfTrue="1" operator="equal">
      <formula>"Ausnahme (Plausibilität unklar)"</formula>
    </cfRule>
  </conditionalFormatting>
  <conditionalFormatting sqref="Q9:Q33">
    <cfRule type="expression" dxfId="9" priority="145">
      <formula>OR($P9="Unvollständig",$P9="Sollvorgabe nicht erfüllt",$P9="I.O. (Plausibilität unklar)",$P9="Ausnahme (Plausibilität unklar)",$P9="optional - unvollständig",$P9="optional - Sollvorgabe nicht erfüllt",$P9="optional - I.O. (Plausibilität unklar)", $P9="optional - I.O. (Plausibilität unklar)",$P9="optional - Ausnahme (Plausibilität unklar)")</formula>
    </cfRule>
    <cfRule type="notContainsBlanks" dxfId="8" priority="143" stopIfTrue="1">
      <formula>LEN(TRIM(Q9))&gt;0</formula>
    </cfRule>
  </conditionalFormatting>
  <conditionalFormatting sqref="Q36:Q39 Q42:Q45 Q48:Q74">
    <cfRule type="notContainsBlanks" dxfId="7" priority="195" stopIfTrue="1">
      <formula>LEN(TRIM(Q36))&gt;0</formula>
    </cfRule>
    <cfRule type="expression" dxfId="6" priority="212">
      <formula>OR($P36="Unvollständig",$P36="Sollvorgabe nicht erfüllt",$P36="I.O. (Plausibilität unklar)",$P36="Ausnahme (Plausibilität unklar)",$P36="optional - unvollständig",$P36="optional - Sollvorgabe nicht erfüllt",$P36="optional - I.O. (Plausibilität unklar)", $P36="optional - I.O. (Plausibilität unklar)",$P36="optional - Ausnahme (Plausibilität unklar)")</formula>
    </cfRule>
  </conditionalFormatting>
  <dataValidations xWindow="1324" yWindow="515" count="17">
    <dataValidation type="textLength" allowBlank="1" showInputMessage="1" showErrorMessage="1" errorTitle="Zeichenlänge" error="Minimal 30 Zeichen und max. 500 Zeichen." sqref="Q15:Q33 R9:R33 Q36:R39 Q42:R45 Q48:R74" xr:uid="{00000000-0002-0000-0800-000000000000}">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69 O36 O63 O66 O21 O24" xr:uid="{00000000-0002-0000-0800-000001000000}">
      <formula1>0</formula1>
      <formula2>IF(O22="",5000,O22)</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60 O15 O27 O57 O54 O48 O51" xr:uid="{00000000-0002-0000-0800-000002000000}">
      <formula1>0</formula1>
      <formula2>IF(O16="",0,O16)</formula2>
    </dataValidation>
    <dataValidation type="custom" showInputMessage="1" showErrorMessage="1" errorTitle="Eingabefehler" error="1. Nenner muss eine positive ganze Zahl sein. _x000a_2. Nenner kann nicht kleiner als Zähler sein._x000a_3. Nenner kann nicht größer als Zelle G33 (Basisdaten) sein._x000a_4. Nenner kann nicht kleiner als Zähler KN 8 sein." sqref="O37" xr:uid="{00000000-0002-0000-0800-000003000000}">
      <formula1>IF(O37&gt;=0,IF(O33&lt;&gt;"",IF(O37=O33,O37,FALSE),IF(AND(O37&gt;=O36,O37&lt;=S37),TRUE,FALSE)))</formula1>
    </dataValidation>
    <dataValidation showInputMessage="1" showErrorMessage="1" errorTitle="Eingabefehler" error="1. Nenner muss eine positive ganze Zahl sein. _x000a_2. Nenner kann nicht kleiner als Zähler sein._x000a_3. Nenner kann nicht kleiner als die Anzahl der Primärfälle und Patienten mit Rezidiv sein." sqref="O25" xr:uid="{00000000-0002-0000-0800-000004000000}"/>
    <dataValidation type="textLength" allowBlank="1" showInputMessage="1" showErrorMessage="1" errorTitle="Zeichenlänge" error="Minimal 30 Zeichen und max. 500 Zeichen." promptTitle="Hinweis" prompt="Wenn die Datenqualität nicht &quot;I.O.&quot; ist, ist der Kennzahlenwert zu begründen." sqref="Q9:Q11" xr:uid="{00000000-0002-0000-0800-000005000000}">
      <formula1>30</formula1>
      <formula2>500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33 O39" xr:uid="{00000000-0002-0000-0800-000006000000}">
      <formula1>0</formula1>
      <formula2>IF(O34="",5000,O34)</formula2>
    </dataValidation>
    <dataValidation type="whole" showInputMessage="1" showErrorMessage="1" errorTitle="Eingabefehler" error="1. Zähler muss eine positive ganze Zahl sein._x000a_2. Zähler kann nicht größer als Nenner sein." sqref="O18 O72" xr:uid="{00000000-0002-0000-0800-000007000000}">
      <formula1>0</formula1>
      <formula2>IF(O19="",5000,O19)</formula2>
    </dataValidation>
    <dataValidation type="whole" allowBlank="1" showInputMessage="1" showErrorMessage="1" errorTitle="Eingabefehler" error="1. Zähler muss eine positive ganze Zahl sein._x000a_2. Zähler kann nicht größer als Nenner sein." sqref="O45" xr:uid="{00000000-0002-0000-0800-000008000000}">
      <formula1>0</formula1>
      <formula2>IF(O46="",5000,O46)</formula2>
    </dataValidation>
    <dataValidation type="whole" showInputMessage="1" showErrorMessage="1" errorTitle="Eingabefehler" error="1. Nenner muss eine positive ganze Zahl sein. _x000a_2. Nenner kann nicht kleiner als Zähler sein._x000a_3. Nenner kann nicht größer sein als die Anzahl Operative Primärfälle (Basisdaten E31)." sqref="O70 O67" xr:uid="{00000000-0002-0000-0800-000009000000}">
      <formula1>O66</formula1>
      <formula2>S67</formula2>
    </dataValidation>
    <dataValidation type="whole" showInputMessage="1" showErrorMessage="1" errorTitle="Eingabefehler" error="1. Nenner muss eine positive ganze Zahl sein. _x000a_2. Nenner kann nicht kleiner als Zähler sein." sqref="O73" xr:uid="{00000000-0002-0000-0800-00000A000000}">
      <formula1>O72</formula1>
      <formula2>5000</formula2>
    </dataValidation>
    <dataValidation type="whole" showInputMessage="1" showErrorMessage="1" errorTitle="Eingabefehler" error="1. Nenner muss eine positive ganze Zahl sein. _x000a_2. Nenner kann nicht kleiner als Zähler sein._x000a_3. Nenner kann nicht größer sein als Kennzahl 1b" sqref="O19" xr:uid="{00000000-0002-0000-0800-00000B000000}">
      <formula1>O18</formula1>
      <formula2>O12</formula2>
    </dataValidation>
    <dataValidation type="whole" showInputMessage="1" showErrorMessage="1" errorTitle="Eingabefehler" error="1. Tabellenblatt Basisdaten muss vollständig ausgefüllt sein._x000a_2. Zähler muss eine positive ganze Zahl sein._x000a_" sqref="O30" xr:uid="{00000000-0002-0000-0800-00000C000000}">
      <formula1>0</formula1>
      <formula2>5000</formula2>
    </dataValidation>
    <dataValidation type="whole" allowBlank="1" showInputMessage="1" showErrorMessage="1" errorTitle="Eingabefehler" error="Ganze Zahl zwischen 0 und 5000 eingeben." sqref="O12:O14" xr:uid="{00000000-0002-0000-0800-00000D000000}">
      <formula1>0</formula1>
      <formula2>5000</formula2>
    </dataValidation>
    <dataValidation type="whole" showInputMessage="1" showErrorMessage="1" errorTitle="Eingabefehler" error="1. Tabellenblatt Basisdaten muss vollständig ausgefüllt sein_x000a_1. Nenner muss eine positive ganze Zahl sein_x000a_2. Nenner kann nicht kleiner als Zähler sein_x000a_3. Nenner kann nicht größer sein als die Anzahl Op. PF (Basisdaten E31)" sqref="O46" xr:uid="{00000000-0002-0000-0800-00000E000000}">
      <formula1>O45</formula1>
      <formula2>S46</formula2>
    </dataValidation>
    <dataValidation type="whole" showInputMessage="1" showErrorMessage="1" errorTitle="Eingabefehler" error="1. Tabellenblatt Basisdaten muss vollständig ausgefüllt sein_x000a_2. Nenner muss eine positive ganze Zahl sein_x000a_3. Nenner kann nicht kleiner als Zähler sein_x000a_4. Nenner kann nicht größer sein als die Anzahl Op. PF (Basisdaten E31)" sqref="O64" xr:uid="{00000000-0002-0000-0800-00000F000000}">
      <formula1>O63</formula1>
      <formula2>S64</formula2>
    </dataValidation>
    <dataValidation type="textLength" allowBlank="1" showErrorMessage="1" errorTitle="Zeichenlänge" error="Minimal 30 Zeichen und max. 500 Zeichen." sqref="Q12:Q14" xr:uid="{00000000-0002-0000-0800-000010000000}">
      <formula1>30</formula1>
      <formula2>500</formula2>
    </dataValidation>
  </dataValidations>
  <pageMargins left="0.43307086614173229" right="7.874015748031496E-2" top="0.59055118110236227" bottom="0.39370078740157483" header="0.11811023622047245" footer="0.11811023622047245"/>
  <pageSetup paperSize="9" scale="89" orientation="landscape" r:id="rId1"/>
  <headerFooter>
    <oddFooter>&amp;L
&amp;"Arial,Standard"&amp;7&amp;F&amp;C&amp;"Arial,Standard"&amp;7
 © DKG  Alle Rechte vorbehalten&amp;R&amp;"Arial,Standard"&amp;7&amp;P</oddFooter>
  </headerFooter>
  <rowBreaks count="5" manualBreakCount="5">
    <brk id="23" max="15" man="1"/>
    <brk id="38" max="15" man="1"/>
    <brk id="50" max="15" man="1"/>
    <brk id="59" max="15" man="1"/>
    <brk id="71" max="15" man="1"/>
  </rowBreaks>
  <ignoredErrors>
    <ignoredError sqref="B9:B11 B42:B44 B30:B32" twoDigitTextYear="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3:O92"/>
  <sheetViews>
    <sheetView topLeftCell="B54" workbookViewId="0">
      <selection activeCell="M43" sqref="M43"/>
    </sheetView>
  </sheetViews>
  <sheetFormatPr defaultColWidth="9.140625" defaultRowHeight="11.25" x14ac:dyDescent="0.2"/>
  <cols>
    <col min="1" max="5" width="9.140625" style="7" customWidth="1"/>
    <col min="6" max="6" width="15.5703125" style="7" customWidth="1"/>
    <col min="7" max="7" width="20.7109375" style="7" customWidth="1"/>
    <col min="8" max="8" width="22.42578125" style="7" bestFit="1" customWidth="1"/>
    <col min="9" max="9" width="9.140625" style="7" customWidth="1"/>
    <col min="10" max="10" width="11.5703125" style="7" customWidth="1"/>
    <col min="11" max="11" width="18.7109375" style="7" bestFit="1" customWidth="1"/>
    <col min="12" max="16384" width="9.140625" style="7"/>
  </cols>
  <sheetData>
    <row r="3" spans="2:11" x14ac:dyDescent="0.2">
      <c r="C3" s="27" t="s">
        <v>226</v>
      </c>
    </row>
    <row r="4" spans="2:11" ht="22.5" x14ac:dyDescent="0.2">
      <c r="D4" s="32" t="s">
        <v>168</v>
      </c>
    </row>
    <row r="5" spans="2:11" ht="33.75" x14ac:dyDescent="0.2">
      <c r="C5" s="33" t="s">
        <v>227</v>
      </c>
      <c r="D5" s="33" t="s">
        <v>228</v>
      </c>
      <c r="E5" s="33" t="s">
        <v>229</v>
      </c>
      <c r="F5" s="33" t="s">
        <v>171</v>
      </c>
      <c r="G5" s="33" t="s">
        <v>170</v>
      </c>
      <c r="H5" s="7" t="s">
        <v>305</v>
      </c>
      <c r="I5" s="33" t="s">
        <v>230</v>
      </c>
      <c r="K5" s="7" t="s">
        <v>306</v>
      </c>
    </row>
    <row r="6" spans="2:11" x14ac:dyDescent="0.2">
      <c r="C6" s="7">
        <f>COUNTIF('Kennzahlenbogen_(KB)'!$P$9:$P$74,C5)</f>
        <v>0</v>
      </c>
      <c r="D6" s="7">
        <f>COUNTIF('Kennzahlenbogen_(KB)'!$P$9:$P$74,D5)</f>
        <v>0</v>
      </c>
      <c r="E6" s="7">
        <f>COUNTIF('Kennzahlenbogen_(KB)'!$P$9:$P$74,E5)</f>
        <v>0</v>
      </c>
      <c r="F6" s="7">
        <f>COUNTIF('Kennzahlenbogen_(KB)'!$P$9:$P$74,F5)</f>
        <v>22</v>
      </c>
      <c r="G6" s="7">
        <f>COUNTIF('Kennzahlenbogen_(KB)'!$P$9:$P$74,G5)</f>
        <v>0</v>
      </c>
      <c r="H6" s="7">
        <f>COUNTIF('Kennzahlenbogen_(KB)'!$P$9:$P$74,H5)</f>
        <v>0</v>
      </c>
      <c r="I6" s="7">
        <f t="shared" ref="I6:I9" si="0">SUM(C6:H6)</f>
        <v>22</v>
      </c>
      <c r="K6" s="7">
        <f>D6+H6</f>
        <v>0</v>
      </c>
    </row>
    <row r="7" spans="2:11" x14ac:dyDescent="0.2">
      <c r="D7" s="7">
        <f>C6+D6+H6</f>
        <v>0</v>
      </c>
      <c r="E7" s="7">
        <f>E6</f>
        <v>0</v>
      </c>
      <c r="G7" s="7">
        <f>F6+G6</f>
        <v>22</v>
      </c>
      <c r="I7" s="7">
        <f>SUM(C7:G7)</f>
        <v>22</v>
      </c>
    </row>
    <row r="8" spans="2:11" x14ac:dyDescent="0.2">
      <c r="E8" s="7">
        <f>E7+D7</f>
        <v>0</v>
      </c>
      <c r="G8" s="7">
        <f>G7</f>
        <v>22</v>
      </c>
      <c r="I8" s="7">
        <f>SUM(C8:H8)</f>
        <v>22</v>
      </c>
    </row>
    <row r="9" spans="2:11" x14ac:dyDescent="0.2">
      <c r="B9" s="94">
        <v>22</v>
      </c>
      <c r="C9" s="37">
        <f>ROUND(C6/$B$9,4)</f>
        <v>0</v>
      </c>
      <c r="D9" s="37">
        <f>ROUND(D6/$B$9,4)</f>
        <v>0</v>
      </c>
      <c r="E9" s="37">
        <f>ROUND(E6/$B$9,4)</f>
        <v>0</v>
      </c>
      <c r="F9" s="37">
        <f t="shared" ref="F9:G9" si="1">ROUND(F6/$B$9,4)</f>
        <v>1</v>
      </c>
      <c r="G9" s="37">
        <f t="shared" si="1"/>
        <v>0</v>
      </c>
      <c r="H9" s="37">
        <f>ROUND(H6/$B$9,4)</f>
        <v>0</v>
      </c>
      <c r="I9" s="37">
        <f t="shared" si="0"/>
        <v>1</v>
      </c>
      <c r="K9" s="37">
        <f>D9+H9</f>
        <v>0</v>
      </c>
    </row>
    <row r="10" spans="2:11" x14ac:dyDescent="0.2">
      <c r="D10" s="37">
        <f>ROUND((C6+D6+H6)/$B$9,4)</f>
        <v>0</v>
      </c>
      <c r="E10" s="37">
        <f>ROUND(E6/$B$9,4)</f>
        <v>0</v>
      </c>
      <c r="G10" s="37">
        <f>ROUND((F6+G6)/$B$9,4)</f>
        <v>1</v>
      </c>
      <c r="H10" s="37">
        <f>ROUND((H6+D6+C6)/$B$9,4)</f>
        <v>0</v>
      </c>
      <c r="I10" s="37">
        <f>SUM(C10:G10)</f>
        <v>1</v>
      </c>
      <c r="K10" s="37"/>
    </row>
    <row r="11" spans="2:11" x14ac:dyDescent="0.2">
      <c r="E11" s="37">
        <f>ROUND((C6+D6+E6+H6)/$B$9,4)</f>
        <v>0</v>
      </c>
      <c r="G11" s="37">
        <f>G10</f>
        <v>1</v>
      </c>
      <c r="I11" s="37">
        <f>SUM(C11:H11)</f>
        <v>1</v>
      </c>
    </row>
    <row r="16" spans="2:11" x14ac:dyDescent="0.2">
      <c r="C16" s="27" t="s">
        <v>231</v>
      </c>
    </row>
    <row r="17" spans="2:15" ht="45" x14ac:dyDescent="0.2">
      <c r="C17" s="23" t="s">
        <v>232</v>
      </c>
      <c r="D17" s="23" t="s">
        <v>233</v>
      </c>
      <c r="E17" s="23" t="s">
        <v>234</v>
      </c>
      <c r="F17" s="23" t="s">
        <v>235</v>
      </c>
      <c r="G17" s="23" t="s">
        <v>236</v>
      </c>
    </row>
    <row r="22" spans="2:15" ht="15" x14ac:dyDescent="0.25">
      <c r="C22" s="4" t="s">
        <v>237</v>
      </c>
    </row>
    <row r="24" spans="2:15" x14ac:dyDescent="0.2">
      <c r="C24" s="35" t="s">
        <v>238</v>
      </c>
      <c r="D24" s="35" t="s">
        <v>239</v>
      </c>
      <c r="E24" s="35" t="s">
        <v>240</v>
      </c>
      <c r="F24" s="35" t="s">
        <v>241</v>
      </c>
      <c r="G24" s="35" t="s">
        <v>242</v>
      </c>
      <c r="H24" s="35" t="s">
        <v>243</v>
      </c>
      <c r="I24" s="35"/>
      <c r="J24" s="35" t="s">
        <v>244</v>
      </c>
      <c r="K24" s="35" t="s">
        <v>245</v>
      </c>
      <c r="L24" s="35" t="s">
        <v>246</v>
      </c>
      <c r="M24" s="35" t="s">
        <v>247</v>
      </c>
      <c r="N24" s="35" t="s">
        <v>248</v>
      </c>
      <c r="O24" s="35" t="s">
        <v>249</v>
      </c>
    </row>
    <row r="25" spans="2:15" x14ac:dyDescent="0.2">
      <c r="C25" s="34"/>
      <c r="D25" s="34"/>
      <c r="E25" s="34"/>
      <c r="F25" s="34"/>
      <c r="G25" s="34"/>
      <c r="H25" s="34"/>
      <c r="I25" s="34"/>
      <c r="J25" s="34"/>
      <c r="K25" s="34"/>
      <c r="L25" s="34"/>
      <c r="M25" s="41"/>
      <c r="N25" s="41"/>
      <c r="O25" s="41"/>
    </row>
    <row r="26" spans="2:15" x14ac:dyDescent="0.2">
      <c r="C26" s="34"/>
      <c r="D26" s="34"/>
      <c r="E26" s="34"/>
      <c r="F26" s="34"/>
      <c r="G26" s="34"/>
      <c r="H26" s="34"/>
      <c r="I26" s="34"/>
      <c r="J26" s="34"/>
      <c r="K26" s="34"/>
      <c r="L26" s="34"/>
      <c r="M26" s="41"/>
      <c r="N26" s="41"/>
      <c r="O26" s="41"/>
    </row>
    <row r="27" spans="2:15" x14ac:dyDescent="0.2">
      <c r="C27" s="78" t="s">
        <v>375</v>
      </c>
      <c r="D27" s="79">
        <v>0</v>
      </c>
      <c r="E27" s="80">
        <v>0</v>
      </c>
      <c r="F27" s="80">
        <v>1000000000000</v>
      </c>
      <c r="G27" s="81">
        <v>30</v>
      </c>
      <c r="H27" s="80">
        <v>1000000000000</v>
      </c>
      <c r="I27" s="80"/>
      <c r="J27" s="80">
        <v>-10000</v>
      </c>
      <c r="K27" s="80">
        <v>10000</v>
      </c>
      <c r="L27" s="83">
        <f>'Kennzahlenbogen_(KB)'!O9</f>
        <v>0</v>
      </c>
      <c r="M27" s="83">
        <f>IF('Kennzahlenbogen_(KB)'!P9=Berechnung1!$G$5,1,IF('Kennzahlenbogen_(KB)'!P9=Berechnung1!$F$5,1,IF('Kennzahlenbogen_(KB)'!P9=Berechnung1!$E$5,2,IF('Kennzahlenbogen_(KB)'!P9=Berechnung1!$D$5,3,IF('Kennzahlenbogen_(KB)'!P9=Berechnung1!$C$5,4,"")))))</f>
        <v>1</v>
      </c>
      <c r="N27" s="83">
        <f>IF(M27&gt;1,M27+3,M27)</f>
        <v>1</v>
      </c>
      <c r="O27" s="83">
        <f>IF('Kennzahlenbogen_(KB)'!R9="",0,1)</f>
        <v>0</v>
      </c>
    </row>
    <row r="28" spans="2:15" x14ac:dyDescent="0.2">
      <c r="C28" s="34"/>
      <c r="D28" s="34"/>
      <c r="E28" s="34"/>
      <c r="F28" s="34"/>
      <c r="G28" s="34"/>
      <c r="H28" s="34"/>
      <c r="I28" s="34"/>
      <c r="J28" s="34"/>
      <c r="K28" s="34"/>
      <c r="L28" s="42"/>
      <c r="M28" s="41" t="str">
        <f>IF('Kennzahlenbogen_(KB)'!P10=Berechnung1!$G$5,1,IF('Kennzahlenbogen_(KB)'!P10=Berechnung1!$F$5,1,IF('Kennzahlenbogen_(KB)'!P10=Berechnung1!$E$5,2,IF('Kennzahlenbogen_(KB)'!P10=Berechnung1!$D$5,3,IF('Kennzahlenbogen_(KB)'!P10=Berechnung1!$C$5,4,"")))))</f>
        <v/>
      </c>
      <c r="N28" s="41"/>
      <c r="O28" s="41"/>
    </row>
    <row r="29" spans="2:15" x14ac:dyDescent="0.2">
      <c r="C29" s="34"/>
      <c r="D29" s="34"/>
      <c r="E29" s="34"/>
      <c r="F29" s="34"/>
      <c r="G29" s="34"/>
      <c r="H29" s="34"/>
      <c r="I29" s="34"/>
      <c r="J29" s="34"/>
      <c r="K29" s="34"/>
      <c r="L29" s="42"/>
      <c r="M29" s="41" t="str">
        <f>IF('Kennzahlenbogen_(KB)'!P11=Berechnung1!$G$5,1,IF('Kennzahlenbogen_(KB)'!P11=Berechnung1!$F$5,1,IF('Kennzahlenbogen_(KB)'!P11=Berechnung1!$E$5,2,IF('Kennzahlenbogen_(KB)'!P11=Berechnung1!$D$5,3,IF('Kennzahlenbogen_(KB)'!P11=Berechnung1!$C$5,4,"")))))</f>
        <v/>
      </c>
      <c r="N29" s="41"/>
      <c r="O29" s="41"/>
    </row>
    <row r="30" spans="2:15" x14ac:dyDescent="0.2">
      <c r="B30" s="7" t="s">
        <v>358</v>
      </c>
      <c r="C30" s="84" t="s">
        <v>377</v>
      </c>
      <c r="D30" s="85">
        <v>0</v>
      </c>
      <c r="E30" s="86">
        <v>0</v>
      </c>
      <c r="F30" s="86">
        <v>1000000000000</v>
      </c>
      <c r="G30" s="126">
        <v>-10000</v>
      </c>
      <c r="H30" s="86">
        <v>1000000000000</v>
      </c>
      <c r="I30" s="86"/>
      <c r="J30" s="86">
        <v>-10000</v>
      </c>
      <c r="K30" s="86">
        <v>10000</v>
      </c>
      <c r="L30" s="88">
        <f>'Kennzahlenbogen_(KB)'!O12</f>
        <v>0</v>
      </c>
      <c r="M30" s="88">
        <f>IF('Kennzahlenbogen_(KB)'!P12=Berechnung1!$H$5,5,IF('Kennzahlenbogen_(KB)'!P12=Berechnung1!$G$5,1,IF('Kennzahlenbogen_(KB)'!P12=Berechnung1!$F$5,1,IF('Kennzahlenbogen_(KB)'!P12=Berechnung1!$E$5,2,IF('Kennzahlenbogen_(KB)'!P12=Berechnung1!$D$5,3,IF('Kennzahlenbogen_(KB)'!P12=Berechnung1!$C$5,4,""))))))</f>
        <v>1</v>
      </c>
      <c r="N30" s="88">
        <f>IF(M30&gt;1,M30+3,M30)</f>
        <v>1</v>
      </c>
      <c r="O30" s="88">
        <f>IF('Kennzahlenbogen_(KB)'!R12="",0,1)</f>
        <v>0</v>
      </c>
    </row>
    <row r="31" spans="2:15" x14ac:dyDescent="0.2">
      <c r="C31" s="34"/>
      <c r="D31" s="34"/>
      <c r="E31" s="34"/>
      <c r="F31" s="34"/>
      <c r="G31" s="34"/>
      <c r="H31" s="34"/>
      <c r="I31" s="34"/>
      <c r="J31" s="34"/>
      <c r="K31" s="34"/>
      <c r="L31" s="42"/>
      <c r="M31" s="41"/>
      <c r="N31" s="41"/>
      <c r="O31" s="41"/>
    </row>
    <row r="32" spans="2:15" x14ac:dyDescent="0.2">
      <c r="C32" s="34"/>
      <c r="D32" s="34"/>
      <c r="E32" s="34"/>
      <c r="F32" s="34"/>
      <c r="G32" s="34"/>
      <c r="H32" s="34"/>
      <c r="I32" s="34"/>
      <c r="J32" s="34"/>
      <c r="K32" s="34"/>
      <c r="L32" s="42"/>
      <c r="M32" s="41"/>
      <c r="N32" s="41"/>
      <c r="O32" s="41"/>
    </row>
    <row r="33" spans="2:15" x14ac:dyDescent="0.2">
      <c r="C33" s="78">
        <v>2</v>
      </c>
      <c r="D33" s="79" t="s">
        <v>250</v>
      </c>
      <c r="E33" s="80">
        <v>0</v>
      </c>
      <c r="F33" s="80">
        <v>1</v>
      </c>
      <c r="G33" s="80">
        <v>0.95</v>
      </c>
      <c r="H33" s="80">
        <v>10000</v>
      </c>
      <c r="I33" s="80"/>
      <c r="J33" s="80">
        <v>-10000</v>
      </c>
      <c r="K33" s="80">
        <v>10000</v>
      </c>
      <c r="L33" s="82" t="str">
        <f>'Kennzahlenbogen_(KB)'!O17</f>
        <v>n.d.</v>
      </c>
      <c r="M33" s="83">
        <f>IF('Kennzahlenbogen_(KB)'!P15=Berechnung1!$G$5,1,IF('Kennzahlenbogen_(KB)'!P15=Berechnung1!$F$5,1,IF('Kennzahlenbogen_(KB)'!P15=Berechnung1!$E$5,2,IF('Kennzahlenbogen_(KB)'!P15=Berechnung1!$D$5,3,IF('Kennzahlenbogen_(KB)'!P15=Berechnung1!$C$5,4,"")))))</f>
        <v>1</v>
      </c>
      <c r="N33" s="83">
        <f>IF(M33&gt;1,M33+3,M33)</f>
        <v>1</v>
      </c>
      <c r="O33" s="83">
        <f>IF('Kennzahlenbogen_(KB)'!R15="",0,1)</f>
        <v>0</v>
      </c>
    </row>
    <row r="34" spans="2:15" x14ac:dyDescent="0.2">
      <c r="C34" s="34"/>
      <c r="D34" s="34"/>
      <c r="E34" s="34"/>
      <c r="F34" s="34"/>
      <c r="G34" s="34"/>
      <c r="H34" s="34"/>
      <c r="I34" s="34"/>
      <c r="J34" s="34"/>
      <c r="K34" s="34"/>
      <c r="L34" s="42"/>
      <c r="M34" s="41"/>
      <c r="N34" s="41"/>
      <c r="O34" s="41"/>
    </row>
    <row r="35" spans="2:15" x14ac:dyDescent="0.2">
      <c r="C35" s="34"/>
      <c r="D35" s="34"/>
      <c r="E35" s="34"/>
      <c r="F35" s="34"/>
      <c r="G35" s="34"/>
      <c r="H35" s="34"/>
      <c r="I35" s="34"/>
      <c r="J35" s="34"/>
      <c r="K35" s="34"/>
      <c r="L35" s="42"/>
      <c r="M35" s="41"/>
      <c r="N35" s="41"/>
      <c r="O35" s="41"/>
    </row>
    <row r="36" spans="2:15" x14ac:dyDescent="0.2">
      <c r="B36" s="7" t="s">
        <v>358</v>
      </c>
      <c r="C36" s="84">
        <v>3</v>
      </c>
      <c r="D36" s="85" t="s">
        <v>250</v>
      </c>
      <c r="E36" s="86">
        <v>0</v>
      </c>
      <c r="F36" s="86">
        <v>1</v>
      </c>
      <c r="G36" s="86">
        <v>0.95</v>
      </c>
      <c r="H36" s="86">
        <v>10000</v>
      </c>
      <c r="I36" s="86"/>
      <c r="J36" s="86">
        <v>-10000</v>
      </c>
      <c r="K36" s="86">
        <v>1000000</v>
      </c>
      <c r="L36" s="87" t="str">
        <f>'Kennzahlenbogen_(KB)'!O20</f>
        <v>n.d.</v>
      </c>
      <c r="M36" s="88">
        <f>IF('Kennzahlenbogen_(KB)'!P18=Berechnung1!$H$5,5,IF('Kennzahlenbogen_(KB)'!P18=Berechnung1!$G$5,1,IF('Kennzahlenbogen_(KB)'!P18=Berechnung1!$F$5,1,IF('Kennzahlenbogen_(KB)'!P18=Berechnung1!$E$5,2,IF(AND('Kennzahlenbogen_(KB)'!P18=Berechnung1!$D$5,'Kennzahlenbogen_(KB)'!O18=0,'Kennzahlenbogen_(KB)'!O19=0),5,IF('Kennzahlenbogen_(KB)'!P18=Berechnung1!$D$5,3,IF('Kennzahlenbogen_(KB)'!P18=Berechnung1!$C$5,4,"")))))))</f>
        <v>1</v>
      </c>
      <c r="N36" s="88">
        <f>IF(M36&gt;1,M36+3,M36)</f>
        <v>1</v>
      </c>
      <c r="O36" s="88">
        <f>IF('Kennzahlenbogen_(KB)'!R18="",0,1)</f>
        <v>0</v>
      </c>
    </row>
    <row r="37" spans="2:15" x14ac:dyDescent="0.2">
      <c r="C37" s="34"/>
      <c r="D37" s="34"/>
      <c r="E37" s="34"/>
      <c r="F37" s="34"/>
      <c r="G37" s="34"/>
      <c r="H37" s="34"/>
      <c r="I37" s="34"/>
      <c r="J37" s="34"/>
      <c r="K37" s="34"/>
      <c r="L37" s="42"/>
      <c r="M37" s="41"/>
      <c r="N37" s="41"/>
      <c r="O37" s="41"/>
    </row>
    <row r="38" spans="2:15" x14ac:dyDescent="0.2">
      <c r="C38" s="34"/>
      <c r="D38" s="34"/>
      <c r="E38" s="34"/>
      <c r="F38" s="34"/>
      <c r="G38" s="34"/>
      <c r="H38" s="34"/>
      <c r="I38" s="34"/>
      <c r="J38" s="34"/>
      <c r="K38" s="34"/>
      <c r="L38" s="42"/>
      <c r="M38" s="41"/>
      <c r="N38" s="41"/>
      <c r="O38" s="41"/>
    </row>
    <row r="39" spans="2:15" x14ac:dyDescent="0.2">
      <c r="C39" s="79">
        <v>4</v>
      </c>
      <c r="D39" s="79" t="s">
        <v>250</v>
      </c>
      <c r="E39" s="80">
        <v>0</v>
      </c>
      <c r="F39" s="80">
        <v>1</v>
      </c>
      <c r="G39" s="80">
        <v>0.95</v>
      </c>
      <c r="H39" s="80">
        <v>10000</v>
      </c>
      <c r="I39" s="80"/>
      <c r="J39" s="80">
        <v>-10000</v>
      </c>
      <c r="K39" s="80">
        <v>1000000</v>
      </c>
      <c r="L39" s="82" t="str">
        <f>'Kennzahlenbogen_(KB)'!O23</f>
        <v>n.d.</v>
      </c>
      <c r="M39" s="83">
        <f>IF('Kennzahlenbogen_(KB)'!P21=Berechnung1!$G$5,1,IF('Kennzahlenbogen_(KB)'!P21=Berechnung1!$F$5,1,IF('Kennzahlenbogen_(KB)'!P21=Berechnung1!$E$5,2,IF('Kennzahlenbogen_(KB)'!P21=Berechnung1!$D$5,3,IF('Kennzahlenbogen_(KB)'!P21=Berechnung1!$C$5,4,"")))))</f>
        <v>1</v>
      </c>
      <c r="N39" s="83">
        <f>IF(M39&gt;1,M39+3,M39)</f>
        <v>1</v>
      </c>
      <c r="O39" s="83">
        <f>IF('Kennzahlenbogen_(KB)'!R21="",0,1)</f>
        <v>0</v>
      </c>
    </row>
    <row r="40" spans="2:15" x14ac:dyDescent="0.2">
      <c r="C40" s="34"/>
      <c r="D40" s="34"/>
      <c r="E40" s="34"/>
      <c r="F40" s="34"/>
      <c r="G40" s="34"/>
      <c r="H40" s="34"/>
      <c r="I40" s="34"/>
      <c r="J40" s="34"/>
      <c r="K40" s="34"/>
      <c r="L40" s="42"/>
      <c r="M40" s="41"/>
      <c r="N40" s="41"/>
      <c r="O40" s="41"/>
    </row>
    <row r="41" spans="2:15" x14ac:dyDescent="0.2">
      <c r="C41" s="34"/>
      <c r="D41" s="34"/>
      <c r="E41" s="34"/>
      <c r="F41" s="34"/>
      <c r="G41" s="34"/>
      <c r="H41" s="34"/>
      <c r="I41" s="34"/>
      <c r="J41" s="34"/>
      <c r="K41" s="34"/>
      <c r="L41" s="42"/>
      <c r="M41" s="41"/>
      <c r="N41" s="41"/>
      <c r="O41" s="41"/>
    </row>
    <row r="42" spans="2:15" x14ac:dyDescent="0.2">
      <c r="C42" s="79">
        <v>5</v>
      </c>
      <c r="D42" s="79" t="s">
        <v>250</v>
      </c>
      <c r="E42" s="80">
        <v>0</v>
      </c>
      <c r="F42" s="80">
        <v>1</v>
      </c>
      <c r="G42" s="80">
        <v>0.65</v>
      </c>
      <c r="H42" s="80">
        <v>10000</v>
      </c>
      <c r="I42" s="80"/>
      <c r="J42" s="80">
        <v>-10000</v>
      </c>
      <c r="K42" s="80">
        <v>1000000</v>
      </c>
      <c r="L42" s="82" t="str">
        <f>'Kennzahlenbogen_(KB)'!O26</f>
        <v>n.d.</v>
      </c>
      <c r="M42" s="83">
        <f>IF('Kennzahlenbogen_(KB)'!P24=Berechnung1!$G$5,1,IF('Kennzahlenbogen_(KB)'!P24=Berechnung1!$F$5,1,IF('Kennzahlenbogen_(KB)'!P24=Berechnung1!$E$5,2,IF('Kennzahlenbogen_(KB)'!P24=Berechnung1!$D$5,3,IF('Kennzahlenbogen_(KB)'!P24=Berechnung1!$C$5,4,"")))))</f>
        <v>1</v>
      </c>
      <c r="N42" s="83">
        <f>IF(M42&gt;1,M42+3,M42)</f>
        <v>1</v>
      </c>
      <c r="O42" s="83">
        <f>IF('Kennzahlenbogen_(KB)'!R24="",0,1)</f>
        <v>0</v>
      </c>
    </row>
    <row r="43" spans="2:15" x14ac:dyDescent="0.2">
      <c r="C43" s="34"/>
      <c r="D43" s="34"/>
      <c r="E43" s="34"/>
      <c r="F43" s="34"/>
      <c r="G43" s="34"/>
      <c r="H43" s="34"/>
      <c r="I43" s="34"/>
      <c r="J43" s="34"/>
      <c r="K43" s="34"/>
      <c r="L43" s="42"/>
      <c r="M43" s="41" t="str">
        <f>IF('Kennzahlenbogen_(KB)'!P25=Berechnung1!$G$5,1,IF('Kennzahlenbogen_(KB)'!P25=Berechnung1!$F$5,1,IF('Kennzahlenbogen_(KB)'!P25=Berechnung1!$E$5,2,IF('Kennzahlenbogen_(KB)'!P25=Berechnung1!$D$5,3,IF('Kennzahlenbogen_(KB)'!P25=Berechnung1!$C$5,4,"")))))</f>
        <v/>
      </c>
      <c r="N43" s="41"/>
      <c r="O43" s="41"/>
    </row>
    <row r="44" spans="2:15" x14ac:dyDescent="0.2">
      <c r="C44" s="34"/>
      <c r="D44" s="34"/>
      <c r="E44" s="34"/>
      <c r="F44" s="34"/>
      <c r="G44" s="34"/>
      <c r="H44" s="34"/>
      <c r="I44" s="34"/>
      <c r="J44" s="34"/>
      <c r="K44" s="34"/>
      <c r="L44" s="42"/>
      <c r="M44" s="41" t="str">
        <f>IF('Kennzahlenbogen_(KB)'!P26=Berechnung1!$G$5,1,IF('Kennzahlenbogen_(KB)'!P26=Berechnung1!$F$5,1,IF('Kennzahlenbogen_(KB)'!P26=Berechnung1!$E$5,2,IF('Kennzahlenbogen_(KB)'!P26=Berechnung1!$D$5,3,IF('Kennzahlenbogen_(KB)'!P26=Berechnung1!$C$5,4,"")))))</f>
        <v/>
      </c>
      <c r="N44" s="41"/>
      <c r="O44" s="41"/>
    </row>
    <row r="45" spans="2:15" x14ac:dyDescent="0.2">
      <c r="C45" s="79">
        <v>6</v>
      </c>
      <c r="D45" s="79" t="s">
        <v>250</v>
      </c>
      <c r="E45" s="80">
        <v>0</v>
      </c>
      <c r="F45" s="80">
        <v>1</v>
      </c>
      <c r="G45" s="80">
        <v>-10000</v>
      </c>
      <c r="H45" s="80">
        <v>10000</v>
      </c>
      <c r="I45" s="80"/>
      <c r="J45" s="80">
        <v>0.3</v>
      </c>
      <c r="K45" s="80">
        <v>1000000</v>
      </c>
      <c r="L45" s="82" t="str">
        <f>'Kennzahlenbogen_(KB)'!O29</f>
        <v>n.d.</v>
      </c>
      <c r="M45" s="83">
        <f>IF('Kennzahlenbogen_(KB)'!P27=Berechnung1!$G$5,1,IF('Kennzahlenbogen_(KB)'!P27=Berechnung1!$F$5,1,IF('Kennzahlenbogen_(KB)'!P27=Berechnung1!$E$5,2,IF('Kennzahlenbogen_(KB)'!P27=Berechnung1!$D$5,3,IF('Kennzahlenbogen_(KB)'!P27=Berechnung1!$C$5,4,"")))))</f>
        <v>1</v>
      </c>
      <c r="N45" s="83">
        <f>IF(M45&gt;1,M45+3,M45)</f>
        <v>1</v>
      </c>
      <c r="O45" s="83">
        <f>IF('Kennzahlenbogen_(KB)'!R27="",0,1)</f>
        <v>0</v>
      </c>
    </row>
    <row r="46" spans="2:15" x14ac:dyDescent="0.2">
      <c r="C46" s="114"/>
      <c r="D46" s="114"/>
      <c r="E46" s="115"/>
      <c r="F46" s="115"/>
      <c r="G46" s="115"/>
      <c r="H46" s="115"/>
      <c r="I46" s="115"/>
      <c r="J46" s="115"/>
      <c r="K46" s="115"/>
      <c r="L46" s="42"/>
      <c r="M46" s="41"/>
      <c r="N46" s="41"/>
      <c r="O46" s="41"/>
    </row>
    <row r="47" spans="2:15" x14ac:dyDescent="0.2">
      <c r="C47" s="114"/>
      <c r="D47" s="114"/>
      <c r="E47" s="115"/>
      <c r="F47" s="115"/>
      <c r="G47" s="115"/>
      <c r="H47" s="115"/>
      <c r="I47" s="115"/>
      <c r="J47" s="115"/>
      <c r="K47" s="115"/>
      <c r="L47" s="42"/>
      <c r="M47" s="41"/>
      <c r="N47" s="41"/>
      <c r="O47" s="41"/>
    </row>
    <row r="48" spans="2:15" x14ac:dyDescent="0.2">
      <c r="C48" s="79">
        <v>7</v>
      </c>
      <c r="D48" s="79" t="s">
        <v>250</v>
      </c>
      <c r="E48" s="80">
        <v>0</v>
      </c>
      <c r="F48" s="80">
        <v>100000000</v>
      </c>
      <c r="G48" s="80">
        <v>0.05</v>
      </c>
      <c r="H48" s="80">
        <v>10000</v>
      </c>
      <c r="I48" s="80"/>
      <c r="J48" s="80">
        <v>-10000</v>
      </c>
      <c r="K48" s="80">
        <v>1000000</v>
      </c>
      <c r="L48" s="82" t="str">
        <f>'Kennzahlenbogen_(KB)'!O32</f>
        <v>n.d.</v>
      </c>
      <c r="M48" s="83">
        <f>IF('Kennzahlenbogen_(KB)'!P30=Berechnung1!$G$5,1,IF('Kennzahlenbogen_(KB)'!P30=Berechnung1!$F$5,1,IF('Kennzahlenbogen_(KB)'!P30=Berechnung1!$E$5,2,IF('Kennzahlenbogen_(KB)'!P30=Berechnung1!$D$5,3,IF('Kennzahlenbogen_(KB)'!P30=Berechnung1!$C$5,4,"")))))</f>
        <v>1</v>
      </c>
      <c r="N48" s="83">
        <f t="shared" ref="N48:N90" si="2">IF(M48&gt;1,M48+3,M48)</f>
        <v>1</v>
      </c>
      <c r="O48" s="83">
        <f>IF('Kennzahlenbogen_(KB)'!R30="",0,1)</f>
        <v>0</v>
      </c>
    </row>
    <row r="49" spans="2:15" x14ac:dyDescent="0.2">
      <c r="C49" s="114"/>
      <c r="D49" s="114"/>
      <c r="E49" s="115"/>
      <c r="F49" s="115"/>
      <c r="G49" s="115"/>
      <c r="H49" s="115"/>
      <c r="I49" s="115"/>
      <c r="J49" s="115"/>
      <c r="K49" s="115"/>
      <c r="L49" s="42"/>
      <c r="M49" s="41"/>
      <c r="N49" s="41"/>
      <c r="O49" s="41"/>
    </row>
    <row r="50" spans="2:15" x14ac:dyDescent="0.2">
      <c r="C50" s="114"/>
      <c r="D50" s="114"/>
      <c r="E50" s="115"/>
      <c r="F50" s="115"/>
      <c r="G50" s="115"/>
      <c r="H50" s="115"/>
      <c r="I50" s="115"/>
      <c r="J50" s="115"/>
      <c r="K50" s="115"/>
      <c r="L50" s="42"/>
      <c r="M50" s="41"/>
      <c r="N50" s="41"/>
      <c r="O50" s="41"/>
    </row>
    <row r="51" spans="2:15" x14ac:dyDescent="0.2">
      <c r="B51" s="7" t="s">
        <v>358</v>
      </c>
      <c r="C51" s="85">
        <v>8</v>
      </c>
      <c r="D51" s="85" t="s">
        <v>250</v>
      </c>
      <c r="E51" s="86">
        <v>0</v>
      </c>
      <c r="F51" s="86">
        <v>1</v>
      </c>
      <c r="G51" s="86">
        <v>0.6</v>
      </c>
      <c r="H51" s="86">
        <v>10000</v>
      </c>
      <c r="I51" s="86"/>
      <c r="J51" s="86">
        <v>-10000</v>
      </c>
      <c r="K51" s="86">
        <v>1000000</v>
      </c>
      <c r="L51" s="87" t="str">
        <f>'Kennzahlenbogen_(KB)'!O35</f>
        <v>n.d.</v>
      </c>
      <c r="M51" s="88">
        <f>IF('Kennzahlenbogen_(KB)'!P33=Berechnung1!$H$5,5,IF('Kennzahlenbogen_(KB)'!P33=Berechnung1!$G$5,1,IF('Kennzahlenbogen_(KB)'!P33=Berechnung1!$F$5,1,IF('Kennzahlenbogen_(KB)'!P33=Berechnung1!$E$5,2,IF('Kennzahlenbogen_(KB)'!P33=Berechnung1!$D$5,3,IF('Kennzahlenbogen_(KB)'!P33=Berechnung1!$C$5,4,""))))))</f>
        <v>1</v>
      </c>
      <c r="N51" s="88">
        <f t="shared" si="2"/>
        <v>1</v>
      </c>
      <c r="O51" s="88">
        <f>IF('Kennzahlenbogen_(KB)'!R33="",0,1)</f>
        <v>0</v>
      </c>
    </row>
    <row r="52" spans="2:15" x14ac:dyDescent="0.2">
      <c r="C52" s="114"/>
      <c r="D52" s="114"/>
      <c r="E52" s="115"/>
      <c r="F52" s="115"/>
      <c r="G52" s="115"/>
      <c r="H52" s="115"/>
      <c r="I52" s="115"/>
      <c r="J52" s="115"/>
      <c r="K52" s="115"/>
      <c r="L52" s="42"/>
      <c r="M52" s="41"/>
      <c r="N52" s="41"/>
      <c r="O52" s="41"/>
    </row>
    <row r="53" spans="2:15" x14ac:dyDescent="0.2">
      <c r="C53" s="114"/>
      <c r="D53" s="114"/>
      <c r="E53" s="115"/>
      <c r="F53" s="115"/>
      <c r="G53" s="115"/>
      <c r="H53" s="115"/>
      <c r="I53" s="115"/>
      <c r="J53" s="115"/>
      <c r="K53" s="115"/>
      <c r="L53" s="42"/>
      <c r="M53" s="41"/>
      <c r="N53" s="41"/>
      <c r="O53" s="41"/>
    </row>
    <row r="54" spans="2:15" x14ac:dyDescent="0.2">
      <c r="B54" s="7" t="s">
        <v>358</v>
      </c>
      <c r="C54" s="85">
        <v>9</v>
      </c>
      <c r="D54" s="85" t="s">
        <v>250</v>
      </c>
      <c r="E54" s="86">
        <v>0</v>
      </c>
      <c r="F54" s="86">
        <v>1</v>
      </c>
      <c r="G54" s="86">
        <v>-10000</v>
      </c>
      <c r="H54" s="86">
        <v>0.1</v>
      </c>
      <c r="I54" s="86"/>
      <c r="J54" s="86">
        <v>-10000</v>
      </c>
      <c r="K54" s="86">
        <v>1000000</v>
      </c>
      <c r="L54" s="87" t="str">
        <f>'Kennzahlenbogen_(KB)'!O38</f>
        <v>n.d.</v>
      </c>
      <c r="M54" s="88">
        <f>IF('Kennzahlenbogen_(KB)'!P36=Berechnung1!$H$5,5,IF('Kennzahlenbogen_(KB)'!P36=Berechnung1!$G$5,1,IF('Kennzahlenbogen_(KB)'!P36=Berechnung1!$F$5,1,IF('Kennzahlenbogen_(KB)'!P36=Berechnung1!$E$5,2,IF('Kennzahlenbogen_(KB)'!P36=Berechnung1!$D$5,3,IF('Kennzahlenbogen_(KB)'!P36=Berechnung1!$C$5,4,""))))))</f>
        <v>1</v>
      </c>
      <c r="N54" s="88">
        <f t="shared" si="2"/>
        <v>1</v>
      </c>
      <c r="O54" s="88">
        <f>IF('Kennzahlenbogen_(KB)'!R36="",0,1)</f>
        <v>0</v>
      </c>
    </row>
    <row r="55" spans="2:15" x14ac:dyDescent="0.2">
      <c r="C55" s="114"/>
      <c r="D55" s="114"/>
      <c r="E55" s="115"/>
      <c r="F55" s="115"/>
      <c r="G55" s="115"/>
      <c r="H55" s="115"/>
      <c r="I55" s="115"/>
      <c r="J55" s="115"/>
      <c r="K55" s="115"/>
      <c r="L55" s="42"/>
      <c r="M55" s="41"/>
      <c r="N55" s="41"/>
      <c r="O55" s="41"/>
    </row>
    <row r="56" spans="2:15" x14ac:dyDescent="0.2">
      <c r="C56" s="114"/>
      <c r="D56" s="114"/>
      <c r="E56" s="115"/>
      <c r="F56" s="115"/>
      <c r="G56" s="115"/>
      <c r="H56" s="115"/>
      <c r="I56" s="115"/>
      <c r="J56" s="115"/>
      <c r="K56" s="115"/>
      <c r="L56" s="42"/>
      <c r="M56" s="41"/>
      <c r="N56" s="41"/>
      <c r="O56" s="41"/>
    </row>
    <row r="57" spans="2:15" x14ac:dyDescent="0.2">
      <c r="B57" s="7" t="s">
        <v>358</v>
      </c>
      <c r="C57" s="85">
        <v>10</v>
      </c>
      <c r="D57" s="85" t="s">
        <v>250</v>
      </c>
      <c r="E57" s="86">
        <v>0</v>
      </c>
      <c r="F57" s="86">
        <v>1</v>
      </c>
      <c r="G57" s="86">
        <v>0.6</v>
      </c>
      <c r="H57" s="86">
        <v>10000</v>
      </c>
      <c r="I57" s="86"/>
      <c r="J57" s="86">
        <v>-10000</v>
      </c>
      <c r="K57" s="86">
        <v>1000000</v>
      </c>
      <c r="L57" s="87" t="str">
        <f>'Kennzahlenbogen_(KB)'!O41</f>
        <v>n.d.</v>
      </c>
      <c r="M57" s="88">
        <f>IF('Kennzahlenbogen_(KB)'!P33=Berechnung1!$H$5,5,IF('Kennzahlenbogen_(KB)'!P39=Berechnung1!$G$5,1,IF('Kennzahlenbogen_(KB)'!P39=Berechnung1!$F$5,1,IF('Kennzahlenbogen_(KB)'!P39=Berechnung1!$E$5,2,IF('Kennzahlenbogen_(KB)'!P39=Berechnung1!$D$5,3,IF('Kennzahlenbogen_(KB)'!P39=Berechnung1!$C$5,4,""))))))</f>
        <v>1</v>
      </c>
      <c r="N57" s="88">
        <f t="shared" si="2"/>
        <v>1</v>
      </c>
      <c r="O57" s="88">
        <f>IF('Kennzahlenbogen_(KB)'!R39="",0,1)</f>
        <v>0</v>
      </c>
    </row>
    <row r="58" spans="2:15" x14ac:dyDescent="0.2">
      <c r="C58" s="114"/>
      <c r="D58" s="114"/>
      <c r="E58" s="115"/>
      <c r="F58" s="115"/>
      <c r="G58" s="115"/>
      <c r="H58" s="115"/>
      <c r="I58" s="115"/>
      <c r="J58" s="115"/>
      <c r="K58" s="115"/>
      <c r="L58" s="42"/>
      <c r="M58" s="41"/>
      <c r="N58" s="41"/>
      <c r="O58" s="41"/>
    </row>
    <row r="59" spans="2:15" x14ac:dyDescent="0.2">
      <c r="C59" s="114"/>
      <c r="D59" s="114"/>
      <c r="E59" s="115"/>
      <c r="F59" s="115"/>
      <c r="G59" s="115"/>
      <c r="H59" s="115"/>
      <c r="I59" s="115"/>
      <c r="J59" s="115"/>
      <c r="K59" s="115"/>
      <c r="L59" s="42"/>
      <c r="M59" s="41"/>
      <c r="N59" s="41"/>
      <c r="O59" s="41"/>
    </row>
    <row r="60" spans="2:15" x14ac:dyDescent="0.2">
      <c r="C60" s="79">
        <v>11</v>
      </c>
      <c r="D60" s="79" t="s">
        <v>250</v>
      </c>
      <c r="E60" s="80">
        <v>0</v>
      </c>
      <c r="F60" s="80">
        <v>1000000000000</v>
      </c>
      <c r="G60" s="117">
        <v>20</v>
      </c>
      <c r="H60" s="80">
        <v>10000</v>
      </c>
      <c r="I60" s="80"/>
      <c r="J60" s="80">
        <v>-10000</v>
      </c>
      <c r="K60" s="80">
        <v>1000000</v>
      </c>
      <c r="L60" s="83">
        <f>'Kennzahlenbogen_(KB)'!O42</f>
        <v>0</v>
      </c>
      <c r="M60" s="83">
        <f>IF('Kennzahlenbogen_(KB)'!P42=Berechnung1!$G$5,1,IF('Kennzahlenbogen_(KB)'!P42=Berechnung1!$F$5,1,IF('Kennzahlenbogen_(KB)'!P42=Berechnung1!$E$5,2,IF('Kennzahlenbogen_(KB)'!P42=Berechnung1!$D$5,3,IF('Kennzahlenbogen_(KB)'!P42=Berechnung1!$C$5,4,"")))))</f>
        <v>1</v>
      </c>
      <c r="N60" s="83">
        <f t="shared" si="2"/>
        <v>1</v>
      </c>
      <c r="O60" s="83">
        <f>IF('Kennzahlenbogen_(KB)'!R42="",0,1)</f>
        <v>0</v>
      </c>
    </row>
    <row r="61" spans="2:15" x14ac:dyDescent="0.2">
      <c r="C61" s="114"/>
      <c r="D61" s="114"/>
      <c r="E61" s="115"/>
      <c r="F61" s="115"/>
      <c r="G61" s="115"/>
      <c r="H61" s="115"/>
      <c r="I61" s="115"/>
      <c r="J61" s="115"/>
      <c r="K61" s="115"/>
      <c r="L61" s="42"/>
      <c r="M61" s="41"/>
      <c r="N61" s="41"/>
      <c r="O61" s="41"/>
    </row>
    <row r="62" spans="2:15" x14ac:dyDescent="0.2">
      <c r="C62" s="114"/>
      <c r="D62" s="114"/>
      <c r="E62" s="115"/>
      <c r="F62" s="115"/>
      <c r="G62" s="115"/>
      <c r="H62" s="115"/>
      <c r="I62" s="115"/>
      <c r="J62" s="115"/>
      <c r="K62" s="115"/>
      <c r="L62" s="42"/>
      <c r="M62" s="41"/>
      <c r="N62" s="41"/>
      <c r="O62" s="41"/>
    </row>
    <row r="63" spans="2:15" x14ac:dyDescent="0.2">
      <c r="B63" s="7" t="s">
        <v>358</v>
      </c>
      <c r="C63" s="85">
        <v>12</v>
      </c>
      <c r="D63" s="85" t="s">
        <v>250</v>
      </c>
      <c r="E63" s="86">
        <v>0</v>
      </c>
      <c r="F63" s="86">
        <v>1</v>
      </c>
      <c r="G63" s="86">
        <v>-10000</v>
      </c>
      <c r="H63" s="86">
        <v>0.15</v>
      </c>
      <c r="I63" s="86"/>
      <c r="J63" s="86">
        <v>-10000</v>
      </c>
      <c r="K63" s="86">
        <v>1000000</v>
      </c>
      <c r="L63" s="87" t="str">
        <f>'Kennzahlenbogen_(KB)'!O47</f>
        <v>n.d.</v>
      </c>
      <c r="M63" s="88">
        <f>IF('Kennzahlenbogen_(KB)'!P45=Berechnung1!$H$5,5,IF('Kennzahlenbogen_(KB)'!P45=Berechnung1!$G$5,1,IF('Kennzahlenbogen_(KB)'!P45=Berechnung1!$F$5,1,IF('Kennzahlenbogen_(KB)'!P45=Berechnung1!$E$5,2,IF('Kennzahlenbogen_(KB)'!P45=Berechnung1!$D$5,3,IF('Kennzahlenbogen_(KB)'!P45=Berechnung1!$C$5,4,""))))))</f>
        <v>1</v>
      </c>
      <c r="N63" s="88">
        <f t="shared" si="2"/>
        <v>1</v>
      </c>
      <c r="O63" s="88">
        <f>IF('Kennzahlenbogen_(KB)'!R45="",0,1)</f>
        <v>0</v>
      </c>
    </row>
    <row r="64" spans="2:15" x14ac:dyDescent="0.2">
      <c r="C64" s="114"/>
      <c r="D64" s="114"/>
      <c r="E64" s="115"/>
      <c r="F64" s="115"/>
      <c r="G64" s="115"/>
      <c r="H64" s="115"/>
      <c r="I64" s="115"/>
      <c r="J64" s="115"/>
      <c r="K64" s="115"/>
      <c r="L64" s="42"/>
      <c r="M64" s="41"/>
      <c r="N64" s="41"/>
      <c r="O64" s="41"/>
    </row>
    <row r="65" spans="3:15" x14ac:dyDescent="0.2">
      <c r="C65" s="114"/>
      <c r="D65" s="114"/>
      <c r="E65" s="115"/>
      <c r="F65" s="115"/>
      <c r="G65" s="115"/>
      <c r="H65" s="115"/>
      <c r="I65" s="115"/>
      <c r="J65" s="115"/>
      <c r="K65" s="115"/>
      <c r="L65" s="42"/>
      <c r="M65" s="41"/>
      <c r="N65" s="41"/>
      <c r="O65" s="41"/>
    </row>
    <row r="66" spans="3:15" x14ac:dyDescent="0.2">
      <c r="C66" s="79">
        <v>13</v>
      </c>
      <c r="D66" s="79" t="s">
        <v>250</v>
      </c>
      <c r="E66" s="80">
        <v>0</v>
      </c>
      <c r="F66" s="80">
        <v>1</v>
      </c>
      <c r="G66" s="80">
        <v>-10000</v>
      </c>
      <c r="H66" s="80">
        <v>0.1</v>
      </c>
      <c r="I66" s="80"/>
      <c r="J66" s="80">
        <v>-10000</v>
      </c>
      <c r="K66" s="80">
        <v>1000000</v>
      </c>
      <c r="L66" s="82" t="str">
        <f>'Kennzahlenbogen_(KB)'!O50</f>
        <v>n.d.</v>
      </c>
      <c r="M66" s="83">
        <f>IF('Kennzahlenbogen_(KB)'!P48=Berechnung1!$G$5,1,IF('Kennzahlenbogen_(KB)'!P48=Berechnung1!$F$5,1,IF('Kennzahlenbogen_(KB)'!P48=Berechnung1!$E$5,2,IF('Kennzahlenbogen_(KB)'!P48=Berechnung1!$D$5,3,IF('Kennzahlenbogen_(KB)'!P48=Berechnung1!$C$5,4,"")))))</f>
        <v>1</v>
      </c>
      <c r="N66" s="83">
        <f t="shared" si="2"/>
        <v>1</v>
      </c>
      <c r="O66" s="83">
        <f>IF('Kennzahlenbogen_(KB)'!R48="",0,1)</f>
        <v>0</v>
      </c>
    </row>
    <row r="67" spans="3:15" x14ac:dyDescent="0.2">
      <c r="C67" s="114"/>
      <c r="D67" s="114"/>
      <c r="E67" s="115"/>
      <c r="F67" s="115"/>
      <c r="G67" s="115"/>
      <c r="H67" s="115"/>
      <c r="I67" s="115"/>
      <c r="J67" s="115"/>
      <c r="K67" s="115"/>
      <c r="L67" s="42"/>
      <c r="M67" s="41"/>
      <c r="N67" s="41"/>
      <c r="O67" s="41"/>
    </row>
    <row r="68" spans="3:15" x14ac:dyDescent="0.2">
      <c r="C68" s="114"/>
      <c r="D68" s="114"/>
      <c r="E68" s="115"/>
      <c r="F68" s="115"/>
      <c r="G68" s="115"/>
      <c r="H68" s="115"/>
      <c r="I68" s="115"/>
      <c r="J68" s="115"/>
      <c r="K68" s="115"/>
      <c r="L68" s="42"/>
      <c r="M68" s="41"/>
      <c r="N68" s="41"/>
      <c r="O68" s="41"/>
    </row>
    <row r="69" spans="3:15" x14ac:dyDescent="0.2">
      <c r="C69" s="79">
        <v>14</v>
      </c>
      <c r="D69" s="79" t="s">
        <v>250</v>
      </c>
      <c r="E69" s="80">
        <v>0</v>
      </c>
      <c r="F69" s="80">
        <v>1</v>
      </c>
      <c r="G69" s="80">
        <v>-10000</v>
      </c>
      <c r="H69" s="80">
        <v>0.1</v>
      </c>
      <c r="I69" s="80"/>
      <c r="J69" s="116">
        <v>-10000</v>
      </c>
      <c r="K69" s="80">
        <v>1000000</v>
      </c>
      <c r="L69" s="82" t="str">
        <f>'Kennzahlenbogen_(KB)'!O53</f>
        <v>n.d.</v>
      </c>
      <c r="M69" s="83">
        <f>IF('Kennzahlenbogen_(KB)'!P51=Berechnung1!$G$5,1,IF('Kennzahlenbogen_(KB)'!P51=Berechnung1!$F$5,1,IF('Kennzahlenbogen_(KB)'!P51=Berechnung1!$E$5,2,IF('Kennzahlenbogen_(KB)'!P51=Berechnung1!$D$5,3,IF('Kennzahlenbogen_(KB)'!P51=Berechnung1!$C$5,4,"")))))</f>
        <v>1</v>
      </c>
      <c r="N69" s="83">
        <f t="shared" si="2"/>
        <v>1</v>
      </c>
      <c r="O69" s="83">
        <f>IF('Kennzahlenbogen_(KB)'!R51="",0,1)</f>
        <v>0</v>
      </c>
    </row>
    <row r="70" spans="3:15" x14ac:dyDescent="0.2">
      <c r="C70" s="114"/>
      <c r="D70" s="114"/>
      <c r="E70" s="115"/>
      <c r="F70" s="115"/>
      <c r="G70" s="115"/>
      <c r="H70" s="115"/>
      <c r="I70" s="115"/>
      <c r="J70" s="115"/>
      <c r="K70" s="115"/>
      <c r="L70" s="42"/>
      <c r="M70" s="41"/>
      <c r="N70" s="41"/>
      <c r="O70" s="41"/>
    </row>
    <row r="71" spans="3:15" x14ac:dyDescent="0.2">
      <c r="C71" s="114"/>
      <c r="D71" s="114"/>
      <c r="E71" s="115"/>
      <c r="F71" s="115"/>
      <c r="G71" s="115"/>
      <c r="H71" s="115"/>
      <c r="I71" s="115"/>
      <c r="J71" s="115"/>
      <c r="K71" s="115"/>
      <c r="L71" s="42"/>
      <c r="M71" s="41"/>
      <c r="N71" s="41"/>
      <c r="O71" s="41"/>
    </row>
    <row r="72" spans="3:15" x14ac:dyDescent="0.2">
      <c r="C72" s="79">
        <v>15</v>
      </c>
      <c r="D72" s="79" t="s">
        <v>250</v>
      </c>
      <c r="E72" s="80">
        <v>0</v>
      </c>
      <c r="F72" s="80">
        <v>1</v>
      </c>
      <c r="G72" s="80">
        <v>-10000</v>
      </c>
      <c r="H72" s="80">
        <v>0.1</v>
      </c>
      <c r="I72" s="80"/>
      <c r="J72" s="80">
        <v>-10000</v>
      </c>
      <c r="K72" s="80">
        <v>1000000</v>
      </c>
      <c r="L72" s="82" t="str">
        <f>'Kennzahlenbogen_(KB)'!O56</f>
        <v>n.d.</v>
      </c>
      <c r="M72" s="83">
        <f>IF('Kennzahlenbogen_(KB)'!P54=Berechnung1!$G$5,1,IF('Kennzahlenbogen_(KB)'!P54=Berechnung1!$F$5,1,IF('Kennzahlenbogen_(KB)'!P54=Berechnung1!$E$5,2,IF('Kennzahlenbogen_(KB)'!P54=Berechnung1!$D$5,3,IF('Kennzahlenbogen_(KB)'!P54=Berechnung1!$C$5,4,"")))))</f>
        <v>1</v>
      </c>
      <c r="N72" s="83">
        <f t="shared" si="2"/>
        <v>1</v>
      </c>
      <c r="O72" s="83">
        <f>IF('Kennzahlenbogen_(KB)'!R54="",0,1)</f>
        <v>0</v>
      </c>
    </row>
    <row r="73" spans="3:15" x14ac:dyDescent="0.2">
      <c r="C73" s="114"/>
      <c r="D73" s="114"/>
      <c r="E73" s="115"/>
      <c r="F73" s="115"/>
      <c r="G73" s="115"/>
      <c r="H73" s="115"/>
      <c r="I73" s="115"/>
      <c r="J73" s="115"/>
      <c r="K73" s="115"/>
      <c r="L73" s="42"/>
      <c r="M73" s="41"/>
      <c r="N73" s="41"/>
      <c r="O73" s="41"/>
    </row>
    <row r="74" spans="3:15" x14ac:dyDescent="0.2">
      <c r="C74" s="114"/>
      <c r="D74" s="114"/>
      <c r="E74" s="115"/>
      <c r="F74" s="115"/>
      <c r="G74" s="115"/>
      <c r="H74" s="115"/>
      <c r="I74" s="115"/>
      <c r="J74" s="115"/>
      <c r="K74" s="115"/>
      <c r="L74" s="42"/>
      <c r="M74" s="41"/>
      <c r="N74" s="41"/>
      <c r="O74" s="41"/>
    </row>
    <row r="75" spans="3:15" x14ac:dyDescent="0.2">
      <c r="C75" s="79">
        <v>16</v>
      </c>
      <c r="D75" s="79" t="s">
        <v>250</v>
      </c>
      <c r="E75" s="80">
        <v>0</v>
      </c>
      <c r="F75" s="80">
        <v>1</v>
      </c>
      <c r="G75" s="80">
        <v>0.7</v>
      </c>
      <c r="H75" s="80">
        <v>10000</v>
      </c>
      <c r="I75" s="80"/>
      <c r="J75" s="80">
        <v>-10000</v>
      </c>
      <c r="K75" s="80">
        <v>1000000</v>
      </c>
      <c r="L75" s="82" t="str">
        <f>'Kennzahlenbogen_(KB)'!O59</f>
        <v>n.d.</v>
      </c>
      <c r="M75" s="83">
        <f>IF('Kennzahlenbogen_(KB)'!P57=Berechnung1!$G$5,1,IF('Kennzahlenbogen_(KB)'!P57=Berechnung1!$F$5,1,IF('Kennzahlenbogen_(KB)'!P57=Berechnung1!$E$5,2,IF('Kennzahlenbogen_(KB)'!P57=Berechnung1!$D$5,3,IF('Kennzahlenbogen_(KB)'!P57=Berechnung1!$C$5,4,"")))))</f>
        <v>1</v>
      </c>
      <c r="N75" s="83">
        <f t="shared" si="2"/>
        <v>1</v>
      </c>
      <c r="O75" s="83">
        <f>IF('Kennzahlenbogen_(KB)'!R57="",0,1)</f>
        <v>0</v>
      </c>
    </row>
    <row r="76" spans="3:15" x14ac:dyDescent="0.2">
      <c r="C76" s="114"/>
      <c r="D76" s="114"/>
      <c r="E76" s="115"/>
      <c r="F76" s="115"/>
      <c r="G76" s="115"/>
      <c r="H76" s="115"/>
      <c r="I76" s="115"/>
      <c r="J76" s="115"/>
      <c r="K76" s="115"/>
      <c r="L76" s="42"/>
      <c r="M76" s="41"/>
      <c r="N76" s="41"/>
      <c r="O76" s="41"/>
    </row>
    <row r="77" spans="3:15" x14ac:dyDescent="0.2">
      <c r="C77" s="114"/>
      <c r="D77" s="114"/>
      <c r="E77" s="115"/>
      <c r="F77" s="115"/>
      <c r="G77" s="115"/>
      <c r="H77" s="115"/>
      <c r="I77" s="115"/>
      <c r="J77" s="115"/>
      <c r="K77" s="115"/>
      <c r="L77" s="42"/>
      <c r="M77" s="41"/>
      <c r="N77" s="41"/>
      <c r="O77" s="41"/>
    </row>
    <row r="78" spans="3:15" x14ac:dyDescent="0.2">
      <c r="C78" s="79">
        <v>17</v>
      </c>
      <c r="D78" s="79" t="s">
        <v>250</v>
      </c>
      <c r="E78" s="80">
        <v>0</v>
      </c>
      <c r="F78" s="80">
        <v>1</v>
      </c>
      <c r="G78" s="80">
        <v>0.5</v>
      </c>
      <c r="H78" s="80">
        <v>10000</v>
      </c>
      <c r="I78" s="80"/>
      <c r="J78" s="80">
        <v>-10000</v>
      </c>
      <c r="K78" s="80">
        <v>1000000</v>
      </c>
      <c r="L78" s="82" t="str">
        <f>'Kennzahlenbogen_(KB)'!O62</f>
        <v>n.d.</v>
      </c>
      <c r="M78" s="83">
        <f>IF('Kennzahlenbogen_(KB)'!P60=Berechnung1!$G$5,1,IF('Kennzahlenbogen_(KB)'!P60=Berechnung1!$F$5,1,IF('Kennzahlenbogen_(KB)'!P60=Berechnung1!$E$5,2,IF('Kennzahlenbogen_(KB)'!P60=Berechnung1!$D$5,3,IF('Kennzahlenbogen_(KB)'!P60=Berechnung1!$C$5,4,"")))))</f>
        <v>1</v>
      </c>
      <c r="N78" s="83">
        <f t="shared" si="2"/>
        <v>1</v>
      </c>
      <c r="O78" s="83">
        <f>IF('Kennzahlenbogen_(KB)'!R60="",0,1)</f>
        <v>0</v>
      </c>
    </row>
    <row r="79" spans="3:15" x14ac:dyDescent="0.2">
      <c r="C79" s="114"/>
      <c r="D79" s="114"/>
      <c r="E79" s="115"/>
      <c r="F79" s="115"/>
      <c r="G79" s="115"/>
      <c r="H79" s="115"/>
      <c r="I79" s="115"/>
      <c r="J79" s="115"/>
      <c r="K79" s="115"/>
      <c r="L79" s="42"/>
      <c r="M79" s="41"/>
      <c r="N79" s="41"/>
      <c r="O79" s="41"/>
    </row>
    <row r="80" spans="3:15" x14ac:dyDescent="0.2">
      <c r="C80" s="114"/>
      <c r="D80" s="114"/>
      <c r="E80" s="115"/>
      <c r="F80" s="115"/>
      <c r="G80" s="115"/>
      <c r="H80" s="115"/>
      <c r="I80" s="115"/>
      <c r="J80" s="115"/>
      <c r="K80" s="115"/>
      <c r="L80" s="42"/>
      <c r="M80" s="41"/>
      <c r="N80" s="41"/>
      <c r="O80" s="41"/>
    </row>
    <row r="81" spans="2:15" x14ac:dyDescent="0.2">
      <c r="B81" s="7" t="s">
        <v>358</v>
      </c>
      <c r="C81" s="85">
        <v>18</v>
      </c>
      <c r="D81" s="85" t="s">
        <v>250</v>
      </c>
      <c r="E81" s="86">
        <v>0</v>
      </c>
      <c r="F81" s="86">
        <v>1</v>
      </c>
      <c r="G81" s="86">
        <v>0.8</v>
      </c>
      <c r="H81" s="86">
        <v>10000</v>
      </c>
      <c r="I81" s="86"/>
      <c r="J81" s="86">
        <v>-10000</v>
      </c>
      <c r="K81" s="86">
        <v>1000000</v>
      </c>
      <c r="L81" s="87" t="str">
        <f>'Kennzahlenbogen_(KB)'!O65</f>
        <v>n.d.</v>
      </c>
      <c r="M81" s="88">
        <f>IF('Kennzahlenbogen_(KB)'!P63=Berechnung1!$H$5,5,IF('Kennzahlenbogen_(KB)'!P63=Berechnung1!$G$5,1,IF('Kennzahlenbogen_(KB)'!P63=Berechnung1!$F$5,1,IF('Kennzahlenbogen_(KB)'!P63=Berechnung1!$E$5,2,IF('Kennzahlenbogen_(KB)'!P63=Berechnung1!$D$5,3,IF('Kennzahlenbogen_(KB)'!P63=Berechnung1!$C$5,4,""))))))</f>
        <v>1</v>
      </c>
      <c r="N81" s="88">
        <f t="shared" si="2"/>
        <v>1</v>
      </c>
      <c r="O81" s="88">
        <f>IF('Kennzahlenbogen_(KB)'!R63="",0,1)</f>
        <v>0</v>
      </c>
    </row>
    <row r="82" spans="2:15" x14ac:dyDescent="0.2">
      <c r="C82" s="114"/>
      <c r="D82" s="114"/>
      <c r="E82" s="115"/>
      <c r="F82" s="115"/>
      <c r="G82" s="115"/>
      <c r="H82" s="115"/>
      <c r="I82" s="115"/>
      <c r="J82" s="115"/>
      <c r="K82" s="115"/>
      <c r="L82" s="42"/>
      <c r="M82" s="41"/>
      <c r="N82" s="41"/>
      <c r="O82" s="41"/>
    </row>
    <row r="83" spans="2:15" x14ac:dyDescent="0.2">
      <c r="C83" s="114"/>
      <c r="D83" s="114"/>
      <c r="E83" s="115"/>
      <c r="F83" s="115"/>
      <c r="G83" s="115"/>
      <c r="H83" s="115"/>
      <c r="I83" s="115"/>
      <c r="J83" s="115"/>
      <c r="K83" s="115"/>
      <c r="L83" s="42"/>
      <c r="M83" s="41"/>
      <c r="N83" s="41"/>
      <c r="O83" s="41"/>
    </row>
    <row r="84" spans="2:15" x14ac:dyDescent="0.2">
      <c r="B84" s="7" t="s">
        <v>358</v>
      </c>
      <c r="C84" s="85">
        <v>19</v>
      </c>
      <c r="D84" s="85" t="s">
        <v>250</v>
      </c>
      <c r="E84" s="86">
        <v>0</v>
      </c>
      <c r="F84" s="86">
        <v>1</v>
      </c>
      <c r="G84" s="86">
        <v>-10000</v>
      </c>
      <c r="H84" s="86">
        <v>10000</v>
      </c>
      <c r="I84" s="86"/>
      <c r="J84" s="86">
        <v>0.8</v>
      </c>
      <c r="K84" s="86">
        <v>1000000</v>
      </c>
      <c r="L84" s="87" t="str">
        <f>'Kennzahlenbogen_(KB)'!O68</f>
        <v>n.d.</v>
      </c>
      <c r="M84" s="88">
        <f>IF('Kennzahlenbogen_(KB)'!P66=Berechnung1!$H$5,5,IF('Kennzahlenbogen_(KB)'!P66=Berechnung1!$G$5,1,IF('Kennzahlenbogen_(KB)'!P66=Berechnung1!$F$5,1,IF('Kennzahlenbogen_(KB)'!P66=Berechnung1!$E$5,2,IF('Kennzahlenbogen_(KB)'!P66=Berechnung1!$D$5,3,IF('Kennzahlenbogen_(KB)'!P66=Berechnung1!$C$5,4,""))))))</f>
        <v>1</v>
      </c>
      <c r="N84" s="88">
        <f t="shared" si="2"/>
        <v>1</v>
      </c>
      <c r="O84" s="88">
        <f>IF('Kennzahlenbogen_(KB)'!R66="",0,1)</f>
        <v>0</v>
      </c>
    </row>
    <row r="85" spans="2:15" x14ac:dyDescent="0.2">
      <c r="C85" s="114"/>
      <c r="D85" s="114"/>
      <c r="E85" s="115"/>
      <c r="F85" s="115"/>
      <c r="G85" s="115"/>
      <c r="H85" s="115"/>
      <c r="I85" s="115"/>
      <c r="J85" s="115"/>
      <c r="K85" s="115"/>
      <c r="L85" s="42"/>
      <c r="M85" s="41"/>
      <c r="N85" s="41"/>
      <c r="O85" s="41"/>
    </row>
    <row r="86" spans="2:15" x14ac:dyDescent="0.2">
      <c r="C86" s="114"/>
      <c r="D86" s="114"/>
      <c r="E86" s="115"/>
      <c r="F86" s="115"/>
      <c r="G86" s="115"/>
      <c r="H86" s="115"/>
      <c r="I86" s="115"/>
      <c r="J86" s="115"/>
      <c r="K86" s="115"/>
      <c r="L86" s="42"/>
      <c r="M86" s="41"/>
      <c r="N86" s="41"/>
      <c r="O86" s="41"/>
    </row>
    <row r="87" spans="2:15" x14ac:dyDescent="0.2">
      <c r="B87" s="7" t="s">
        <v>358</v>
      </c>
      <c r="C87" s="85">
        <v>20</v>
      </c>
      <c r="D87" s="85" t="s">
        <v>250</v>
      </c>
      <c r="E87" s="86">
        <v>0</v>
      </c>
      <c r="F87" s="86">
        <v>1</v>
      </c>
      <c r="G87" s="86">
        <v>-10000</v>
      </c>
      <c r="H87" s="86">
        <v>10000</v>
      </c>
      <c r="I87" s="86"/>
      <c r="J87" s="86">
        <v>0.8</v>
      </c>
      <c r="K87" s="86">
        <v>1000000</v>
      </c>
      <c r="L87" s="87" t="str">
        <f>'Kennzahlenbogen_(KB)'!O71</f>
        <v>n.d.</v>
      </c>
      <c r="M87" s="88">
        <f>IF('Kennzahlenbogen_(KB)'!P69=Berechnung1!$H$5,5,IF('Kennzahlenbogen_(KB)'!P69=Berechnung1!$G$5,1,IF('Kennzahlenbogen_(KB)'!P69=Berechnung1!$F$5,1,IF('Kennzahlenbogen_(KB)'!P69=Berechnung1!$E$5,2,IF('Kennzahlenbogen_(KB)'!P69=Berechnung1!$D$5,3,IF('Kennzahlenbogen_(KB)'!P69=Berechnung1!$C$5,4,""))))))</f>
        <v>1</v>
      </c>
      <c r="N87" s="88">
        <f t="shared" si="2"/>
        <v>1</v>
      </c>
      <c r="O87" s="88">
        <f>IF('Kennzahlenbogen_(KB)'!R69="",0,1)</f>
        <v>0</v>
      </c>
    </row>
    <row r="88" spans="2:15" x14ac:dyDescent="0.2">
      <c r="C88" s="114"/>
      <c r="D88" s="114"/>
      <c r="E88" s="115"/>
      <c r="F88" s="115"/>
      <c r="G88" s="115"/>
      <c r="H88" s="115"/>
      <c r="I88" s="115"/>
      <c r="J88" s="115"/>
      <c r="K88" s="115"/>
      <c r="L88" s="42"/>
      <c r="M88" s="41"/>
      <c r="N88" s="41"/>
      <c r="O88" s="41"/>
    </row>
    <row r="89" spans="2:15" x14ac:dyDescent="0.2">
      <c r="C89" s="114"/>
      <c r="D89" s="114"/>
      <c r="E89" s="115"/>
      <c r="F89" s="115"/>
      <c r="G89" s="115"/>
      <c r="H89" s="115"/>
      <c r="I89" s="115"/>
      <c r="J89" s="115"/>
      <c r="K89" s="115"/>
      <c r="L89" s="42"/>
      <c r="M89" s="41"/>
      <c r="N89" s="41"/>
      <c r="O89" s="41"/>
    </row>
    <row r="90" spans="2:15" x14ac:dyDescent="0.2">
      <c r="B90" s="7" t="s">
        <v>358</v>
      </c>
      <c r="C90" s="85">
        <v>21</v>
      </c>
      <c r="D90" s="85" t="s">
        <v>250</v>
      </c>
      <c r="E90" s="86">
        <v>0</v>
      </c>
      <c r="F90" s="86">
        <v>1</v>
      </c>
      <c r="G90" s="86">
        <v>0.8</v>
      </c>
      <c r="H90" s="86">
        <v>10000</v>
      </c>
      <c r="I90" s="86"/>
      <c r="J90" s="86">
        <v>-10000</v>
      </c>
      <c r="K90" s="86">
        <v>1000000</v>
      </c>
      <c r="L90" s="87" t="str">
        <f>'Kennzahlenbogen_(KB)'!O74</f>
        <v>n.d.</v>
      </c>
      <c r="M90" s="88">
        <f>IF('Kennzahlenbogen_(KB)'!P72=Berechnung1!$H$5,5,IF('Kennzahlenbogen_(KB)'!P72=Berechnung1!$G$5,1,IF('Kennzahlenbogen_(KB)'!P72=Berechnung1!$F$5,1,IF('Kennzahlenbogen_(KB)'!P72=Berechnung1!$E$5,2,IF('Kennzahlenbogen_(KB)'!P72=Berechnung1!$D$5,3,IF('Kennzahlenbogen_(KB)'!P72=Berechnung1!$C$5,4,""))))))</f>
        <v>1</v>
      </c>
      <c r="N90" s="88">
        <f t="shared" si="2"/>
        <v>1</v>
      </c>
      <c r="O90" s="88">
        <f>IF('Kennzahlenbogen_(KB)'!R72="",0,1)</f>
        <v>0</v>
      </c>
    </row>
    <row r="91" spans="2:15" x14ac:dyDescent="0.2">
      <c r="C91" s="114"/>
      <c r="D91" s="114"/>
      <c r="E91" s="115"/>
      <c r="F91" s="115"/>
      <c r="G91" s="115"/>
      <c r="H91" s="115"/>
      <c r="I91" s="115"/>
      <c r="J91" s="115"/>
      <c r="K91" s="115"/>
      <c r="L91" s="42"/>
      <c r="M91" s="41"/>
      <c r="N91" s="41"/>
      <c r="O91" s="41"/>
    </row>
    <row r="92" spans="2:15" x14ac:dyDescent="0.2">
      <c r="C92" s="114"/>
      <c r="D92" s="114"/>
      <c r="E92" s="115"/>
      <c r="F92" s="115"/>
      <c r="G92" s="115"/>
      <c r="H92" s="115"/>
      <c r="I92" s="115"/>
      <c r="J92" s="115"/>
      <c r="K92" s="115"/>
      <c r="L92" s="42"/>
      <c r="M92" s="41"/>
      <c r="N92" s="41"/>
      <c r="O92" s="41"/>
    </row>
  </sheetData>
  <pageMargins left="0.7" right="0.7" top="0.78740157499999996" bottom="0.78740157499999996"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3"/>
  <sheetViews>
    <sheetView workbookViewId="0">
      <selection activeCell="B2" sqref="B2"/>
    </sheetView>
  </sheetViews>
  <sheetFormatPr defaultColWidth="9.140625" defaultRowHeight="15" x14ac:dyDescent="0.25"/>
  <cols>
    <col min="1" max="1" width="23" style="69" customWidth="1"/>
    <col min="2" max="2" width="23.140625" style="69" customWidth="1"/>
    <col min="3" max="5" width="20.7109375" style="69" customWidth="1"/>
    <col min="6" max="7" width="39.140625" style="69" customWidth="1"/>
    <col min="8" max="8" width="9.140625" style="69" customWidth="1"/>
    <col min="9" max="11" width="23" style="69" customWidth="1"/>
    <col min="12" max="16384" width="9.140625" style="69"/>
  </cols>
  <sheetData>
    <row r="1" spans="1:11" x14ac:dyDescent="0.25">
      <c r="A1" s="28" t="s">
        <v>209</v>
      </c>
      <c r="B1" s="139">
        <v>222</v>
      </c>
    </row>
    <row r="2" spans="1:11" x14ac:dyDescent="0.25">
      <c r="A2" s="28" t="s">
        <v>9</v>
      </c>
      <c r="B2" s="70" t="str">
        <f>IF(Basisdaten!B8=0,"",Basisdaten!B8)</f>
        <v/>
      </c>
    </row>
    <row r="3" spans="1:11" x14ac:dyDescent="0.25">
      <c r="A3" s="28" t="s">
        <v>4</v>
      </c>
      <c r="B3" s="73" t="str">
        <f>IF(Basisdaten!I14=0,"",Basisdaten!I14)</f>
        <v/>
      </c>
    </row>
    <row r="5" spans="1:11" x14ac:dyDescent="0.25">
      <c r="A5" s="30" t="s">
        <v>210</v>
      </c>
      <c r="B5" s="29"/>
    </row>
    <row r="6" spans="1:11" x14ac:dyDescent="0.25">
      <c r="A6" s="30" t="s">
        <v>211</v>
      </c>
      <c r="B6" s="29"/>
    </row>
    <row r="7" spans="1:11" x14ac:dyDescent="0.25">
      <c r="A7" s="30" t="s">
        <v>212</v>
      </c>
      <c r="B7" s="29"/>
    </row>
    <row r="8" spans="1:11" x14ac:dyDescent="0.25">
      <c r="A8" s="30" t="s">
        <v>213</v>
      </c>
      <c r="B8" s="29"/>
    </row>
    <row r="9" spans="1:11" x14ac:dyDescent="0.25">
      <c r="A9" s="30" t="s">
        <v>214</v>
      </c>
      <c r="B9" s="29"/>
    </row>
    <row r="11" spans="1:11" x14ac:dyDescent="0.25">
      <c r="A11" s="31" t="s">
        <v>215</v>
      </c>
      <c r="B11" s="31" t="s">
        <v>216</v>
      </c>
      <c r="C11" s="31" t="s">
        <v>189</v>
      </c>
      <c r="D11" s="31" t="s">
        <v>217</v>
      </c>
      <c r="E11" s="31" t="s">
        <v>218</v>
      </c>
      <c r="F11" s="31" t="s">
        <v>219</v>
      </c>
      <c r="G11" s="31" t="s">
        <v>220</v>
      </c>
      <c r="H11" s="31" t="s">
        <v>221</v>
      </c>
      <c r="I11" s="31" t="s">
        <v>222</v>
      </c>
      <c r="J11" s="31" t="s">
        <v>223</v>
      </c>
      <c r="K11" s="31" t="s">
        <v>224</v>
      </c>
    </row>
    <row r="12" spans="1:11" x14ac:dyDescent="0.25">
      <c r="A12" s="68" t="s">
        <v>375</v>
      </c>
      <c r="B12" s="60" t="str">
        <f>IF('Kennzahlenbogen_(KB)'!O9 = 0, "n.d.", 'Kennzahlenbogen_(KB)'!O9)</f>
        <v>n.d.</v>
      </c>
      <c r="C12" s="61"/>
      <c r="D12" s="61"/>
      <c r="E12" s="60">
        <f>Berechnung1!N27</f>
        <v>1</v>
      </c>
      <c r="F12" s="67" t="str">
        <f>IF('Kennzahlenbogen_(KB)'!Q9=0,"",'Kennzahlenbogen_(KB)'!Q9)</f>
        <v/>
      </c>
      <c r="G12" s="67" t="str">
        <f>IF('Kennzahlenbogen_(KB)'!R9=0,"",'Kennzahlenbogen_(KB)'!R9)</f>
        <v/>
      </c>
      <c r="H12" s="60">
        <f>Berechnung1!O27</f>
        <v>0</v>
      </c>
      <c r="I12" s="67"/>
      <c r="J12" s="67"/>
      <c r="K12" s="67"/>
    </row>
    <row r="13" spans="1:11" x14ac:dyDescent="0.25">
      <c r="A13" s="68" t="s">
        <v>377</v>
      </c>
      <c r="B13" s="127" t="str">
        <f>IF('Kennzahlenbogen_(KB)'!O12=0,"n.d.",IF('Kennzahlenbogen_(KB)'!O12="","n.d.",'Kennzahlenbogen_(KB)'!O12))</f>
        <v>n.d.</v>
      </c>
      <c r="C13" s="61"/>
      <c r="D13" s="61"/>
      <c r="E13" s="60">
        <f>Berechnung1!N30</f>
        <v>1</v>
      </c>
      <c r="F13" s="67" t="str">
        <f>IF('Kennzahlenbogen_(KB)'!Q12=0,"",'Kennzahlenbogen_(KB)'!Q12)</f>
        <v/>
      </c>
      <c r="G13" s="67" t="str">
        <f>IF('Kennzahlenbogen_(KB)'!R12=0,"",'Kennzahlenbogen_(KB)'!R12)</f>
        <v/>
      </c>
      <c r="H13" s="60">
        <f>Berechnung1!O30</f>
        <v>0</v>
      </c>
      <c r="I13" s="67"/>
      <c r="J13" s="67"/>
      <c r="K13" s="67"/>
    </row>
    <row r="14" spans="1:11" ht="15.75" customHeight="1" x14ac:dyDescent="0.25">
      <c r="A14" s="68">
        <v>2</v>
      </c>
      <c r="B14" s="60" t="str">
        <f>IF('Kennzahlenbogen_(KB)'!O15 = "", "",'Kennzahlenbogen_(KB)'!O15)</f>
        <v/>
      </c>
      <c r="C14" s="60">
        <f>IF('Kennzahlenbogen_(KB)'!O16="","",'Kennzahlenbogen_(KB)'!O16)</f>
        <v>0</v>
      </c>
      <c r="D14" s="91" t="str">
        <f>IF('Kennzahlenbogen_(KB)'!O17="n.d.","n.d.",'Kennzahlenbogen_(KB)'!O17*100)</f>
        <v>n.d.</v>
      </c>
      <c r="E14" s="60">
        <f>Berechnung1!N33</f>
        <v>1</v>
      </c>
      <c r="F14" s="67" t="str">
        <f>IF('Kennzahlenbogen_(KB)'!Q15=0,"",'Kennzahlenbogen_(KB)'!Q15)</f>
        <v/>
      </c>
      <c r="G14" s="67" t="str">
        <f>IF('Kennzahlenbogen_(KB)'!R15=0,"",'Kennzahlenbogen_(KB)'!R15)</f>
        <v/>
      </c>
      <c r="H14" s="60">
        <f>Berechnung1!O33</f>
        <v>0</v>
      </c>
      <c r="I14" s="67"/>
      <c r="J14" s="67"/>
      <c r="K14" s="67"/>
    </row>
    <row r="15" spans="1:11" x14ac:dyDescent="0.25">
      <c r="A15" s="68">
        <v>3</v>
      </c>
      <c r="B15" s="60" t="str">
        <f>IF('Kennzahlenbogen_(KB)'!O18 = "", "",'Kennzahlenbogen_(KB)'!O18)</f>
        <v/>
      </c>
      <c r="C15" s="60" t="str">
        <f>IF('Kennzahlenbogen_(KB)'!O19="","",'Kennzahlenbogen_(KB)'!O19)</f>
        <v/>
      </c>
      <c r="D15" s="93" t="str">
        <f>IF('Kennzahlenbogen_(KB)'!O20="n.d.","n.d.",IF('Kennzahlenbogen_(KB)'!O20="","n.d.",'Kennzahlenbogen_(KB)'!O20*100))</f>
        <v>n.d.</v>
      </c>
      <c r="E15" s="60">
        <f>Berechnung1!N36</f>
        <v>1</v>
      </c>
      <c r="F15" s="67" t="str">
        <f>IF('Kennzahlenbogen_(KB)'!Q18=0,"",'Kennzahlenbogen_(KB)'!Q18)</f>
        <v/>
      </c>
      <c r="G15" s="67" t="str">
        <f>IF('Kennzahlenbogen_(KB)'!R18=0,"",'Kennzahlenbogen_(KB)'!R18)</f>
        <v/>
      </c>
      <c r="H15" s="60">
        <f>Berechnung1!O36</f>
        <v>0</v>
      </c>
      <c r="I15" s="67"/>
      <c r="J15" s="67"/>
      <c r="K15" s="67"/>
    </row>
    <row r="16" spans="1:11" x14ac:dyDescent="0.25">
      <c r="A16" s="68">
        <v>4</v>
      </c>
      <c r="B16" s="60" t="str">
        <f>IF('Kennzahlenbogen_(KB)'!O21 = "", "",'Kennzahlenbogen_(KB)'!O21)</f>
        <v/>
      </c>
      <c r="C16" s="60">
        <f>IF('Kennzahlenbogen_(KB)'!O22="","",'Kennzahlenbogen_(KB)'!O22)</f>
        <v>0</v>
      </c>
      <c r="D16" s="91" t="str">
        <f>IF('Kennzahlenbogen_(KB)'!O23="n.d.","n.d.",'Kennzahlenbogen_(KB)'!O23*100)</f>
        <v>n.d.</v>
      </c>
      <c r="E16" s="60">
        <f>Berechnung1!N39</f>
        <v>1</v>
      </c>
      <c r="F16" s="67" t="str">
        <f>IF('Kennzahlenbogen_(KB)'!Q21=0,"",'Kennzahlenbogen_(KB)'!Q21)</f>
        <v/>
      </c>
      <c r="G16" s="67" t="str">
        <f>IF('Kennzahlenbogen_(KB)'!R21=0,"",'Kennzahlenbogen_(KB)'!R21)</f>
        <v/>
      </c>
      <c r="H16" s="60">
        <f>Berechnung1!O39</f>
        <v>0</v>
      </c>
      <c r="I16" s="67"/>
      <c r="J16" s="67"/>
      <c r="K16" s="67"/>
    </row>
    <row r="17" spans="1:11" x14ac:dyDescent="0.25">
      <c r="A17" s="68">
        <v>5</v>
      </c>
      <c r="B17" s="60" t="str">
        <f>IF('Kennzahlenbogen_(KB)'!O24 = "", "",'Kennzahlenbogen_(KB)'!O24)</f>
        <v/>
      </c>
      <c r="C17" s="60">
        <f>IF('Kennzahlenbogen_(KB)'!O25="","",'Kennzahlenbogen_(KB)'!O25)</f>
        <v>0</v>
      </c>
      <c r="D17" s="91" t="str">
        <f>IF('Kennzahlenbogen_(KB)'!O26="n.d.","n.d.",'Kennzahlenbogen_(KB)'!O26*100)</f>
        <v>n.d.</v>
      </c>
      <c r="E17" s="60">
        <f>Berechnung1!N42</f>
        <v>1</v>
      </c>
      <c r="F17" s="67" t="str">
        <f>IF('Kennzahlenbogen_(KB)'!Q24=0,"",'Kennzahlenbogen_(KB)'!Q24)</f>
        <v/>
      </c>
      <c r="G17" s="67" t="str">
        <f>IF('Kennzahlenbogen_(KB)'!R24=0,"",'Kennzahlenbogen_(KB)'!R24)</f>
        <v/>
      </c>
      <c r="H17" s="60">
        <f>Berechnung1!O42</f>
        <v>0</v>
      </c>
      <c r="I17" s="67"/>
      <c r="J17" s="67"/>
      <c r="K17" s="67"/>
    </row>
    <row r="18" spans="1:11" x14ac:dyDescent="0.25">
      <c r="A18" s="68">
        <v>6</v>
      </c>
      <c r="B18" s="60" t="str">
        <f>IF('Kennzahlenbogen_(KB)'!O27 = "", "",'Kennzahlenbogen_(KB)'!O27)</f>
        <v/>
      </c>
      <c r="C18" s="60">
        <f>IF('Kennzahlenbogen_(KB)'!O28="","",'Kennzahlenbogen_(KB)'!O28)</f>
        <v>0</v>
      </c>
      <c r="D18" s="91" t="str">
        <f>IF('Kennzahlenbogen_(KB)'!O29="n.d.","n.d.",'Kennzahlenbogen_(KB)'!O29*100)</f>
        <v>n.d.</v>
      </c>
      <c r="E18" s="60">
        <f>Berechnung1!N45</f>
        <v>1</v>
      </c>
      <c r="F18" s="67" t="str">
        <f>IF('Kennzahlenbogen_(KB)'!Q27=0,"",'Kennzahlenbogen_(KB)'!Q27)</f>
        <v/>
      </c>
      <c r="G18" s="67" t="str">
        <f>IF('Kennzahlenbogen_(KB)'!R27=0,"",'Kennzahlenbogen_(KB)'!R27)</f>
        <v/>
      </c>
      <c r="H18" s="60">
        <f>Berechnung1!O45</f>
        <v>0</v>
      </c>
      <c r="I18" s="67"/>
      <c r="J18" s="67"/>
      <c r="K18" s="67"/>
    </row>
    <row r="19" spans="1:11" x14ac:dyDescent="0.25">
      <c r="A19" s="68">
        <v>7</v>
      </c>
      <c r="B19" s="60">
        <f>IF('Kennzahlenbogen_(KB)'!O30 = "", "",'Kennzahlenbogen_(KB)'!O30)</f>
        <v>0</v>
      </c>
      <c r="C19" s="60">
        <f>IF('Kennzahlenbogen_(KB)'!O31="","",'Kennzahlenbogen_(KB)'!O31)</f>
        <v>0</v>
      </c>
      <c r="D19" s="91" t="str">
        <f>IF('Kennzahlenbogen_(KB)'!O32="n.d.","n.d.",'Kennzahlenbogen_(KB)'!O32*100)</f>
        <v>n.d.</v>
      </c>
      <c r="E19" s="60">
        <f>Berechnung1!N48</f>
        <v>1</v>
      </c>
      <c r="F19" s="67" t="str">
        <f>IF('Kennzahlenbogen_(KB)'!Q30=0,"",'Kennzahlenbogen_(KB)'!Q30)</f>
        <v/>
      </c>
      <c r="G19" s="67" t="str">
        <f>IF('Kennzahlenbogen_(KB)'!R30=0,"",'Kennzahlenbogen_(KB)'!R30)</f>
        <v/>
      </c>
      <c r="H19" s="60">
        <f>Berechnung1!O48</f>
        <v>0</v>
      </c>
      <c r="I19" s="67"/>
      <c r="J19" s="67"/>
      <c r="K19" s="67"/>
    </row>
    <row r="20" spans="1:11" x14ac:dyDescent="0.25">
      <c r="A20" s="68">
        <v>8</v>
      </c>
      <c r="B20" s="60" t="str">
        <f>IF('Kennzahlenbogen_(KB)'!O33 = "", "",'Kennzahlenbogen_(KB)'!O33)</f>
        <v/>
      </c>
      <c r="C20" s="60">
        <f>IF('Kennzahlenbogen_(KB)'!O34="","",'Kennzahlenbogen_(KB)'!O34)</f>
        <v>0</v>
      </c>
      <c r="D20" s="93" t="str">
        <f>IF('Kennzahlenbogen_(KB)'!O35="n.d.","n.d.",IF('Kennzahlenbogen_(KB)'!O35="","n.d.",'Kennzahlenbogen_(KB)'!O35*100))</f>
        <v>n.d.</v>
      </c>
      <c r="E20" s="60">
        <f>Berechnung1!N51</f>
        <v>1</v>
      </c>
      <c r="F20" s="67" t="str">
        <f>IF('Kennzahlenbogen_(KB)'!Q33=0,"",'Kennzahlenbogen_(KB)'!Q33)</f>
        <v/>
      </c>
      <c r="G20" s="67" t="str">
        <f>IF('Kennzahlenbogen_(KB)'!R33=0,"",'Kennzahlenbogen_(KB)'!R33)</f>
        <v/>
      </c>
      <c r="H20" s="60">
        <f>Berechnung1!O51</f>
        <v>0</v>
      </c>
      <c r="I20" s="67"/>
      <c r="J20" s="67"/>
      <c r="K20" s="67"/>
    </row>
    <row r="21" spans="1:11" x14ac:dyDescent="0.25">
      <c r="A21" s="68">
        <v>9</v>
      </c>
      <c r="B21" s="60" t="str">
        <f>IF('Kennzahlenbogen_(KB)'!O36 = "", "",'Kennzahlenbogen_(KB)'!O36)</f>
        <v/>
      </c>
      <c r="C21" s="60">
        <f>IF('Kennzahlenbogen_(KB)'!O37="","",'Kennzahlenbogen_(KB)'!O37)</f>
        <v>0</v>
      </c>
      <c r="D21" s="93" t="str">
        <f>IF('Kennzahlenbogen_(KB)'!O38="n.d.","n.d.",IF('Kennzahlenbogen_(KB)'!O38="","n.d.",'Kennzahlenbogen_(KB)'!O38*100))</f>
        <v>n.d.</v>
      </c>
      <c r="E21" s="60">
        <f>Berechnung1!N54</f>
        <v>1</v>
      </c>
      <c r="F21" s="67" t="str">
        <f>IF('Kennzahlenbogen_(KB)'!Q36=0,"",'Kennzahlenbogen_(KB)'!Q36)</f>
        <v/>
      </c>
      <c r="G21" s="67" t="str">
        <f>IF('Kennzahlenbogen_(KB)'!R36=0,"",'Kennzahlenbogen_(KB)'!R36)</f>
        <v/>
      </c>
      <c r="H21" s="60">
        <f>Berechnung1!O54</f>
        <v>0</v>
      </c>
      <c r="I21" s="67"/>
      <c r="J21" s="67"/>
      <c r="K21" s="67"/>
    </row>
    <row r="22" spans="1:11" x14ac:dyDescent="0.25">
      <c r="A22" s="68">
        <v>10</v>
      </c>
      <c r="B22" s="60" t="str">
        <f>IF('Kennzahlenbogen_(KB)'!O39 = "", "", 'Kennzahlenbogen_(KB)'!O39)</f>
        <v/>
      </c>
      <c r="C22" s="60">
        <f>IF('Kennzahlenbogen_(KB)'!O40="","",'Kennzahlenbogen_(KB)'!O40)</f>
        <v>0</v>
      </c>
      <c r="D22" s="93" t="str">
        <f>IF('Kennzahlenbogen_(KB)'!O41="n.d.","n.d.",IF('Kennzahlenbogen_(KB)'!O41="","n.d.",'Kennzahlenbogen_(KB)'!O41*100))</f>
        <v>n.d.</v>
      </c>
      <c r="E22" s="60">
        <f>Berechnung1!N57</f>
        <v>1</v>
      </c>
      <c r="F22" s="67" t="str">
        <f>IF('Kennzahlenbogen_(KB)'!Q39=0,"",'Kennzahlenbogen_(KB)'!Q39)</f>
        <v/>
      </c>
      <c r="G22" s="67" t="str">
        <f>IF('Kennzahlenbogen_(KB)'!R39=0,"",'Kennzahlenbogen_(KB)'!R39)</f>
        <v/>
      </c>
      <c r="H22" s="60">
        <f>Berechnung1!O57</f>
        <v>0</v>
      </c>
      <c r="I22" s="67"/>
      <c r="J22" s="67"/>
      <c r="K22" s="67"/>
    </row>
    <row r="23" spans="1:11" x14ac:dyDescent="0.25">
      <c r="A23" s="68">
        <v>11</v>
      </c>
      <c r="B23" s="60" t="str">
        <f>IF('Kennzahlenbogen_(KB)'!O42 = 0, "n.d.",'Kennzahlenbogen_(KB)'!O42)</f>
        <v>n.d.</v>
      </c>
      <c r="C23" s="61"/>
      <c r="D23" s="92"/>
      <c r="E23" s="60">
        <f>Berechnung1!N60</f>
        <v>1</v>
      </c>
      <c r="F23" s="67" t="str">
        <f>IF('Kennzahlenbogen_(KB)'!Q42=0,"",'Kennzahlenbogen_(KB)'!Q42)</f>
        <v/>
      </c>
      <c r="G23" s="67" t="str">
        <f>IF('Kennzahlenbogen_(KB)'!R42=0,"",'Kennzahlenbogen_(KB)'!R42)</f>
        <v/>
      </c>
      <c r="H23" s="60">
        <f>Berechnung1!O60</f>
        <v>0</v>
      </c>
      <c r="I23" s="67"/>
      <c r="J23" s="67"/>
      <c r="K23" s="67"/>
    </row>
    <row r="24" spans="1:11" x14ac:dyDescent="0.25">
      <c r="A24" s="68">
        <v>12</v>
      </c>
      <c r="B24" s="60" t="str">
        <f>IF('Kennzahlenbogen_(KB)'!O45 = "", "", 'Kennzahlenbogen_(KB)'!O45)</f>
        <v/>
      </c>
      <c r="C24" s="60" t="str">
        <f>IF('Kennzahlenbogen_(KB)'!O46="","",'Kennzahlenbogen_(KB)'!O46)</f>
        <v/>
      </c>
      <c r="D24" s="93" t="str">
        <f>IF('Kennzahlenbogen_(KB)'!O47="n.d.","n.d.",IF('Kennzahlenbogen_(KB)'!O47="","n.d.",'Kennzahlenbogen_(KB)'!O47*100))</f>
        <v>n.d.</v>
      </c>
      <c r="E24" s="60">
        <f>Berechnung1!N63</f>
        <v>1</v>
      </c>
      <c r="F24" s="67" t="str">
        <f>IF('Kennzahlenbogen_(KB)'!Q45=0,"",'Kennzahlenbogen_(KB)'!Q45)</f>
        <v/>
      </c>
      <c r="G24" s="67" t="str">
        <f>IF('Kennzahlenbogen_(KB)'!R45=0,"",'Kennzahlenbogen_(KB)'!R45)</f>
        <v/>
      </c>
      <c r="H24" s="60">
        <f>Berechnung1!O63</f>
        <v>0</v>
      </c>
      <c r="I24" s="67"/>
      <c r="J24" s="67"/>
      <c r="K24" s="67"/>
    </row>
    <row r="25" spans="1:11" x14ac:dyDescent="0.25">
      <c r="A25" s="68">
        <v>13</v>
      </c>
      <c r="B25" s="60" t="str">
        <f>IF('Kennzahlenbogen_(KB)'!O48 = "", "", 'Kennzahlenbogen_(KB)'!O48)</f>
        <v/>
      </c>
      <c r="C25" s="60">
        <f>IF('Kennzahlenbogen_(KB)'!O49="","",'Kennzahlenbogen_(KB)'!O49)</f>
        <v>0</v>
      </c>
      <c r="D25" s="91" t="str">
        <f>IF('Kennzahlenbogen_(KB)'!O50="n.d.","n.d.",'Kennzahlenbogen_(KB)'!O50*100)</f>
        <v>n.d.</v>
      </c>
      <c r="E25" s="60">
        <f>Berechnung1!N66</f>
        <v>1</v>
      </c>
      <c r="F25" s="67" t="str">
        <f>IF('Kennzahlenbogen_(KB)'!Q48=0,"",'Kennzahlenbogen_(KB)'!Q48)</f>
        <v/>
      </c>
      <c r="G25" s="67" t="str">
        <f>IF('Kennzahlenbogen_(KB)'!R48=0,"",'Kennzahlenbogen_(KB)'!R48)</f>
        <v/>
      </c>
      <c r="H25" s="60">
        <f>Berechnung1!O66</f>
        <v>0</v>
      </c>
      <c r="I25" s="67"/>
      <c r="J25" s="67"/>
      <c r="K25" s="67"/>
    </row>
    <row r="26" spans="1:11" x14ac:dyDescent="0.25">
      <c r="A26" s="68">
        <v>14</v>
      </c>
      <c r="B26" s="60" t="str">
        <f>IF('Kennzahlenbogen_(KB)'!O51 = "", "", 'Kennzahlenbogen_(KB)'!O51)</f>
        <v/>
      </c>
      <c r="C26" s="60">
        <f>IF('Kennzahlenbogen_(KB)'!O52="","",'Kennzahlenbogen_(KB)'!O52)</f>
        <v>0</v>
      </c>
      <c r="D26" s="91" t="str">
        <f>IF('Kennzahlenbogen_(KB)'!O53="n.d.","n.d.",'Kennzahlenbogen_(KB)'!O53*100)</f>
        <v>n.d.</v>
      </c>
      <c r="E26" s="60">
        <f>Berechnung1!N69</f>
        <v>1</v>
      </c>
      <c r="F26" s="67" t="str">
        <f>IF('Kennzahlenbogen_(KB)'!Q51=0,"",'Kennzahlenbogen_(KB)'!Q51)</f>
        <v/>
      </c>
      <c r="G26" s="67" t="str">
        <f>IF('Kennzahlenbogen_(KB)'!R51=0,"",'Kennzahlenbogen_(KB)'!R51)</f>
        <v/>
      </c>
      <c r="H26" s="60">
        <f>Berechnung1!O69</f>
        <v>0</v>
      </c>
      <c r="I26" s="67"/>
      <c r="J26" s="67"/>
      <c r="K26" s="67"/>
    </row>
    <row r="27" spans="1:11" x14ac:dyDescent="0.25">
      <c r="A27" s="68">
        <v>15</v>
      </c>
      <c r="B27" s="60" t="str">
        <f>IF('Kennzahlenbogen_(KB)'!O54 = "", "", 'Kennzahlenbogen_(KB)'!O54)</f>
        <v/>
      </c>
      <c r="C27" s="60">
        <f>IF('Kennzahlenbogen_(KB)'!O55="","",'Kennzahlenbogen_(KB)'!O55)</f>
        <v>0</v>
      </c>
      <c r="D27" s="91" t="str">
        <f>IF('Kennzahlenbogen_(KB)'!O56="n.d.","n.d.",'Kennzahlenbogen_(KB)'!O56*100)</f>
        <v>n.d.</v>
      </c>
      <c r="E27" s="60">
        <f>Berechnung1!N72</f>
        <v>1</v>
      </c>
      <c r="F27" s="67" t="str">
        <f>IF('Kennzahlenbogen_(KB)'!Q54=0,"",'Kennzahlenbogen_(KB)'!Q54)</f>
        <v/>
      </c>
      <c r="G27" s="67" t="str">
        <f>IF('Kennzahlenbogen_(KB)'!R54=0,"",'Kennzahlenbogen_(KB)'!R54)</f>
        <v/>
      </c>
      <c r="H27" s="60">
        <f>Berechnung1!O72</f>
        <v>0</v>
      </c>
      <c r="I27" s="67"/>
      <c r="J27" s="67"/>
      <c r="K27" s="67"/>
    </row>
    <row r="28" spans="1:11" x14ac:dyDescent="0.25">
      <c r="A28" s="68">
        <v>16</v>
      </c>
      <c r="B28" s="60" t="str">
        <f>IF('Kennzahlenbogen_(KB)'!O57 = "", "", 'Kennzahlenbogen_(KB)'!O57)</f>
        <v/>
      </c>
      <c r="C28" s="60">
        <f>IF('Kennzahlenbogen_(KB)'!O58="","",'Kennzahlenbogen_(KB)'!O58)</f>
        <v>0</v>
      </c>
      <c r="D28" s="91" t="str">
        <f>IF('Kennzahlenbogen_(KB)'!O59="n.d.","n.d.",'Kennzahlenbogen_(KB)'!O59*100)</f>
        <v>n.d.</v>
      </c>
      <c r="E28" s="60">
        <f>Berechnung1!N75</f>
        <v>1</v>
      </c>
      <c r="F28" s="67" t="str">
        <f>IF('Kennzahlenbogen_(KB)'!Q57=0,"",'Kennzahlenbogen_(KB)'!Q57)</f>
        <v/>
      </c>
      <c r="G28" s="67" t="str">
        <f>IF('Kennzahlenbogen_(KB)'!R57=0,"",'Kennzahlenbogen_(KB)'!R57)</f>
        <v/>
      </c>
      <c r="H28" s="60">
        <f>Berechnung1!O75</f>
        <v>0</v>
      </c>
      <c r="I28" s="67"/>
      <c r="J28" s="67"/>
      <c r="K28" s="67"/>
    </row>
    <row r="29" spans="1:11" x14ac:dyDescent="0.25">
      <c r="A29" s="68">
        <v>17</v>
      </c>
      <c r="B29" s="60" t="str">
        <f>IF('Kennzahlenbogen_(KB)'!O60 = "", "", 'Kennzahlenbogen_(KB)'!O60)</f>
        <v/>
      </c>
      <c r="C29" s="60">
        <f>IF('Kennzahlenbogen_(KB)'!O61="","",'Kennzahlenbogen_(KB)'!O61)</f>
        <v>0</v>
      </c>
      <c r="D29" s="91" t="str">
        <f>IF('Kennzahlenbogen_(KB)'!O62="n.d.","n.d.",'Kennzahlenbogen_(KB)'!O62*100)</f>
        <v>n.d.</v>
      </c>
      <c r="E29" s="60">
        <f>Berechnung1!N78</f>
        <v>1</v>
      </c>
      <c r="F29" s="67" t="str">
        <f>IF('Kennzahlenbogen_(KB)'!Q60=0,"",'Kennzahlenbogen_(KB)'!Q60)</f>
        <v/>
      </c>
      <c r="G29" s="67" t="str">
        <f>IF('Kennzahlenbogen_(KB)'!R60=0,"",'Kennzahlenbogen_(KB)'!R60)</f>
        <v/>
      </c>
      <c r="H29" s="60">
        <f>Berechnung1!O78</f>
        <v>0</v>
      </c>
      <c r="I29" s="67"/>
      <c r="J29" s="67"/>
      <c r="K29" s="67"/>
    </row>
    <row r="30" spans="1:11" x14ac:dyDescent="0.25">
      <c r="A30" s="68">
        <v>18</v>
      </c>
      <c r="B30" s="60" t="str">
        <f>IF('Kennzahlenbogen_(KB)'!O63 = "", "", 'Kennzahlenbogen_(KB)'!O63)</f>
        <v/>
      </c>
      <c r="C30" s="60" t="str">
        <f>IF('Kennzahlenbogen_(KB)'!O64="","",'Kennzahlenbogen_(KB)'!O64)</f>
        <v/>
      </c>
      <c r="D30" s="93" t="str">
        <f>IF('Kennzahlenbogen_(KB)'!O65="n.d.","n.d.",IF('Kennzahlenbogen_(KB)'!O65="","n.d.",'Kennzahlenbogen_(KB)'!O65*100))</f>
        <v>n.d.</v>
      </c>
      <c r="E30" s="60">
        <f>Berechnung1!N81</f>
        <v>1</v>
      </c>
      <c r="F30" s="67" t="str">
        <f>IF('Kennzahlenbogen_(KB)'!Q63=0,"",'Kennzahlenbogen_(KB)'!Q63)</f>
        <v/>
      </c>
      <c r="G30" s="67" t="str">
        <f>IF('Kennzahlenbogen_(KB)'!R63=0,"",'Kennzahlenbogen_(KB)'!R63)</f>
        <v/>
      </c>
      <c r="H30" s="60">
        <f>Berechnung1!O81</f>
        <v>0</v>
      </c>
      <c r="I30" s="67"/>
      <c r="J30" s="67"/>
      <c r="K30" s="67"/>
    </row>
    <row r="31" spans="1:11" x14ac:dyDescent="0.25">
      <c r="A31" s="68">
        <v>19</v>
      </c>
      <c r="B31" s="60" t="str">
        <f>IF('Kennzahlenbogen_(KB)'!O66 = "", "", 'Kennzahlenbogen_(KB)'!O66)</f>
        <v/>
      </c>
      <c r="C31" s="60" t="str">
        <f>IF('Kennzahlenbogen_(KB)'!O67="","",'Kennzahlenbogen_(KB)'!O67)</f>
        <v/>
      </c>
      <c r="D31" s="93" t="str">
        <f>IF('Kennzahlenbogen_(KB)'!O68="n.d.","n.d.",IF('Kennzahlenbogen_(KB)'!O68="","n.d.",'Kennzahlenbogen_(KB)'!O68*100))</f>
        <v>n.d.</v>
      </c>
      <c r="E31" s="60">
        <f>Berechnung1!N84</f>
        <v>1</v>
      </c>
      <c r="F31" s="67" t="str">
        <f>IF('Kennzahlenbogen_(KB)'!Q66=0,"",'Kennzahlenbogen_(KB)'!Q66)</f>
        <v/>
      </c>
      <c r="G31" s="67" t="str">
        <f>IF('Kennzahlenbogen_(KB)'!R66=0,"",'Kennzahlenbogen_(KB)'!R66)</f>
        <v/>
      </c>
      <c r="H31" s="60">
        <f>Berechnung1!O84</f>
        <v>0</v>
      </c>
      <c r="I31" s="67"/>
      <c r="J31" s="67"/>
      <c r="K31" s="67"/>
    </row>
    <row r="32" spans="1:11" x14ac:dyDescent="0.25">
      <c r="A32" s="68">
        <v>20</v>
      </c>
      <c r="B32" s="60" t="str">
        <f>IF('Kennzahlenbogen_(KB)'!O69 = "", "", 'Kennzahlenbogen_(KB)'!O69)</f>
        <v/>
      </c>
      <c r="C32" s="60" t="str">
        <f>IF('Kennzahlenbogen_(KB)'!O70="","",'Kennzahlenbogen_(KB)'!O70)</f>
        <v/>
      </c>
      <c r="D32" s="93" t="str">
        <f>IF('Kennzahlenbogen_(KB)'!O71="n.d.","n.d.",IF('Kennzahlenbogen_(KB)'!O71="","n.d.",'Kennzahlenbogen_(KB)'!O71*100))</f>
        <v>n.d.</v>
      </c>
      <c r="E32" s="60">
        <f>Berechnung1!N87</f>
        <v>1</v>
      </c>
      <c r="F32" s="67" t="str">
        <f>IF('Kennzahlenbogen_(KB)'!Q69=0,"",'Kennzahlenbogen_(KB)'!Q69)</f>
        <v/>
      </c>
      <c r="G32" s="67" t="str">
        <f>IF('Kennzahlenbogen_(KB)'!R69=0,"",'Kennzahlenbogen_(KB)'!R69)</f>
        <v/>
      </c>
      <c r="H32" s="60">
        <f>Berechnung1!O87</f>
        <v>0</v>
      </c>
      <c r="I32" s="67"/>
      <c r="J32" s="67"/>
      <c r="K32" s="67"/>
    </row>
    <row r="33" spans="1:11" x14ac:dyDescent="0.25">
      <c r="A33" s="68">
        <v>21</v>
      </c>
      <c r="B33" s="60" t="str">
        <f>IF('Kennzahlenbogen_(KB)'!O72 = "", "", 'Kennzahlenbogen_(KB)'!O72)</f>
        <v/>
      </c>
      <c r="C33" s="60" t="str">
        <f>IF('Kennzahlenbogen_(KB)'!O73="","",'Kennzahlenbogen_(KB)'!O73)</f>
        <v/>
      </c>
      <c r="D33" s="93" t="str">
        <f>IF('Kennzahlenbogen_(KB)'!O74="n.d.","n.d.",IF('Kennzahlenbogen_(KB)'!O74="","n.d.",'Kennzahlenbogen_(KB)'!O74*100))</f>
        <v>n.d.</v>
      </c>
      <c r="E33" s="60">
        <f>Berechnung1!N90</f>
        <v>1</v>
      </c>
      <c r="F33" s="67" t="str">
        <f>IF('Kennzahlenbogen_(KB)'!Q72=0,"",'Kennzahlenbogen_(KB)'!Q72)</f>
        <v/>
      </c>
      <c r="G33" s="67" t="str">
        <f>IF('Kennzahlenbogen_(KB)'!R72=0,"",'Kennzahlenbogen_(KB)'!R72)</f>
        <v/>
      </c>
      <c r="H33" s="60">
        <f>Berechnung1!O90</f>
        <v>0</v>
      </c>
      <c r="I33" s="67"/>
      <c r="J33" s="67"/>
      <c r="K33" s="67"/>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M35"/>
  <sheetViews>
    <sheetView showGridLines="0" topLeftCell="A2" zoomScaleNormal="100" workbookViewId="0">
      <selection activeCell="B65" sqref="B65"/>
    </sheetView>
  </sheetViews>
  <sheetFormatPr defaultColWidth="9.140625" defaultRowHeight="14.25" x14ac:dyDescent="0.2"/>
  <cols>
    <col min="1" max="1" width="2.85546875" style="1" customWidth="1"/>
    <col min="2" max="2" width="18.5703125"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29.85546875" style="1" customWidth="1"/>
    <col min="11" max="11" width="32.5703125" style="1" customWidth="1"/>
    <col min="12" max="12" width="1.42578125" style="1" customWidth="1"/>
    <col min="13" max="13" width="13.7109375" style="1" hidden="1" customWidth="1"/>
    <col min="14" max="16384" width="9.140625" style="1"/>
  </cols>
  <sheetData>
    <row r="1" spans="1:13" hidden="1" x14ac:dyDescent="0.2">
      <c r="B1" s="1" t="str">
        <f ca="1">IF(M11=TRUE,"A1:L15",CONCATENATE("A1:L",MATCH(0,A:A,-1)))</f>
        <v>A1:L35</v>
      </c>
    </row>
    <row r="2" spans="1:13" ht="21" customHeight="1" x14ac:dyDescent="0.2">
      <c r="A2" s="98" t="s">
        <v>475</v>
      </c>
    </row>
    <row r="3" spans="1:13" ht="16.5" customHeight="1" x14ac:dyDescent="0.25">
      <c r="A3" s="62" t="s">
        <v>225</v>
      </c>
    </row>
    <row r="4" spans="1:13" ht="14.25" customHeight="1" x14ac:dyDescent="0.2"/>
    <row r="5" spans="1:13" ht="9" customHeight="1" x14ac:dyDescent="0.2"/>
    <row r="6" spans="1:13" ht="15" customHeight="1" x14ac:dyDescent="0.2">
      <c r="B6" s="5" t="s">
        <v>1</v>
      </c>
      <c r="C6" s="380" t="str">
        <f>IF(Basisdaten!B10=0,"",Basisdaten!B10)</f>
        <v/>
      </c>
      <c r="D6" s="391"/>
      <c r="E6" s="391"/>
      <c r="F6" s="391"/>
      <c r="G6" s="391"/>
      <c r="H6" s="391"/>
      <c r="I6" s="391"/>
      <c r="J6" s="381"/>
    </row>
    <row r="7" spans="1:13" ht="6.75" customHeight="1" x14ac:dyDescent="0.2"/>
    <row r="8" spans="1:13" x14ac:dyDescent="0.2">
      <c r="B8" s="5" t="s">
        <v>0</v>
      </c>
      <c r="C8" s="380" t="str">
        <f>IF(Basisdaten!B8=0,"",Basisdaten!B8)</f>
        <v/>
      </c>
      <c r="D8" s="391"/>
      <c r="E8" s="381"/>
      <c r="H8" s="392" t="s">
        <v>4</v>
      </c>
      <c r="I8" s="392"/>
      <c r="J8" s="56" t="str">
        <f>IF(Basisdaten!I14=0,"",Basisdaten!I14)</f>
        <v/>
      </c>
    </row>
    <row r="9" spans="1:13" ht="10.5" customHeight="1" x14ac:dyDescent="0.2"/>
    <row r="10" spans="1:13" ht="13.5" customHeight="1" x14ac:dyDescent="0.25">
      <c r="B10" s="4" t="str">
        <f ca="1">IF($M$11=TRUE,"Kein Datendefizit vorhanden","")</f>
        <v/>
      </c>
      <c r="M10" s="46" t="s">
        <v>259</v>
      </c>
    </row>
    <row r="11" spans="1:13" ht="15.75" customHeight="1" x14ac:dyDescent="0.2">
      <c r="B11" s="47" t="str">
        <f ca="1">IF($M$11=TRUE,"","Übertragung erfolgt automatisch aus Kennzahlenbogen (Ist-Werte, Begründungen und Aktionen)")</f>
        <v>Übertragung erfolgt automatisch aus Kennzahlenbogen (Ist-Werte, Begründungen und Aktionen)</v>
      </c>
      <c r="M11" s="39" t="b">
        <f t="array" aca="1" ref="M11" ca="1">A14:K35=""</f>
        <v>0</v>
      </c>
    </row>
    <row r="12" spans="1:13" ht="15.75" customHeight="1" x14ac:dyDescent="0.2">
      <c r="A12" s="393" t="str">
        <f ca="1">IF($M$11=TRUE,"","KN")</f>
        <v>KN</v>
      </c>
      <c r="B12" s="394" t="str">
        <f ca="1">IF($M$11=TRUE,"","Kennzahlendefinition")</f>
        <v>Kennzahlendefinition</v>
      </c>
      <c r="C12" s="393" t="str">
        <f ca="1">IF($M$11=TRUE,"","Vorgaben Datenqualität")</f>
        <v>Vorgaben Datenqualität</v>
      </c>
      <c r="D12" s="393"/>
      <c r="E12" s="393"/>
      <c r="F12" s="393" t="str">
        <f ca="1">IF($M$11=TRUE,"","Ist-Werte")</f>
        <v>Ist-Werte</v>
      </c>
      <c r="G12" s="393"/>
      <c r="H12" s="393"/>
      <c r="I12" s="393" t="str">
        <f ca="1">IF($M$11=TRUE,"","Daten-qualität")</f>
        <v>Daten-qualität</v>
      </c>
      <c r="J12" s="393" t="str">
        <f ca="1">IF($M$11=TRUE,"","Verifizierung Zentrum")</f>
        <v>Verifizierung Zentrum</v>
      </c>
      <c r="K12" s="393"/>
    </row>
    <row r="13" spans="1:13" ht="21" customHeight="1" x14ac:dyDescent="0.2">
      <c r="A13" s="393"/>
      <c r="B13" s="394"/>
      <c r="C13" s="53" t="str">
        <f ca="1">IF($M$11=TRUE,"","Plausi unklar")</f>
        <v>Plausi unklar</v>
      </c>
      <c r="D13" s="53" t="str">
        <f ca="1">IF($M$11=TRUE,"","Sollvorgabe")</f>
        <v>Sollvorgabe</v>
      </c>
      <c r="E13" s="53" t="str">
        <f ca="1">IF($M$11=TRUE,"","Plausi unklar")</f>
        <v>Plausi unklar</v>
      </c>
      <c r="F13" s="53" t="str">
        <f ca="1">IF($M$11=TRUE,"","Zähler / Anzahl")</f>
        <v>Zähler / Anzahl</v>
      </c>
      <c r="G13" s="53" t="str">
        <f ca="1">IF($M$11=TRUE,"","Nenner")</f>
        <v>Nenner</v>
      </c>
      <c r="H13" s="53" t="str">
        <f ca="1">IF($M$11=TRUE,"","Quote")</f>
        <v>Quote</v>
      </c>
      <c r="I13" s="393"/>
      <c r="J13" s="53" t="str">
        <f ca="1">IF($M$11=TRUE,"","Begründung / Ursache")</f>
        <v>Begründung / Ursache</v>
      </c>
      <c r="K13" s="53" t="str">
        <f ca="1">IF($M$11=TRUE,"","Eingeleitete / geplante Aktionen")</f>
        <v>Eingeleitete / geplante Aktionen</v>
      </c>
    </row>
    <row r="14" spans="1:13" ht="155.25" customHeight="1" x14ac:dyDescent="0.2">
      <c r="A14" s="53" t="str">
        <f ca="1">'Hilfstabelle DatendefKB'!O2</f>
        <v>1a</v>
      </c>
      <c r="B14" s="54" t="str">
        <f ca="1">'Hilfstabelle DatendefKB'!P2</f>
        <v>Primärfälle</v>
      </c>
      <c r="C14" s="72" t="str">
        <f ca="1">'Hilfstabelle DatendefKB'!Q2</f>
        <v>-----</v>
      </c>
      <c r="D14" s="53" t="str">
        <f ca="1">'Hilfstabelle DatendefKB'!R2</f>
        <v>≥ 30</v>
      </c>
      <c r="E14" s="72" t="str">
        <f ca="1">'Hilfstabelle DatendefKB'!S2</f>
        <v>-----</v>
      </c>
      <c r="F14" s="53">
        <f ca="1">'Hilfstabelle DatendefKB'!T2</f>
        <v>0</v>
      </c>
      <c r="G14" s="53" t="str">
        <f ca="1">'Hilfstabelle DatendefKB'!U2</f>
        <v>-----</v>
      </c>
      <c r="H14" s="55" t="str">
        <f ca="1">'Hilfstabelle DatendefKB'!V2</f>
        <v>-----</v>
      </c>
      <c r="I14" s="53" t="str">
        <f ca="1">'Hilfstabelle DatendefKB'!W2</f>
        <v>Unvollständig</v>
      </c>
      <c r="J14" s="54" t="str">
        <f ca="1">'Hilfstabelle DatendefKB'!X2</f>
        <v>-----</v>
      </c>
      <c r="K14" s="54" t="str">
        <f ca="1">'Hilfstabelle DatendefKB'!Y2</f>
        <v>-----</v>
      </c>
    </row>
    <row r="15" spans="1:13" ht="155.25" customHeight="1" x14ac:dyDescent="0.2">
      <c r="A15" s="53" t="str">
        <f ca="1">'Hilfstabelle DatendefKB'!O3</f>
        <v>1b</v>
      </c>
      <c r="B15" s="54" t="str">
        <f ca="1">'Hilfstabelle DatendefKB'!P3</f>
        <v>Pat. mit neuaufgetretenem Rezidiv und/ oder Fernmetastasen</v>
      </c>
      <c r="C15" s="72" t="str">
        <f ca="1">'Hilfstabelle DatendefKB'!Q3</f>
        <v>-----</v>
      </c>
      <c r="D15" s="53" t="str">
        <f ca="1">'Hilfstabelle DatendefKB'!R3</f>
        <v>Derzeit keine Vorgaben</v>
      </c>
      <c r="E15" s="72" t="str">
        <f ca="1">'Hilfstabelle DatendefKB'!S3</f>
        <v>-----</v>
      </c>
      <c r="F15" s="53" t="str">
        <f ca="1">'Hilfstabelle DatendefKB'!T3</f>
        <v>-----</v>
      </c>
      <c r="G15" s="53" t="str">
        <f ca="1">'Hilfstabelle DatendefKB'!U3</f>
        <v>-----</v>
      </c>
      <c r="H15" s="55" t="str">
        <f ca="1">'Hilfstabelle DatendefKB'!V3</f>
        <v>-----</v>
      </c>
      <c r="I15" s="53" t="str">
        <f ca="1">'Hilfstabelle DatendefKB'!W3</f>
        <v>Unvollständig</v>
      </c>
      <c r="J15" s="54" t="str">
        <f ca="1">'Hilfstabelle DatendefKB'!X3</f>
        <v>-----</v>
      </c>
      <c r="K15" s="54" t="str">
        <f ca="1">'Hilfstabelle DatendefKB'!Y3</f>
        <v>-----</v>
      </c>
    </row>
    <row r="16" spans="1:13" ht="155.25" customHeight="1" x14ac:dyDescent="0.2">
      <c r="A16" s="57">
        <f ca="1">'Hilfstabelle DatendefKB'!O4</f>
        <v>2</v>
      </c>
      <c r="B16" s="54" t="str">
        <f ca="1">'Hilfstabelle DatendefKB'!P4</f>
        <v>Prätherapeutische Fallvorstellung</v>
      </c>
      <c r="C16" s="72" t="str">
        <f ca="1">'Hilfstabelle DatendefKB'!Q4</f>
        <v>-----</v>
      </c>
      <c r="D16" s="53" t="str">
        <f ca="1">'Hilfstabelle DatendefKB'!R4</f>
        <v>≥ 95%</v>
      </c>
      <c r="E16" s="72" t="str">
        <f ca="1">'Hilfstabelle DatendefKB'!S4</f>
        <v>-----</v>
      </c>
      <c r="F16" s="53" t="str">
        <f ca="1">'Hilfstabelle DatendefKB'!T4</f>
        <v>-----</v>
      </c>
      <c r="G16" s="53">
        <f ca="1">'Hilfstabelle DatendefKB'!U4</f>
        <v>0</v>
      </c>
      <c r="H16" s="55" t="str">
        <f ca="1">'Hilfstabelle DatendefKB'!V4</f>
        <v>n.d.</v>
      </c>
      <c r="I16" s="53" t="str">
        <f ca="1">'Hilfstabelle DatendefKB'!W4</f>
        <v>Unvollständig</v>
      </c>
      <c r="J16" s="54" t="str">
        <f ca="1">'Hilfstabelle DatendefKB'!X4</f>
        <v>-----</v>
      </c>
      <c r="K16" s="54" t="str">
        <f ca="1">'Hilfstabelle DatendefKB'!Y4</f>
        <v>-----</v>
      </c>
    </row>
    <row r="17" spans="1:11" ht="155.25" customHeight="1" x14ac:dyDescent="0.2">
      <c r="A17" s="53">
        <f ca="1">'Hilfstabelle DatendefKB'!O5</f>
        <v>3</v>
      </c>
      <c r="B17" s="54" t="str">
        <f ca="1">'Hilfstabelle DatendefKB'!P5</f>
        <v>Prätherapeutische Fallvorstellung Rezidiv</v>
      </c>
      <c r="C17" s="72" t="str">
        <f ca="1">'Hilfstabelle DatendefKB'!Q5</f>
        <v>-----</v>
      </c>
      <c r="D17" s="53" t="str">
        <f ca="1">'Hilfstabelle DatendefKB'!R5</f>
        <v>≥ 95%</v>
      </c>
      <c r="E17" s="72" t="str">
        <f ca="1">'Hilfstabelle DatendefKB'!S5</f>
        <v>-----</v>
      </c>
      <c r="F17" s="53" t="str">
        <f ca="1">'Hilfstabelle DatendefKB'!T5</f>
        <v>-----</v>
      </c>
      <c r="G17" s="53" t="str">
        <f ca="1">'Hilfstabelle DatendefKB'!U5</f>
        <v>-----</v>
      </c>
      <c r="H17" s="55" t="str">
        <f ca="1">'Hilfstabelle DatendefKB'!V5</f>
        <v>n.d.</v>
      </c>
      <c r="I17" s="53" t="str">
        <f ca="1">'Hilfstabelle DatendefKB'!W5</f>
        <v>Unvollständig</v>
      </c>
      <c r="J17" s="54" t="str">
        <f ca="1">'Hilfstabelle DatendefKB'!X5</f>
        <v>-----</v>
      </c>
      <c r="K17" s="54" t="str">
        <f ca="1">'Hilfstabelle DatendefKB'!Y5</f>
        <v>-----</v>
      </c>
    </row>
    <row r="18" spans="1:11" ht="155.25" customHeight="1" x14ac:dyDescent="0.2">
      <c r="A18" s="53">
        <f ca="1">'Hilfstabelle DatendefKB'!O6</f>
        <v>4</v>
      </c>
      <c r="B18" s="54" t="str">
        <f ca="1">'Hilfstabelle DatendefKB'!P6</f>
        <v>Postoperative Fallvorstellung</v>
      </c>
      <c r="C18" s="72" t="str">
        <f ca="1">'Hilfstabelle DatendefKB'!Q6</f>
        <v>-----</v>
      </c>
      <c r="D18" s="53" t="str">
        <f ca="1">'Hilfstabelle DatendefKB'!R6</f>
        <v>≥ 95%</v>
      </c>
      <c r="E18" s="72" t="str">
        <f ca="1">'Hilfstabelle DatendefKB'!S6</f>
        <v>-----</v>
      </c>
      <c r="F18" s="53" t="str">
        <f ca="1">'Hilfstabelle DatendefKB'!T6</f>
        <v>-----</v>
      </c>
      <c r="G18" s="53">
        <f ca="1">'Hilfstabelle DatendefKB'!U6</f>
        <v>0</v>
      </c>
      <c r="H18" s="55" t="str">
        <f ca="1">'Hilfstabelle DatendefKB'!V6</f>
        <v>n.d.</v>
      </c>
      <c r="I18" s="53" t="str">
        <f ca="1">'Hilfstabelle DatendefKB'!W6</f>
        <v>Unvollständig</v>
      </c>
      <c r="J18" s="54" t="str">
        <f ca="1">'Hilfstabelle DatendefKB'!X6</f>
        <v>-----</v>
      </c>
      <c r="K18" s="54" t="str">
        <f ca="1">'Hilfstabelle DatendefKB'!Y6</f>
        <v>-----</v>
      </c>
    </row>
    <row r="19" spans="1:11" ht="155.25" customHeight="1" x14ac:dyDescent="0.2">
      <c r="A19" s="53">
        <f ca="1">'Hilfstabelle DatendefKB'!O7</f>
        <v>5</v>
      </c>
      <c r="B19" s="54" t="str">
        <f ca="1">'Hilfstabelle DatendefKB'!P7</f>
        <v>Psychoonkologisches Distress-Screening</v>
      </c>
      <c r="C19" s="72" t="str">
        <f ca="1">'Hilfstabelle DatendefKB'!Q7</f>
        <v>-----</v>
      </c>
      <c r="D19" s="53" t="str">
        <f ca="1">'Hilfstabelle DatendefKB'!R7</f>
        <v>≥ 65%</v>
      </c>
      <c r="E19" s="72" t="str">
        <f ca="1">'Hilfstabelle DatendefKB'!S7</f>
        <v>-----</v>
      </c>
      <c r="F19" s="53" t="str">
        <f ca="1">'Hilfstabelle DatendefKB'!T7</f>
        <v>-----</v>
      </c>
      <c r="G19" s="53">
        <f ca="1">'Hilfstabelle DatendefKB'!U7</f>
        <v>0</v>
      </c>
      <c r="H19" s="55" t="str">
        <f ca="1">'Hilfstabelle DatendefKB'!V7</f>
        <v>n.d.</v>
      </c>
      <c r="I19" s="53" t="str">
        <f ca="1">'Hilfstabelle DatendefKB'!W7</f>
        <v>Unvollständig</v>
      </c>
      <c r="J19" s="54" t="str">
        <f ca="1">'Hilfstabelle DatendefKB'!X7</f>
        <v>-----</v>
      </c>
      <c r="K19" s="54" t="str">
        <f ca="1">'Hilfstabelle DatendefKB'!Y7</f>
        <v>-----</v>
      </c>
    </row>
    <row r="20" spans="1:11" ht="155.25" customHeight="1" x14ac:dyDescent="0.2">
      <c r="A20" s="53">
        <f ca="1">'Hilfstabelle DatendefKB'!O8</f>
        <v>6</v>
      </c>
      <c r="B20" s="54" t="str">
        <f ca="1">'Hilfstabelle DatendefKB'!P8</f>
        <v>Beratung Sozialdienst</v>
      </c>
      <c r="C20" s="72" t="str">
        <f ca="1">'Hilfstabelle DatendefKB'!Q8</f>
        <v>&lt; 30%</v>
      </c>
      <c r="D20" s="53" t="str">
        <f ca="1">'Hilfstabelle DatendefKB'!R8</f>
        <v>Derzeit keine Vorgaben</v>
      </c>
      <c r="E20" s="72" t="str">
        <f ca="1">'Hilfstabelle DatendefKB'!S8</f>
        <v>-----</v>
      </c>
      <c r="F20" s="53" t="str">
        <f ca="1">'Hilfstabelle DatendefKB'!T8</f>
        <v>-----</v>
      </c>
      <c r="G20" s="53">
        <f ca="1">'Hilfstabelle DatendefKB'!U8</f>
        <v>0</v>
      </c>
      <c r="H20" s="55" t="str">
        <f ca="1">'Hilfstabelle DatendefKB'!V8</f>
        <v>n.d.</v>
      </c>
      <c r="I20" s="53" t="str">
        <f ca="1">'Hilfstabelle DatendefKB'!W8</f>
        <v>Unvollständig</v>
      </c>
      <c r="J20" s="54" t="str">
        <f ca="1">'Hilfstabelle DatendefKB'!X8</f>
        <v>-----</v>
      </c>
      <c r="K20" s="54" t="str">
        <f ca="1">'Hilfstabelle DatendefKB'!Y8</f>
        <v>-----</v>
      </c>
    </row>
    <row r="21" spans="1:11" ht="155.25" customHeight="1" x14ac:dyDescent="0.2">
      <c r="A21" s="53">
        <f ca="1">'Hilfstabelle DatendefKB'!O9</f>
        <v>7</v>
      </c>
      <c r="B21" s="54" t="str">
        <f ca="1">'Hilfstabelle DatendefKB'!P9</f>
        <v>Anteil Studienpat.</v>
      </c>
      <c r="C21" s="72" t="str">
        <f ca="1">'Hilfstabelle DatendefKB'!Q9</f>
        <v>-----</v>
      </c>
      <c r="D21" s="53" t="str">
        <f ca="1">'Hilfstabelle DatendefKB'!R9</f>
        <v>≥ 5%</v>
      </c>
      <c r="E21" s="72" t="str">
        <f ca="1">'Hilfstabelle DatendefKB'!S9</f>
        <v>-----</v>
      </c>
      <c r="F21" s="53">
        <f ca="1">'Hilfstabelle DatendefKB'!T9</f>
        <v>0</v>
      </c>
      <c r="G21" s="53">
        <f ca="1">'Hilfstabelle DatendefKB'!U9</f>
        <v>0</v>
      </c>
      <c r="H21" s="55" t="str">
        <f ca="1">'Hilfstabelle DatendefKB'!V9</f>
        <v>n.d.</v>
      </c>
      <c r="I21" s="53" t="str">
        <f ca="1">'Hilfstabelle DatendefKB'!W9</f>
        <v>Unvollständig</v>
      </c>
      <c r="J21" s="54" t="str">
        <f ca="1">'Hilfstabelle DatendefKB'!X9</f>
        <v>-----</v>
      </c>
      <c r="K21" s="54" t="str">
        <f ca="1">'Hilfstabelle DatendefKB'!Y9</f>
        <v>-----</v>
      </c>
    </row>
    <row r="22" spans="1:11" ht="155.25" customHeight="1" x14ac:dyDescent="0.2">
      <c r="A22" s="53">
        <f ca="1">'Hilfstabelle DatendefKB'!O10</f>
        <v>8</v>
      </c>
      <c r="B22" s="54" t="str">
        <f ca="1">'Hilfstabelle DatendefKB'!P10</f>
        <v>Endoskopische En-bloc Resektionen</v>
      </c>
      <c r="C22" s="72" t="str">
        <f ca="1">'Hilfstabelle DatendefKB'!Q10</f>
        <v>-----</v>
      </c>
      <c r="D22" s="53" t="str">
        <f ca="1">'Hilfstabelle DatendefKB'!R10</f>
        <v>≥ 60%</v>
      </c>
      <c r="E22" s="72" t="str">
        <f ca="1">'Hilfstabelle DatendefKB'!S10</f>
        <v>-----</v>
      </c>
      <c r="F22" s="53" t="str">
        <f ca="1">'Hilfstabelle DatendefKB'!T10</f>
        <v>-----</v>
      </c>
      <c r="G22" s="53">
        <f ca="1">'Hilfstabelle DatendefKB'!U10</f>
        <v>0</v>
      </c>
      <c r="H22" s="55" t="str">
        <f ca="1">'Hilfstabelle DatendefKB'!V10</f>
        <v>n.d.</v>
      </c>
      <c r="I22" s="53" t="str">
        <f ca="1">'Hilfstabelle DatendefKB'!W10</f>
        <v>Unvollständig</v>
      </c>
      <c r="J22" s="54" t="str">
        <f ca="1">'Hilfstabelle DatendefKB'!X10</f>
        <v>-----</v>
      </c>
      <c r="K22" s="54" t="str">
        <f ca="1">'Hilfstabelle DatendefKB'!Y10</f>
        <v>-----</v>
      </c>
    </row>
    <row r="23" spans="1:11" ht="155.25" customHeight="1" x14ac:dyDescent="0.2">
      <c r="A23" s="53">
        <f ca="1">'Hilfstabelle DatendefKB'!O11</f>
        <v>9</v>
      </c>
      <c r="B23" s="54" t="str">
        <f ca="1">'Hilfstabelle DatendefKB'!P11</f>
        <v>Komplikationen endoskopische En-bloc-Resektion</v>
      </c>
      <c r="C23" s="72" t="str">
        <f ca="1">'Hilfstabelle DatendefKB'!Q11</f>
        <v>-----</v>
      </c>
      <c r="D23" s="53" t="str">
        <f ca="1">'Hilfstabelle DatendefKB'!R11</f>
        <v>≤ 10%</v>
      </c>
      <c r="E23" s="72" t="str">
        <f ca="1">'Hilfstabelle DatendefKB'!S11</f>
        <v>-----</v>
      </c>
      <c r="F23" s="53" t="str">
        <f ca="1">'Hilfstabelle DatendefKB'!T11</f>
        <v>-----</v>
      </c>
      <c r="G23" s="53">
        <f ca="1">'Hilfstabelle DatendefKB'!U11</f>
        <v>0</v>
      </c>
      <c r="H23" s="55" t="str">
        <f ca="1">'Hilfstabelle DatendefKB'!V11</f>
        <v>n.d.</v>
      </c>
      <c r="I23" s="53" t="str">
        <f ca="1">'Hilfstabelle DatendefKB'!W11</f>
        <v>Unvollständig</v>
      </c>
      <c r="J23" s="54" t="str">
        <f ca="1">'Hilfstabelle DatendefKB'!X11</f>
        <v>-----</v>
      </c>
      <c r="K23" s="54" t="str">
        <f ca="1">'Hilfstabelle DatendefKB'!Y11</f>
        <v>-----</v>
      </c>
    </row>
    <row r="24" spans="1:11" ht="155.25" customHeight="1" x14ac:dyDescent="0.2">
      <c r="A24" s="53">
        <f ca="1">'Hilfstabelle DatendefKB'!O12</f>
        <v>10</v>
      </c>
      <c r="B24" s="54" t="str">
        <f ca="1">'Hilfstabelle DatendefKB'!P12</f>
        <v>R0-Resektionen (Endoskopie)</v>
      </c>
      <c r="C24" s="72" t="str">
        <f ca="1">'Hilfstabelle DatendefKB'!Q12</f>
        <v>-----</v>
      </c>
      <c r="D24" s="53" t="str">
        <f ca="1">'Hilfstabelle DatendefKB'!R12</f>
        <v>≥ 60%</v>
      </c>
      <c r="E24" s="72" t="str">
        <f ca="1">'Hilfstabelle DatendefKB'!S12</f>
        <v>-----</v>
      </c>
      <c r="F24" s="53" t="str">
        <f ca="1">'Hilfstabelle DatendefKB'!T12</f>
        <v>-----</v>
      </c>
      <c r="G24" s="53">
        <f ca="1">'Hilfstabelle DatendefKB'!U12</f>
        <v>0</v>
      </c>
      <c r="H24" s="55" t="str">
        <f ca="1">'Hilfstabelle DatendefKB'!V12</f>
        <v>n.d.</v>
      </c>
      <c r="I24" s="53" t="str">
        <f ca="1">'Hilfstabelle DatendefKB'!W12</f>
        <v>Unvollständig</v>
      </c>
      <c r="J24" s="54" t="str">
        <f ca="1">'Hilfstabelle DatendefKB'!X12</f>
        <v>-----</v>
      </c>
      <c r="K24" s="54" t="str">
        <f ca="1">'Hilfstabelle DatendefKB'!Y12</f>
        <v>-----</v>
      </c>
    </row>
    <row r="25" spans="1:11" ht="155.25" customHeight="1" x14ac:dyDescent="0.2">
      <c r="A25" s="53">
        <f ca="1">'Hilfstabelle DatendefKB'!O13</f>
        <v>11</v>
      </c>
      <c r="B25" s="54" t="str">
        <f ca="1">'Hilfstabelle DatendefKB'!P13</f>
        <v>Operative Expertise</v>
      </c>
      <c r="C25" s="72" t="str">
        <f ca="1">'Hilfstabelle DatendefKB'!Q13</f>
        <v>-----</v>
      </c>
      <c r="D25" s="53" t="str">
        <f ca="1">'Hilfstabelle DatendefKB'!R13</f>
        <v>≥ 20</v>
      </c>
      <c r="E25" s="72" t="str">
        <f ca="1">'Hilfstabelle DatendefKB'!S13</f>
        <v>-----</v>
      </c>
      <c r="F25" s="53">
        <f ca="1">'Hilfstabelle DatendefKB'!T13</f>
        <v>0</v>
      </c>
      <c r="G25" s="53" t="str">
        <f ca="1">'Hilfstabelle DatendefKB'!U13</f>
        <v>-----</v>
      </c>
      <c r="H25" s="55" t="str">
        <f ca="1">'Hilfstabelle DatendefKB'!V13</f>
        <v>-----</v>
      </c>
      <c r="I25" s="53" t="str">
        <f ca="1">'Hilfstabelle DatendefKB'!W13</f>
        <v>Unvollständig</v>
      </c>
      <c r="J25" s="54" t="str">
        <f ca="1">'Hilfstabelle DatendefKB'!X13</f>
        <v>-----</v>
      </c>
      <c r="K25" s="54" t="str">
        <f ca="1">'Hilfstabelle DatendefKB'!Y13</f>
        <v>-----</v>
      </c>
    </row>
    <row r="26" spans="1:11" ht="155.25" customHeight="1" x14ac:dyDescent="0.2">
      <c r="A26" s="53">
        <f ca="1">'Hilfstabelle DatendefKB'!O14</f>
        <v>12</v>
      </c>
      <c r="B26" s="54" t="str">
        <f ca="1">'Hilfstabelle DatendefKB'!P14</f>
        <v>Anastomoseninsuffizienz Grad III</v>
      </c>
      <c r="C26" s="72" t="str">
        <f ca="1">'Hilfstabelle DatendefKB'!Q14</f>
        <v>-----</v>
      </c>
      <c r="D26" s="53" t="str">
        <f ca="1">'Hilfstabelle DatendefKB'!R14</f>
        <v>≤ 15%</v>
      </c>
      <c r="E26" s="72" t="str">
        <f ca="1">'Hilfstabelle DatendefKB'!S14</f>
        <v>-----</v>
      </c>
      <c r="F26" s="53" t="str">
        <f ca="1">'Hilfstabelle DatendefKB'!T14</f>
        <v>-----</v>
      </c>
      <c r="G26" s="53" t="str">
        <f ca="1">'Hilfstabelle DatendefKB'!U14</f>
        <v>-----</v>
      </c>
      <c r="H26" s="55" t="str">
        <f ca="1">'Hilfstabelle DatendefKB'!V14</f>
        <v>-----</v>
      </c>
      <c r="I26" s="53" t="str">
        <f ca="1">'Hilfstabelle DatendefKB'!W14</f>
        <v>Unvollständig</v>
      </c>
      <c r="J26" s="54" t="str">
        <f ca="1">'Hilfstabelle DatendefKB'!X14</f>
        <v>-----</v>
      </c>
      <c r="K26" s="54" t="str">
        <f ca="1">'Hilfstabelle DatendefKB'!Y14</f>
        <v>-----</v>
      </c>
    </row>
    <row r="27" spans="1:11" ht="155.25" customHeight="1" x14ac:dyDescent="0.2">
      <c r="A27" s="53">
        <f ca="1">'Hilfstabelle DatendefKB'!O15</f>
        <v>13</v>
      </c>
      <c r="B27" s="54" t="str">
        <f ca="1">'Hilfstabelle DatendefKB'!P15</f>
        <v>Revisions-OP‘s</v>
      </c>
      <c r="C27" s="72" t="str">
        <f ca="1">'Hilfstabelle DatendefKB'!Q15</f>
        <v>-----</v>
      </c>
      <c r="D27" s="53" t="str">
        <f ca="1">'Hilfstabelle DatendefKB'!R15</f>
        <v>≤ 10%</v>
      </c>
      <c r="E27" s="72" t="str">
        <f ca="1">'Hilfstabelle DatendefKB'!S15</f>
        <v>-----</v>
      </c>
      <c r="F27" s="53" t="str">
        <f ca="1">'Hilfstabelle DatendefKB'!T15</f>
        <v>-----</v>
      </c>
      <c r="G27" s="53">
        <f ca="1">'Hilfstabelle DatendefKB'!U15</f>
        <v>0</v>
      </c>
      <c r="H27" s="55" t="str">
        <f ca="1">'Hilfstabelle DatendefKB'!V15</f>
        <v>n.d.</v>
      </c>
      <c r="I27" s="53" t="str">
        <f ca="1">'Hilfstabelle DatendefKB'!W15</f>
        <v>Unvollständig</v>
      </c>
      <c r="J27" s="54" t="str">
        <f ca="1">'Hilfstabelle DatendefKB'!X15</f>
        <v>-----</v>
      </c>
      <c r="K27" s="54" t="str">
        <f ca="1">'Hilfstabelle DatendefKB'!Y15</f>
        <v>-----</v>
      </c>
    </row>
    <row r="28" spans="1:11" ht="155.25" customHeight="1" x14ac:dyDescent="0.2">
      <c r="A28" s="53">
        <f ca="1">'Hilfstabelle DatendefKB'!O16</f>
        <v>14</v>
      </c>
      <c r="B28" s="54" t="str">
        <f ca="1">'Hilfstabelle DatendefKB'!P16</f>
        <v>Postoperative Wundinfektion</v>
      </c>
      <c r="C28" s="72" t="str">
        <f ca="1">'Hilfstabelle DatendefKB'!Q16</f>
        <v>-----</v>
      </c>
      <c r="D28" s="53" t="str">
        <f ca="1">'Hilfstabelle DatendefKB'!R16</f>
        <v>≤ 10%</v>
      </c>
      <c r="E28" s="72" t="str">
        <f ca="1">'Hilfstabelle DatendefKB'!S16</f>
        <v>-----</v>
      </c>
      <c r="F28" s="53" t="str">
        <f ca="1">'Hilfstabelle DatendefKB'!T16</f>
        <v>-----</v>
      </c>
      <c r="G28" s="53">
        <f ca="1">'Hilfstabelle DatendefKB'!U16</f>
        <v>0</v>
      </c>
      <c r="H28" s="55" t="str">
        <f ca="1">'Hilfstabelle DatendefKB'!V16</f>
        <v>n.d.</v>
      </c>
      <c r="I28" s="53" t="str">
        <f ca="1">'Hilfstabelle DatendefKB'!W16</f>
        <v>Unvollständig</v>
      </c>
      <c r="J28" s="54" t="str">
        <f ca="1">'Hilfstabelle DatendefKB'!X16</f>
        <v>-----</v>
      </c>
      <c r="K28" s="54" t="str">
        <f ca="1">'Hilfstabelle DatendefKB'!Y16</f>
        <v>-----</v>
      </c>
    </row>
    <row r="29" spans="1:11" ht="155.25" customHeight="1" x14ac:dyDescent="0.2">
      <c r="A29" s="53">
        <f ca="1">'Hilfstabelle DatendefKB'!O17</f>
        <v>15</v>
      </c>
      <c r="B29" s="54" t="str">
        <f ca="1">'Hilfstabelle DatendefKB'!P17</f>
        <v>Mortalität postoperativ</v>
      </c>
      <c r="C29" s="72" t="str">
        <f ca="1">'Hilfstabelle DatendefKB'!Q17</f>
        <v>-----</v>
      </c>
      <c r="D29" s="53" t="str">
        <f ca="1">'Hilfstabelle DatendefKB'!R17</f>
        <v>≤ 10%</v>
      </c>
      <c r="E29" s="72" t="str">
        <f ca="1">'Hilfstabelle DatendefKB'!S17</f>
        <v>-----</v>
      </c>
      <c r="F29" s="53" t="str">
        <f ca="1">'Hilfstabelle DatendefKB'!T17</f>
        <v>-----</v>
      </c>
      <c r="G29" s="53">
        <f ca="1">'Hilfstabelle DatendefKB'!U17</f>
        <v>0</v>
      </c>
      <c r="H29" s="53" t="str">
        <f ca="1">'Hilfstabelle DatendefKB'!V17</f>
        <v>n.d.</v>
      </c>
      <c r="I29" s="53" t="str">
        <f ca="1">'Hilfstabelle DatendefKB'!W17</f>
        <v>Unvollständig</v>
      </c>
      <c r="J29" s="54" t="str">
        <f ca="1">'Hilfstabelle DatendefKB'!X17</f>
        <v>-----</v>
      </c>
      <c r="K29" s="54" t="str">
        <f ca="1">'Hilfstabelle DatendefKB'!Y17</f>
        <v>-----</v>
      </c>
    </row>
    <row r="30" spans="1:11" ht="155.25" customHeight="1" x14ac:dyDescent="0.2">
      <c r="A30" s="53">
        <f ca="1">'Hilfstabelle DatendefKB'!O18</f>
        <v>16</v>
      </c>
      <c r="B30" s="54" t="str">
        <f ca="1">'Hilfstabelle DatendefKB'!P18</f>
        <v>Vollständiger Pathologiebericht</v>
      </c>
      <c r="C30" s="72" t="str">
        <f ca="1">'Hilfstabelle DatendefKB'!Q18</f>
        <v>-----</v>
      </c>
      <c r="D30" s="53" t="str">
        <f ca="1">'Hilfstabelle DatendefKB'!R18</f>
        <v>≥ 70%</v>
      </c>
      <c r="E30" s="72" t="str">
        <f ca="1">'Hilfstabelle DatendefKB'!S18</f>
        <v>-----</v>
      </c>
      <c r="F30" s="53" t="str">
        <f ca="1">'Hilfstabelle DatendefKB'!T18</f>
        <v>-----</v>
      </c>
      <c r="G30" s="53">
        <f ca="1">'Hilfstabelle DatendefKB'!U18</f>
        <v>0</v>
      </c>
      <c r="H30" s="53" t="str">
        <f ca="1">'Hilfstabelle DatendefKB'!V18</f>
        <v>n.d.</v>
      </c>
      <c r="I30" s="53" t="str">
        <f ca="1">'Hilfstabelle DatendefKB'!W18</f>
        <v>Unvollständig</v>
      </c>
      <c r="J30" s="54" t="str">
        <f ca="1">'Hilfstabelle DatendefKB'!X18</f>
        <v>-----</v>
      </c>
      <c r="K30" s="54" t="str">
        <f ca="1">'Hilfstabelle DatendefKB'!Y18</f>
        <v>-----</v>
      </c>
    </row>
    <row r="31" spans="1:11" ht="155.25" customHeight="1" x14ac:dyDescent="0.2">
      <c r="A31" s="53">
        <f ca="1">'Hilfstabelle DatendefKB'!O19</f>
        <v>17</v>
      </c>
      <c r="B31" s="54" t="str">
        <f ca="1">'Hilfstabelle DatendefKB'!P19</f>
        <v>Ernährungsstatus</v>
      </c>
      <c r="C31" s="72" t="str">
        <f ca="1">'Hilfstabelle DatendefKB'!Q19</f>
        <v>-----</v>
      </c>
      <c r="D31" s="53" t="str">
        <f ca="1">'Hilfstabelle DatendefKB'!R19</f>
        <v>≥ 50%</v>
      </c>
      <c r="E31" s="72" t="str">
        <f ca="1">'Hilfstabelle DatendefKB'!S19</f>
        <v>-----</v>
      </c>
      <c r="F31" s="53" t="str">
        <f ca="1">'Hilfstabelle DatendefKB'!T19</f>
        <v>-----</v>
      </c>
      <c r="G31" s="53">
        <f ca="1">'Hilfstabelle DatendefKB'!U19</f>
        <v>0</v>
      </c>
      <c r="H31" s="53" t="str">
        <f ca="1">'Hilfstabelle DatendefKB'!V19</f>
        <v>n.d.</v>
      </c>
      <c r="I31" s="53" t="str">
        <f ca="1">'Hilfstabelle DatendefKB'!W19</f>
        <v>Unvollständig</v>
      </c>
      <c r="J31" s="54" t="str">
        <f ca="1">'Hilfstabelle DatendefKB'!X19</f>
        <v>-----</v>
      </c>
      <c r="K31" s="54" t="str">
        <f ca="1">'Hilfstabelle DatendefKB'!Y19</f>
        <v>-----</v>
      </c>
    </row>
    <row r="32" spans="1:11" ht="155.25" customHeight="1" x14ac:dyDescent="0.2">
      <c r="A32" s="53">
        <f ca="1">'Hilfstabelle DatendefKB'!O20</f>
        <v>18</v>
      </c>
      <c r="B32" s="54" t="str">
        <f ca="1">'Hilfstabelle DatendefKB'!P20</f>
        <v>Vitamin B12 Substitution nach Gastrektomie</v>
      </c>
      <c r="C32" s="72" t="str">
        <f ca="1">'Hilfstabelle DatendefKB'!Q20</f>
        <v>-----</v>
      </c>
      <c r="D32" s="53" t="str">
        <f ca="1">'Hilfstabelle DatendefKB'!R20</f>
        <v>≥ 80%</v>
      </c>
      <c r="E32" s="72" t="str">
        <f ca="1">'Hilfstabelle DatendefKB'!S20</f>
        <v>-----</v>
      </c>
      <c r="F32" s="53" t="str">
        <f ca="1">'Hilfstabelle DatendefKB'!T20</f>
        <v>-----</v>
      </c>
      <c r="G32" s="53" t="str">
        <f ca="1">'Hilfstabelle DatendefKB'!U20</f>
        <v>-----</v>
      </c>
      <c r="H32" s="53" t="str">
        <f ca="1">'Hilfstabelle DatendefKB'!V20</f>
        <v>n.d.</v>
      </c>
      <c r="I32" s="53" t="str">
        <f ca="1">'Hilfstabelle DatendefKB'!W20</f>
        <v>Unvollständig</v>
      </c>
      <c r="J32" s="54" t="str">
        <f ca="1">'Hilfstabelle DatendefKB'!X20</f>
        <v>-----</v>
      </c>
      <c r="K32" s="54" t="str">
        <f ca="1">'Hilfstabelle DatendefKB'!Y20</f>
        <v>-----</v>
      </c>
    </row>
    <row r="33" spans="1:11" ht="155.25" customHeight="1" x14ac:dyDescent="0.2">
      <c r="A33" s="53">
        <f ca="1">'Hilfstabelle DatendefKB'!O21</f>
        <v>19</v>
      </c>
      <c r="B33" s="54" t="str">
        <f ca="1">'Hilfstabelle DatendefKB'!P21</f>
        <v>Präoperative Chemotherapie bei lokalisierten Magenkarzinomen (ICD-10 C16.1-16.9)</v>
      </c>
      <c r="C33" s="72" t="str">
        <f ca="1">'Hilfstabelle DatendefKB'!Q21</f>
        <v>&lt; 80%</v>
      </c>
      <c r="D33" s="53" t="str">
        <f ca="1">'Hilfstabelle DatendefKB'!R21</f>
        <v>Derzeit keine Vorgaben</v>
      </c>
      <c r="E33" s="72" t="str">
        <f ca="1">'Hilfstabelle DatendefKB'!S21</f>
        <v>-----</v>
      </c>
      <c r="F33" s="53" t="str">
        <f ca="1">'Hilfstabelle DatendefKB'!T21</f>
        <v>-----</v>
      </c>
      <c r="G33" s="53" t="str">
        <f ca="1">'Hilfstabelle DatendefKB'!U21</f>
        <v>-----</v>
      </c>
      <c r="H33" s="53" t="str">
        <f ca="1">'Hilfstabelle DatendefKB'!V21</f>
        <v>n.d.</v>
      </c>
      <c r="I33" s="53" t="str">
        <f ca="1">'Hilfstabelle DatendefKB'!W21</f>
        <v>Unvollständig</v>
      </c>
      <c r="J33" s="54" t="str">
        <f ca="1">'Hilfstabelle DatendefKB'!X21</f>
        <v>-----</v>
      </c>
      <c r="K33" s="54" t="str">
        <f ca="1">'Hilfstabelle DatendefKB'!Y21</f>
        <v>-----</v>
      </c>
    </row>
    <row r="34" spans="1:11" ht="155.25" customHeight="1" x14ac:dyDescent="0.2">
      <c r="A34" s="53">
        <f ca="1">'Hilfstabelle DatendefKB'!O22</f>
        <v>20</v>
      </c>
      <c r="B34" s="54" t="str">
        <f ca="1">'Hilfstabelle DatendefKB'!P22</f>
        <v>Präoperative Chemotherapie oder Radiochemotherapie bei Adenokarzinomen des ösophagogastralen Übergangs cT3 oder cT4, M0</v>
      </c>
      <c r="C34" s="72" t="str">
        <f ca="1">'Hilfstabelle DatendefKB'!Q22</f>
        <v>&lt; 80%</v>
      </c>
      <c r="D34" s="53" t="str">
        <f ca="1">'Hilfstabelle DatendefKB'!R22</f>
        <v>Derzeit keine Vorgaben</v>
      </c>
      <c r="E34" s="72" t="str">
        <f ca="1">'Hilfstabelle DatendefKB'!S22</f>
        <v>-----</v>
      </c>
      <c r="F34" s="53" t="str">
        <f ca="1">'Hilfstabelle DatendefKB'!T22</f>
        <v>-----</v>
      </c>
      <c r="G34" s="53" t="str">
        <f ca="1">'Hilfstabelle DatendefKB'!U22</f>
        <v>-----</v>
      </c>
      <c r="H34" s="53" t="str">
        <f ca="1">'Hilfstabelle DatendefKB'!V22</f>
        <v>n.d.</v>
      </c>
      <c r="I34" s="53" t="str">
        <f ca="1">'Hilfstabelle DatendefKB'!W22</f>
        <v>Unvollständig</v>
      </c>
      <c r="J34" s="54" t="str">
        <f ca="1">'Hilfstabelle DatendefKB'!X22</f>
        <v>-----</v>
      </c>
      <c r="K34" s="54" t="str">
        <f ca="1">'Hilfstabelle DatendefKB'!Y22</f>
        <v>-----</v>
      </c>
    </row>
    <row r="35" spans="1:11" ht="155.25" customHeight="1" x14ac:dyDescent="0.2">
      <c r="A35" s="53">
        <f ca="1">'Hilfstabelle DatendefKB'!O23</f>
        <v>21</v>
      </c>
      <c r="B35" s="54" t="str">
        <f ca="1">'Hilfstabelle DatendefKB'!P23</f>
        <v>Bestimmung HER-2-Status vor palliativer Tumortherapie</v>
      </c>
      <c r="C35" s="72" t="str">
        <f ca="1">'Hilfstabelle DatendefKB'!Q23</f>
        <v>-----</v>
      </c>
      <c r="D35" s="53" t="str">
        <f ca="1">'Hilfstabelle DatendefKB'!R23</f>
        <v>≥ 80%</v>
      </c>
      <c r="E35" s="72" t="str">
        <f ca="1">'Hilfstabelle DatendefKB'!S23</f>
        <v>-----</v>
      </c>
      <c r="F35" s="53" t="str">
        <f ca="1">'Hilfstabelle DatendefKB'!T23</f>
        <v>-----</v>
      </c>
      <c r="G35" s="53" t="str">
        <f ca="1">'Hilfstabelle DatendefKB'!U23</f>
        <v>-----</v>
      </c>
      <c r="H35" s="53" t="str">
        <f ca="1">'Hilfstabelle DatendefKB'!V23</f>
        <v>n.d.</v>
      </c>
      <c r="I35" s="53" t="str">
        <f ca="1">'Hilfstabelle DatendefKB'!W23</f>
        <v>Unvollständig</v>
      </c>
      <c r="J35" s="54" t="str">
        <f ca="1">'Hilfstabelle DatendefKB'!X23</f>
        <v>-----</v>
      </c>
      <c r="K35" s="54" t="str">
        <f ca="1">'Hilfstabelle DatendefKB'!Y23</f>
        <v>-----</v>
      </c>
    </row>
  </sheetData>
  <sheetProtection algorithmName="SHA-512" hashValue="E+ebjn5LUsRYFVB3q4bho/BXjcf3d6L0jcGosJwGeAC5hxN3AzFI6im8aq+pSsGcGXNGn0S53/PnkepA1zZcHQ==" saltValue="LYwsAg+Qq34Gx9u0omKrBg=="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A12:H35 J12:K35">
    <cfRule type="notContainsBlanks" dxfId="5" priority="5" stopIfTrue="1">
      <formula>LEN(TRIM(A12))&gt;0</formula>
    </cfRule>
  </conditionalFormatting>
  <conditionalFormatting sqref="I12:I13">
    <cfRule type="notContainsBlanks" dxfId="4" priority="4" stopIfTrue="1">
      <formula>LEN(TRIM(I12))&gt;0</formula>
    </cfRule>
  </conditionalFormatting>
  <conditionalFormatting sqref="I14:I35">
    <cfRule type="expression" dxfId="3" priority="1">
      <formula>AND($I14&lt;&gt;"",$I14="Ausnahme (Plausibilität unklar)")</formula>
    </cfRule>
    <cfRule type="expression" dxfId="2" priority="13" stopIfTrue="1">
      <formula>AND($I14&lt;&gt;"",$I14="Sollvorgabe nicht erfüllt")</formula>
    </cfRule>
    <cfRule type="expression" dxfId="1" priority="14" stopIfTrue="1">
      <formula>AND($I14&lt;&gt;"",$I14="I.O. (Plausibilität unklar)")</formula>
    </cfRule>
    <cfRule type="expression" dxfId="0" priority="15" stopIfTrue="1">
      <formula>OR(AND($I14&lt;&gt;"",$I14="Unvollständig"),AND($I14&lt;&gt;"",$I14="Inkorrekt"))</formula>
    </cfRule>
  </conditionalFormatting>
  <pageMargins left="0.25" right="0.25" top="0.75" bottom="0.75" header="0.3" footer="0.3"/>
  <pageSetup paperSize="9" scale="92" orientation="landscape" r:id="rId1"/>
  <headerFooter>
    <oddFooter>&amp;L&amp;"Arial,Standard"&amp;7&amp;F&amp;C&amp;"Arial,Standard"&amp;7 © DKG  Alle Rechte vorbehalten&amp;R&amp;"Arial,Standard"&amp;7&amp;P</oddFooter>
  </headerFooter>
  <rowBreaks count="5" manualBreakCount="5">
    <brk id="15" max="10" man="1"/>
    <brk id="21" max="10" man="1"/>
    <brk id="27" max="10" man="1"/>
    <brk id="30" max="10" man="1"/>
    <brk id="33" max="10"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Y23"/>
  <sheetViews>
    <sheetView workbookViewId="0">
      <selection activeCell="M7" sqref="M7"/>
    </sheetView>
  </sheetViews>
  <sheetFormatPr defaultColWidth="9.140625" defaultRowHeight="15" x14ac:dyDescent="0.25"/>
  <cols>
    <col min="1" max="1" width="13.5703125" customWidth="1"/>
    <col min="2" max="2" width="3.85546875" customWidth="1"/>
    <col min="3" max="3" width="3.5703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45" t="s">
        <v>251</v>
      </c>
      <c r="B1" s="44" t="s">
        <v>252</v>
      </c>
      <c r="C1" s="44" t="s">
        <v>172</v>
      </c>
      <c r="D1" s="44" t="s">
        <v>173</v>
      </c>
      <c r="E1" s="89" t="s">
        <v>177</v>
      </c>
      <c r="F1" s="89" t="s">
        <v>253</v>
      </c>
      <c r="G1" s="89" t="s">
        <v>177</v>
      </c>
      <c r="H1" s="44" t="s">
        <v>254</v>
      </c>
      <c r="I1" s="44" t="s">
        <v>189</v>
      </c>
      <c r="J1" s="44" t="s">
        <v>217</v>
      </c>
      <c r="K1" s="44" t="s">
        <v>255</v>
      </c>
      <c r="L1" s="44" t="s">
        <v>256</v>
      </c>
      <c r="M1" s="44" t="s">
        <v>257</v>
      </c>
      <c r="O1" s="395" t="s">
        <v>258</v>
      </c>
      <c r="P1" s="395"/>
      <c r="Q1" s="395"/>
    </row>
    <row r="2" spans="1:25" ht="54.75" customHeight="1" x14ac:dyDescent="0.25">
      <c r="A2" s="43" t="str">
        <f>IF('Kennzahlenbogen_(KB)'!P9=0,"",'Kennzahlenbogen_(KB)'!P9)</f>
        <v>Unvollständig</v>
      </c>
      <c r="B2" s="43"/>
      <c r="C2" s="43" t="str">
        <f>IF($A2="I.O.","",'Kennzahlenbogen_(KB)'!A9)</f>
        <v>1a</v>
      </c>
      <c r="D2" s="38" t="str">
        <f>IF($A2="I.O.","",'Kennzahlenbogen_(KB)'!C9)</f>
        <v>Primärfälle</v>
      </c>
      <c r="E2" s="43" t="str">
        <f>IF(AND('Kennzahlenbogen_(KB)'!J9="",$A2&lt;&gt;"I.O."),"-----",IF($A2="I.O.","",'Kennzahlenbogen_(KB)'!J9))</f>
        <v>-----</v>
      </c>
      <c r="F2" s="38" t="str">
        <f>IF($A2="I.O.","",'Kennzahlenbogen_(KB)'!K9)</f>
        <v>≥ 30</v>
      </c>
      <c r="G2" s="43" t="str">
        <f>IF(AND('Kennzahlenbogen_(KB)'!M9="",$A2&lt;&gt;"I.O."),"-----",IF($A2="I.O.","",'Kennzahlenbogen_(KB)'!M9))</f>
        <v>-----</v>
      </c>
      <c r="H2" s="43">
        <f>IF($A2="I.O.","",IF('Kennzahlenbogen_(KB)'!O9="","-----",'Kennzahlenbogen_(KB)'!O9))</f>
        <v>0</v>
      </c>
      <c r="I2" s="43" t="str">
        <f>IF($A2="I.O.","","-----")</f>
        <v>-----</v>
      </c>
      <c r="J2" s="58" t="str">
        <f>IF($A2="I.O.","","-----")</f>
        <v>-----</v>
      </c>
      <c r="K2" s="43" t="str">
        <f>IF($A2="I.O.","",'Kennzahlenbogen_(KB)'!P9)</f>
        <v>Unvollständig</v>
      </c>
      <c r="L2" s="43" t="str">
        <f>IF(AND('Kennzahlenbogen_(KB)'!Q9="",$A2&lt;&gt;"I.O."),"-----",IF($A2="I.O.","",'Kennzahlenbogen_(KB)'!Q9))</f>
        <v>-----</v>
      </c>
      <c r="M2" s="43" t="str">
        <f>IF(AND('Kennzahlenbogen_(KB)'!R9="",$A2&lt;&gt;"I.O."),"-----",IF($A2="I.O.","",'Kennzahlenbogen_(KB)'!R9))</f>
        <v>-----</v>
      </c>
      <c r="O2" s="38" t="str">
        <f t="array" aca="1" ref="O2" ca="1">IF(ROW()-ROW($D$2:$D$23)+1&gt;ROWS($C$2:$C$23)-COUNTBLANK($C$2:$C$23),"",INDIRECT(ADDRESS(SMALL((IF($C$2:$C$23&lt;&gt;"",ROW($C$2:$C$23),ROW()+ROWS($C$2:$C$23))),ROW()-ROW($D$2:$D$23)+1),COLUMN($C$2:$C$23),4)))</f>
        <v>1a</v>
      </c>
      <c r="P2" s="38" t="str">
        <f t="array" aca="1" ref="P2" ca="1">IF(ROW()-ROW($E$2:$E$23)+1&gt;ROWS($D$2:$D$23)-COUNTBLANK($D$2:$D$23),"",INDIRECT(ADDRESS(SMALL((IF($D$2:$D$23&gt;"",ROW($D$2:$D$23),ROW()+ROWS($D$2:$D$23))),ROW()-ROW($E$2:$E$23)+1),COLUMN($D$2:$D$23),4)))</f>
        <v>Primärfälle</v>
      </c>
      <c r="Q2" s="38" t="str">
        <f t="array" aca="1" ref="Q2" ca="1">IF(ROW()-ROW($F$2:$F$23)+1&gt;ROWS($E$2:$E$23)-COUNTBLANK($E$2:$E$23),"",INDIRECT(ADDRESS(SMALL((IF($E$2:$E$23&gt;"",ROW($E$2:$E$23),ROW()+ROWS($E$2:$E$23))),ROW()-ROW($F$2:$F$23)+1),COLUMN($E$2:$E$23),4)))</f>
        <v>-----</v>
      </c>
      <c r="R2" s="38" t="str">
        <f t="array" aca="1" ref="R2" ca="1">IF(ROW()-ROW($G$2:$G$23)+1&gt;ROWS($F$2:$F$23)-COUNTBLANK($F$2:$F$23),"",INDIRECT(ADDRESS(SMALL((IF($F$2:$F$23&gt;"",ROW($F$2:$F$23),ROW()+ROWS($F$2:$F$23))),ROW()-ROW($G$2:$G$23)+1),COLUMN($F$2:$F$23),4)))</f>
        <v>≥ 30</v>
      </c>
      <c r="S2" s="38" t="str">
        <f t="array" aca="1" ref="S2" ca="1">IF(ROW()-ROW($H$2:$H$23)+1&gt;ROWS($G$2:$G$23)-COUNTBLANK($G$2:$G$23),"",INDIRECT(ADDRESS(SMALL((IF($G$2:$G$23&lt;&gt;"",ROW($G$2:$G$23),ROW()+ROWS($G$2:$G$23))),ROW()-ROW($H$2:$H$23)+1),COLUMN($G$2:$G$23),4)))</f>
        <v>-----</v>
      </c>
      <c r="T2" s="38">
        <f t="array" aca="1" ref="T2" ca="1">IF(ROW()-ROW($I$2:$I$23)+1&gt;ROWS($H$2:$H$23)-COUNTBLANK($H$2:$H$23),"",INDIRECT(ADDRESS(SMALL((IF($H$2:$H$23&lt;&gt;"",ROW($H$2:$H$23),ROW()+ROWS($H$2:$H$23))),ROW()-ROW($I$2:$I$23)+1),COLUMN($H$2:$H$23),4)))</f>
        <v>0</v>
      </c>
      <c r="U2" s="38" t="str">
        <f t="array" aca="1" ref="U2" ca="1">IF(ROW()-ROW($J$2:$J$23)+1&gt;ROWS($I$2:$I$23)-COUNTBLANK($I$2:$I$23),"",INDIRECT(ADDRESS(SMALL((IF($I$2:$I$23&lt;&gt;"",ROW($I$2:$I$23),ROW()+ROWS($I$2:$I$23))),ROW()-ROW($J$2:$J$23)+1),COLUMN($I$2:$I$23),4)))</f>
        <v>-----</v>
      </c>
      <c r="V2" s="59" t="str">
        <f t="array" aca="1" ref="V2" ca="1">IF(ROW()-ROW($K$2:$K$23)+1&gt;ROWS($J$2:$J$23)-COUNTBLANK($J$2:$J$23),"",INDIRECT(ADDRESS(SMALL((IF($J$2:$J$23&lt;&gt;"",ROW($J$2:$J$23),ROW()+ROWS($J$2:$J$23))),ROW()-ROW($K$2:$K$23)+1),COLUMN($J$2:$J$23),4)))</f>
        <v>-----</v>
      </c>
      <c r="W2" s="38" t="str">
        <f t="array" aca="1" ref="W2" ca="1">IF(ROW()-ROW($L$2:$L$23)+1&gt;ROWS($K$2:$K$23)-COUNTBLANK($K$2:$K$23),"",INDIRECT(ADDRESS(SMALL((IF($K$2:$K$23&lt;&gt;"",ROW($K$2:$K$23),ROW()+ROWS($K$2:$K$23))),ROW()-ROW($L$2:$L$23)+1),COLUMN($K$2:$K$23),4)))</f>
        <v>Unvollständig</v>
      </c>
      <c r="X2" s="38" t="str">
        <f t="array" aca="1" ref="X2" ca="1">IF(ROW()-ROW($M$2:$M$23)+1&gt;ROWS($L$2:$L$23)-COUNTBLANK($L$2:$L$23),"",INDIRECT(ADDRESS(SMALL((IF($L$2:$L$23&lt;&gt;"",ROW($L$2:$L$23),ROW()+ROWS($L$2:$L$23))),ROW()-ROW($M$2:$M$23)+1),COLUMN($L$2:$L$23),4)))</f>
        <v>-----</v>
      </c>
      <c r="Y2" s="38" t="str">
        <f t="array" aca="1" ref="Y2" ca="1">IF(ROW()-ROW($N$2:$N$23)+1&gt;ROWS($M$2:$M$23)-COUNTBLANK($M$2:$M$23),"",INDIRECT(ADDRESS(SMALL((IF($M$2:$M$23&lt;&gt;"",ROW($M$2:$M$23),ROW()+ROWS($M$2:$M$23))),ROW()-ROW($N$2:$N$23)+1),COLUMN($M$2:$M$23),4)))</f>
        <v>-----</v>
      </c>
    </row>
    <row r="3" spans="1:25" ht="54.75" customHeight="1" x14ac:dyDescent="0.25">
      <c r="A3" s="43" t="str">
        <f>IF('Kennzahlenbogen_(KB)'!P12=0,"",'Kennzahlenbogen_(KB)'!P12)</f>
        <v>Unvollständig</v>
      </c>
      <c r="B3" s="43"/>
      <c r="C3" s="97" t="str">
        <f>IF($A3="I.O.","",'Kennzahlenbogen_(KB)'!A12)</f>
        <v>1b</v>
      </c>
      <c r="D3" s="38" t="str">
        <f>IF($A3="I.O.","",'Kennzahlenbogen_(KB)'!C12)</f>
        <v>Pat. mit neuaufgetretenem Rezidiv und/ oder Fernmetastasen</v>
      </c>
      <c r="E3" s="43" t="str">
        <f>IF(AND('Kennzahlenbogen_(KB)'!J12="",$A3&lt;&gt;"I.O."),"-----",IF($A3="I.O.","",'Kennzahlenbogen_(KB)'!J12))</f>
        <v>-----</v>
      </c>
      <c r="F3" s="38" t="str">
        <f>IF($A3="I.O.","",'Kennzahlenbogen_(KB)'!K12)</f>
        <v>Derzeit keine Vorgaben</v>
      </c>
      <c r="G3" s="43" t="str">
        <f>IF(AND('Kennzahlenbogen_(KB)'!M12="",$A3&lt;&gt;"I.O."),"-----",IF($A3="I.O.","",'Kennzahlenbogen_(KB)'!M12))</f>
        <v>-----</v>
      </c>
      <c r="H3" s="43" t="str">
        <f>IF($A3="I.O.","",IF('Kennzahlenbogen_(KB)'!O12="","-----",'Kennzahlenbogen_(KB)'!O12))</f>
        <v>-----</v>
      </c>
      <c r="I3" s="43" t="str">
        <f>IF($A3="I.O.","","-----")</f>
        <v>-----</v>
      </c>
      <c r="J3" s="58" t="str">
        <f>IF($A3="I.O.","","-----")</f>
        <v>-----</v>
      </c>
      <c r="K3" s="43" t="str">
        <f>IF($A3="I.O.","",'Kennzahlenbogen_(KB)'!P12)</f>
        <v>Unvollständig</v>
      </c>
      <c r="L3" s="43" t="str">
        <f>IF(AND('Kennzahlenbogen_(KB)'!Q12="",$A3&lt;&gt;"I.O."),"-----",IF($A3="I.O.","",'Kennzahlenbogen_(KB)'!Q12))</f>
        <v>-----</v>
      </c>
      <c r="M3" s="43" t="str">
        <f>IF(AND('Kennzahlenbogen_(KB)'!R12="",$A3&lt;&gt;"I.O."),"-----",IF($A3="I.O.","",'Kennzahlenbogen_(KB)'!R12))</f>
        <v>-----</v>
      </c>
      <c r="O3" s="38" t="str">
        <f t="array" aca="1" ref="O3" ca="1">IF(ROW()-ROW($D$2:$D$23)+1&gt;ROWS($C$2:$C$23)-COUNTBLANK($C$2:$C$23),"",INDIRECT(ADDRESS(SMALL((IF($C$2:$C$23&lt;&gt;"",ROW($C$2:$C$23),ROW()+ROWS($C$2:$C$23))),ROW()-ROW($D$2:$D$23)+1),COLUMN($C$2:$C$23),4)))</f>
        <v>1b</v>
      </c>
      <c r="P3" s="38" t="str">
        <f t="array" aca="1" ref="P3" ca="1">IF(ROW()-ROW($E$2:$E$23)+1&gt;ROWS($D$2:$D$23)-COUNTBLANK($D$2:$D$23),"",INDIRECT(ADDRESS(SMALL((IF($D$2:$D$23&gt;"",ROW($D$2:$D$23),ROW()+ROWS($D$2:$D$23))),ROW()-ROW($E$2:$E$23)+1),COLUMN($D$2:$D$23),4)))</f>
        <v>Pat. mit neuaufgetretenem Rezidiv und/ oder Fernmetastasen</v>
      </c>
      <c r="Q3" s="38" t="str">
        <f t="array" aca="1" ref="Q3" ca="1">IF(ROW()-ROW($F$2:$F$23)+1&gt;ROWS($E$2:$E$23)-COUNTBLANK($E$2:$E$23),"",INDIRECT(ADDRESS(SMALL((IF($E$2:$E$23&gt;"",ROW($E$2:$E$23),ROW()+ROWS($E$2:$E$23))),ROW()-ROW($F$2:$F$23)+1),COLUMN($E$2:$E$23),4)))</f>
        <v>-----</v>
      </c>
      <c r="R3" s="38" t="str">
        <f t="array" aca="1" ref="R3" ca="1">IF(ROW()-ROW($G$2:$G$23)+1&gt;ROWS($F$2:$F$23)-COUNTBLANK($F$2:$F$23),"",INDIRECT(ADDRESS(SMALL((IF($F$2:$F$23&gt;"",ROW($F$2:$F$23),ROW()+ROWS($F$2:$F$23))),ROW()-ROW($G$2:$G$23)+1),COLUMN($F$2:$F$23),4)))</f>
        <v>Derzeit keine Vorgaben</v>
      </c>
      <c r="S3" s="38" t="str">
        <f t="array" aca="1" ref="S3" ca="1">IF(ROW()-ROW($H$2:$H$23)+1&gt;ROWS($G$2:$G$23)-COUNTBLANK($G$2:$G$23),"",INDIRECT(ADDRESS(SMALL((IF($G$2:$G$23&lt;&gt;"",ROW($G$2:$G$23),ROW()+ROWS($G$2:$G$23))),ROW()-ROW($H$2:$H$23)+1),COLUMN($G$2:$G$23),4)))</f>
        <v>-----</v>
      </c>
      <c r="T3" s="38" t="str">
        <f t="array" aca="1" ref="T3" ca="1">IF(ROW()-ROW($I$2:$I$23)+1&gt;ROWS($H$2:$H$23)-COUNTBLANK($H$2:$H$23),"",INDIRECT(ADDRESS(SMALL((IF($H$2:$H$23&lt;&gt;"",ROW($H$2:$H$23),ROW()+ROWS($H$2:$H$23))),ROW()-ROW($I$2:$I$23)+1),COLUMN($H$2:$H$23),4)))</f>
        <v>-----</v>
      </c>
      <c r="U3" s="38" t="str">
        <f t="array" aca="1" ref="U3" ca="1">IF(ROW()-ROW($J$2:$J$23)+1&gt;ROWS($I$2:$I$23)-COUNTBLANK($I$2:$I$23),"",INDIRECT(ADDRESS(SMALL((IF($I$2:$I$23&lt;&gt;"",ROW($I$2:$I$23),ROW()+ROWS($I$2:$I$23))),ROW()-ROW($J$2:$J$23)+1),COLUMN($I$2:$I$23),4)))</f>
        <v>-----</v>
      </c>
      <c r="V3" s="59" t="str">
        <f t="array" aca="1" ref="V3" ca="1">IF(ROW()-ROW($K$2:$K$23)+1&gt;ROWS($J$2:$J$23)-COUNTBLANK($J$2:$J$23),"",INDIRECT(ADDRESS(SMALL((IF($J$2:$J$23&lt;&gt;"",ROW($J$2:$J$23),ROW()+ROWS($J$2:$J$23))),ROW()-ROW($K$2:$K$23)+1),COLUMN($J$2:$J$23),4)))</f>
        <v>-----</v>
      </c>
      <c r="W3" s="38" t="str">
        <f t="array" aca="1" ref="W3" ca="1">IF(ROW()-ROW($L$2:$L$23)+1&gt;ROWS($K$2:$K$23)-COUNTBLANK($K$2:$K$23),"",INDIRECT(ADDRESS(SMALL((IF($K$2:$K$23&lt;&gt;"",ROW($K$2:$K$23),ROW()+ROWS($K$2:$K$23))),ROW()-ROW($L$2:$L$23)+1),COLUMN($K$2:$K$23),4)))</f>
        <v>Unvollständig</v>
      </c>
      <c r="X3" s="38" t="str">
        <f t="array" aca="1" ref="X3" ca="1">IF(ROW()-ROW($M$2:$M$23)+1&gt;ROWS($L$2:$L$23)-COUNTBLANK($L$2:$L$23),"",INDIRECT(ADDRESS(SMALL((IF($L$2:$L$23&lt;&gt;"",ROW($L$2:$L$23),ROW()+ROWS($L$2:$L$23))),ROW()-ROW($M$2:$M$23)+1),COLUMN($L$2:$L$23),4)))</f>
        <v>-----</v>
      </c>
      <c r="Y3" s="38" t="str">
        <f t="array" aca="1" ref="Y3" ca="1">IF(ROW()-ROW($N$2:$N$23)+1&gt;ROWS($M$2:$M$23)-COUNTBLANK($M$2:$M$23),"",INDIRECT(ADDRESS(SMALL((IF($M$2:$M$23&lt;&gt;"",ROW($M$2:$M$23),ROW()+ROWS($M$2:$M$23))),ROW()-ROW($N$2:$N$23)+1),COLUMN($M$2:$M$23),4)))</f>
        <v>-----</v>
      </c>
    </row>
    <row r="4" spans="1:25" ht="54.75" customHeight="1" x14ac:dyDescent="0.25">
      <c r="A4" s="43" t="str">
        <f>IF('Kennzahlenbogen_(KB)'!P15=0,"",'Kennzahlenbogen_(KB)'!P15)</f>
        <v>Unvollständig</v>
      </c>
      <c r="B4" s="43"/>
      <c r="C4" s="43">
        <f>IF($A4="I.O.","",'Kennzahlenbogen_(KB)'!A15)</f>
        <v>2</v>
      </c>
      <c r="D4" s="38" t="str">
        <f>IF($A4="I.O.","",'Kennzahlenbogen_(KB)'!C15)</f>
        <v>Prätherapeutische Fallvorstellung</v>
      </c>
      <c r="E4" s="43" t="str">
        <f>IF(AND('Kennzahlenbogen_(KB)'!J15="",$A4&lt;&gt;"I.O."),"-----",IF($A4="I.O.","",'Kennzahlenbogen_(KB)'!J15))</f>
        <v>-----</v>
      </c>
      <c r="F4" s="38" t="str">
        <f>IF($A4="I.O.","",'Kennzahlenbogen_(KB)'!K15)</f>
        <v>≥ 95%</v>
      </c>
      <c r="G4" s="43" t="str">
        <f>IF(AND('Kennzahlenbogen_(KB)'!M15="",$A4&lt;&gt;"I.O."),"-----",IF($A4="I.O.","",'Kennzahlenbogen_(KB)'!M15))</f>
        <v>-----</v>
      </c>
      <c r="H4" s="43" t="str">
        <f>IF($A4="I.O.","",IF('Kennzahlenbogen_(KB)'!O15="","-----",'Kennzahlenbogen_(KB)'!O15))</f>
        <v>-----</v>
      </c>
      <c r="I4" s="43">
        <f>IF($A4="I.O.","",IF('Kennzahlenbogen_(KB)'!O16="","-----",'Kennzahlenbogen_(KB)'!O16))</f>
        <v>0</v>
      </c>
      <c r="J4" s="58" t="str">
        <f>IF($A4="I.O.","",IF('Kennzahlenbogen_(KB)'!O17="",0,'Kennzahlenbogen_(KB)'!O17))</f>
        <v>n.d.</v>
      </c>
      <c r="K4" s="43" t="str">
        <f>IF($A4="I.O.","",'Kennzahlenbogen_(KB)'!P15)</f>
        <v>Unvollständig</v>
      </c>
      <c r="L4" s="43" t="str">
        <f>IF(AND('Kennzahlenbogen_(KB)'!Q15="",$A4&lt;&gt;"I.O."),"-----",IF($A4="I.O.","",'Kennzahlenbogen_(KB)'!Q15))</f>
        <v>-----</v>
      </c>
      <c r="M4" s="43" t="str">
        <f>IF(AND('Kennzahlenbogen_(KB)'!R15="",$A4&lt;&gt;"I.O."),"-----",IF($A4="I.O.","",'Kennzahlenbogen_(KB)'!R15))</f>
        <v>-----</v>
      </c>
      <c r="O4" s="38">
        <f t="array" aca="1" ref="O4" ca="1">IF(ROW()-ROW($D$2:$D$23)+1&gt;ROWS($C$2:$C$23)-COUNTBLANK($C$2:$C$23),"",INDIRECT(ADDRESS(SMALL((IF($C$2:$C$23&lt;&gt;"",ROW($C$2:$C$23),ROW()+ROWS($C$2:$C$23))),ROW()-ROW($D$2:$D$23)+1),COLUMN($C$2:$C$23),4)))</f>
        <v>2</v>
      </c>
      <c r="P4" s="38" t="str">
        <f t="array" aca="1" ref="P4" ca="1">IF(ROW()-ROW($E$2:$E$23)+1&gt;ROWS($D$2:$D$23)-COUNTBLANK($D$2:$D$23),"",INDIRECT(ADDRESS(SMALL((IF($D$2:$D$23&gt;"",ROW($D$2:$D$23),ROW()+ROWS($D$2:$D$23))),ROW()-ROW($E$2:$E$23)+1),COLUMN($D$2:$D$23),4)))</f>
        <v>Prätherapeutische Fallvorstellung</v>
      </c>
      <c r="Q4" s="38" t="str">
        <f t="array" aca="1" ref="Q4" ca="1">IF(ROW()-ROW($F$2:$F$23)+1&gt;ROWS($E$2:$E$23)-COUNTBLANK($E$2:$E$23),"",INDIRECT(ADDRESS(SMALL((IF($E$2:$E$23&gt;"",ROW($E$2:$E$23),ROW()+ROWS($E$2:$E$23))),ROW()-ROW($F$2:$F$23)+1),COLUMN($E$2:$E$23),4)))</f>
        <v>-----</v>
      </c>
      <c r="R4" s="38" t="str">
        <f t="array" aca="1" ref="R4" ca="1">IF(ROW()-ROW($G$2:$G$23)+1&gt;ROWS($F$2:$F$23)-COUNTBLANK($F$2:$F$23),"",INDIRECT(ADDRESS(SMALL((IF($F$2:$F$23&gt;"",ROW($F$2:$F$23),ROW()+ROWS($F$2:$F$23))),ROW()-ROW($G$2:$G$23)+1),COLUMN($F$2:$F$23),4)))</f>
        <v>≥ 95%</v>
      </c>
      <c r="S4" s="38" t="str">
        <f t="array" aca="1" ref="S4" ca="1">IF(ROW()-ROW($H$2:$H$23)+1&gt;ROWS($G$2:$G$23)-COUNTBLANK($G$2:$G$23),"",INDIRECT(ADDRESS(SMALL((IF($G$2:$G$23&lt;&gt;"",ROW($G$2:$G$23),ROW()+ROWS($G$2:$G$23))),ROW()-ROW($H$2:$H$23)+1),COLUMN($G$2:$G$23),4)))</f>
        <v>-----</v>
      </c>
      <c r="T4" s="38" t="str">
        <f t="array" aca="1" ref="T4" ca="1">IF(ROW()-ROW($I$2:$I$23)+1&gt;ROWS($H$2:$H$23)-COUNTBLANK($H$2:$H$23),"",INDIRECT(ADDRESS(SMALL((IF($H$2:$H$23&lt;&gt;"",ROW($H$2:$H$23),ROW()+ROWS($H$2:$H$23))),ROW()-ROW($I$2:$I$23)+1),COLUMN($H$2:$H$23),4)))</f>
        <v>-----</v>
      </c>
      <c r="U4" s="38">
        <f t="array" aca="1" ref="U4" ca="1">IF(ROW()-ROW($J$2:$J$23)+1&gt;ROWS($I$2:$I$23)-COUNTBLANK($I$2:$I$23),"",INDIRECT(ADDRESS(SMALL((IF($I$2:$I$23&lt;&gt;"",ROW($I$2:$I$23),ROW()+ROWS($I$2:$I$23))),ROW()-ROW($J$2:$J$23)+1),COLUMN($I$2:$I$23),4)))</f>
        <v>0</v>
      </c>
      <c r="V4" s="59" t="str">
        <f t="array" aca="1" ref="V4" ca="1">IF(ROW()-ROW($K$2:$K$23)+1&gt;ROWS($J$2:$J$23)-COUNTBLANK($J$2:$J$23),"",INDIRECT(ADDRESS(SMALL((IF($J$2:$J$23&lt;&gt;"",ROW($J$2:$J$23),ROW()+ROWS($J$2:$J$23))),ROW()-ROW($K$2:$K$23)+1),COLUMN($J$2:$J$23),4)))</f>
        <v>n.d.</v>
      </c>
      <c r="W4" s="38" t="str">
        <f t="array" aca="1" ref="W4" ca="1">IF(ROW()-ROW($L$2:$L$23)+1&gt;ROWS($K$2:$K$23)-COUNTBLANK($K$2:$K$23),"",INDIRECT(ADDRESS(SMALL((IF($K$2:$K$23&lt;&gt;"",ROW($K$2:$K$23),ROW()+ROWS($K$2:$K$23))),ROW()-ROW($L$2:$L$23)+1),COLUMN($K$2:$K$23),4)))</f>
        <v>Unvollständig</v>
      </c>
      <c r="X4" s="38" t="str">
        <f t="array" aca="1" ref="X4" ca="1">IF(ROW()-ROW($M$2:$M$23)+1&gt;ROWS($L$2:$L$23)-COUNTBLANK($L$2:$L$23),"",INDIRECT(ADDRESS(SMALL((IF($L$2:$L$23&lt;&gt;"",ROW($L$2:$L$23),ROW()+ROWS($L$2:$L$23))),ROW()-ROW($M$2:$M$23)+1),COLUMN($L$2:$L$23),4)))</f>
        <v>-----</v>
      </c>
      <c r="Y4" s="38" t="str">
        <f t="array" aca="1" ref="Y4" ca="1">IF(ROW()-ROW($N$2:$N$23)+1&gt;ROWS($M$2:$M$23)-COUNTBLANK($M$2:$M$23),"",INDIRECT(ADDRESS(SMALL((IF($M$2:$M$23&lt;&gt;"",ROW($M$2:$M$23),ROW()+ROWS($M$2:$M$23))),ROW()-ROW($N$2:$N$23)+1),COLUMN($M$2:$M$23),4)))</f>
        <v>-----</v>
      </c>
    </row>
    <row r="5" spans="1:25" ht="54.75" customHeight="1" x14ac:dyDescent="0.25">
      <c r="A5" s="43" t="str">
        <f>IF('Kennzahlenbogen_(KB)'!P18=0,"",'Kennzahlenbogen_(KB)'!P18)</f>
        <v>Unvollständig</v>
      </c>
      <c r="B5" s="43"/>
      <c r="C5" s="97">
        <f>IF($A5="I.O.","",'Kennzahlenbogen_(KB)'!A18)</f>
        <v>3</v>
      </c>
      <c r="D5" s="38" t="str">
        <f>IF($A5="I.O.","",'Kennzahlenbogen_(KB)'!C18)</f>
        <v>Prätherapeutische Fallvorstellung Rezidiv</v>
      </c>
      <c r="E5" s="43" t="str">
        <f>IF(AND('Kennzahlenbogen_(KB)'!J18="",$A5&lt;&gt;"I.O."),"-----",IF($A5="I.O.","",'Kennzahlenbogen_(KB)'!J18))</f>
        <v>-----</v>
      </c>
      <c r="F5" s="38" t="str">
        <f>IF($A5="I.O.","",'Kennzahlenbogen_(KB)'!K18)</f>
        <v>≥ 95%</v>
      </c>
      <c r="G5" s="43" t="str">
        <f>IF(AND('Kennzahlenbogen_(KB)'!M18="",$A5&lt;&gt;"I.O."),"-----",IF($A5="I.O.","",'Kennzahlenbogen_(KB)'!M18))</f>
        <v>-----</v>
      </c>
      <c r="H5" s="43" t="str">
        <f>IF($A5="I.O.","",IF('Kennzahlenbogen_(KB)'!O18="","-----",'Kennzahlenbogen_(KB)'!O18))</f>
        <v>-----</v>
      </c>
      <c r="I5" s="43" t="str">
        <f>IF($A5="I.O.","",IF('Kennzahlenbogen_(KB)'!O19="","-----",'Kennzahlenbogen_(KB)'!O19))</f>
        <v>-----</v>
      </c>
      <c r="J5" s="58" t="str">
        <f>IF($A5="I.O.","",IF('Kennzahlenbogen_(KB)'!O20="","-----",'Kennzahlenbogen_(KB)'!O20))</f>
        <v>n.d.</v>
      </c>
      <c r="K5" s="43" t="str">
        <f>IF($A5="I.O.","",'Kennzahlenbogen_(KB)'!P18)</f>
        <v>Unvollständig</v>
      </c>
      <c r="L5" s="43" t="str">
        <f>IF(AND('Kennzahlenbogen_(KB)'!Q18="",$A5&lt;&gt;"I.O."),"-----",IF($A5="I.O.","",'Kennzahlenbogen_(KB)'!Q18))</f>
        <v>-----</v>
      </c>
      <c r="M5" s="43" t="str">
        <f>IF(AND('Kennzahlenbogen_(KB)'!R18="",$A5&lt;&gt;"I.O."),"-----",IF($A5="I.O.","",'Kennzahlenbogen_(KB)'!R18))</f>
        <v>-----</v>
      </c>
      <c r="O5" s="38">
        <f t="array" aca="1" ref="O5" ca="1">IF(ROW()-ROW($D$2:$D$23)+1&gt;ROWS($C$2:$C$23)-COUNTBLANK($C$2:$C$23),"",INDIRECT(ADDRESS(SMALL((IF($C$2:$C$23&lt;&gt;"",ROW($C$2:$C$23),ROW()+ROWS($C$2:$C$23))),ROW()-ROW($D$2:$D$23)+1),COLUMN($C$2:$C$23),4)))</f>
        <v>3</v>
      </c>
      <c r="P5" s="38" t="str">
        <f t="array" aca="1" ref="P5" ca="1">IF(ROW()-ROW($E$2:$E$23)+1&gt;ROWS($D$2:$D$23)-COUNTBLANK($D$2:$D$23),"",INDIRECT(ADDRESS(SMALL((IF($D$2:$D$23&gt;"",ROW($D$2:$D$23),ROW()+ROWS($D$2:$D$23))),ROW()-ROW($E$2:$E$23)+1),COLUMN($D$2:$D$23),4)))</f>
        <v>Prätherapeutische Fallvorstellung Rezidiv</v>
      </c>
      <c r="Q5" s="38" t="str">
        <f t="array" aca="1" ref="Q5" ca="1">IF(ROW()-ROW($F$2:$F$23)+1&gt;ROWS($E$2:$E$23)-COUNTBLANK($E$2:$E$23),"",INDIRECT(ADDRESS(SMALL((IF($E$2:$E$23&gt;"",ROW($E$2:$E$23),ROW()+ROWS($E$2:$E$23))),ROW()-ROW($F$2:$F$23)+1),COLUMN($E$2:$E$23),4)))</f>
        <v>-----</v>
      </c>
      <c r="R5" s="38" t="str">
        <f t="array" aca="1" ref="R5" ca="1">IF(ROW()-ROW($G$2:$G$23)+1&gt;ROWS($F$2:$F$23)-COUNTBLANK($F$2:$F$23),"",INDIRECT(ADDRESS(SMALL((IF($F$2:$F$23&gt;"",ROW($F$2:$F$23),ROW()+ROWS($F$2:$F$23))),ROW()-ROW($G$2:$G$23)+1),COLUMN($F$2:$F$23),4)))</f>
        <v>≥ 95%</v>
      </c>
      <c r="S5" s="38" t="str">
        <f t="array" aca="1" ref="S5" ca="1">IF(ROW()-ROW($H$2:$H$23)+1&gt;ROWS($G$2:$G$23)-COUNTBLANK($G$2:$G$23),"",INDIRECT(ADDRESS(SMALL((IF($G$2:$G$23&lt;&gt;"",ROW($G$2:$G$23),ROW()+ROWS($G$2:$G$23))),ROW()-ROW($H$2:$H$23)+1),COLUMN($G$2:$G$23),4)))</f>
        <v>-----</v>
      </c>
      <c r="T5" s="38" t="str">
        <f t="array" aca="1" ref="T5" ca="1">IF(ROW()-ROW($I$2:$I$23)+1&gt;ROWS($H$2:$H$23)-COUNTBLANK($H$2:$H$23),"",INDIRECT(ADDRESS(SMALL((IF($H$2:$H$23&lt;&gt;"",ROW($H$2:$H$23),ROW()+ROWS($H$2:$H$23))),ROW()-ROW($I$2:$I$23)+1),COLUMN($H$2:$H$23),4)))</f>
        <v>-----</v>
      </c>
      <c r="U5" s="38" t="str">
        <f t="array" aca="1" ref="U5" ca="1">IF(ROW()-ROW($J$2:$J$23)+1&gt;ROWS($I$2:$I$23)-COUNTBLANK($I$2:$I$23),"",INDIRECT(ADDRESS(SMALL((IF($I$2:$I$23&lt;&gt;"",ROW($I$2:$I$23),ROW()+ROWS($I$2:$I$23))),ROW()-ROW($J$2:$J$23)+1),COLUMN($I$2:$I$23),4)))</f>
        <v>-----</v>
      </c>
      <c r="V5" s="59" t="str">
        <f t="array" aca="1" ref="V5" ca="1">IF(ROW()-ROW($K$2:$K$23)+1&gt;ROWS($J$2:$J$23)-COUNTBLANK($J$2:$J$23),"",INDIRECT(ADDRESS(SMALL((IF($J$2:$J$23&lt;&gt;"",ROW($J$2:$J$23),ROW()+ROWS($J$2:$J$23))),ROW()-ROW($K$2:$K$23)+1),COLUMN($J$2:$J$23),4)))</f>
        <v>n.d.</v>
      </c>
      <c r="W5" s="38" t="str">
        <f t="array" aca="1" ref="W5" ca="1">IF(ROW()-ROW($L$2:$L$23)+1&gt;ROWS($K$2:$K$23)-COUNTBLANK($K$2:$K$23),"",INDIRECT(ADDRESS(SMALL((IF($K$2:$K$23&lt;&gt;"",ROW($K$2:$K$23),ROW()+ROWS($K$2:$K$23))),ROW()-ROW($L$2:$L$23)+1),COLUMN($K$2:$K$23),4)))</f>
        <v>Unvollständig</v>
      </c>
      <c r="X5" s="38" t="str">
        <f t="array" aca="1" ref="X5" ca="1">IF(ROW()-ROW($M$2:$M$23)+1&gt;ROWS($L$2:$L$23)-COUNTBLANK($L$2:$L$23),"",INDIRECT(ADDRESS(SMALL((IF($L$2:$L$23&lt;&gt;"",ROW($L$2:$L$23),ROW()+ROWS($L$2:$L$23))),ROW()-ROW($M$2:$M$23)+1),COLUMN($L$2:$L$23),4)))</f>
        <v>-----</v>
      </c>
      <c r="Y5" s="38" t="str">
        <f t="array" aca="1" ref="Y5" ca="1">IF(ROW()-ROW($N$2:$N$23)+1&gt;ROWS($M$2:$M$23)-COUNTBLANK($M$2:$M$23),"",INDIRECT(ADDRESS(SMALL((IF($M$2:$M$23&lt;&gt;"",ROW($M$2:$M$23),ROW()+ROWS($M$2:$M$23))),ROW()-ROW($N$2:$N$23)+1),COLUMN($M$2:$M$23),4)))</f>
        <v>-----</v>
      </c>
    </row>
    <row r="6" spans="1:25" ht="54.75" customHeight="1" x14ac:dyDescent="0.25">
      <c r="A6" s="43" t="str">
        <f>IF('Kennzahlenbogen_(KB)'!P21=0,"",'Kennzahlenbogen_(KB)'!P21)</f>
        <v>Unvollständig</v>
      </c>
      <c r="B6" s="43"/>
      <c r="C6" s="43">
        <f>IF($A6="I.O.","",'Kennzahlenbogen_(KB)'!A21)</f>
        <v>4</v>
      </c>
      <c r="D6" s="38" t="str">
        <f>IF($A6="I.O.","",'Kennzahlenbogen_(KB)'!C21)</f>
        <v>Postoperative Fallvorstellung</v>
      </c>
      <c r="E6" s="43" t="str">
        <f>IF(AND('Kennzahlenbogen_(KB)'!J21="",$A6&lt;&gt;"I.O."),"-----",IF($A6="I.O.","",'Kennzahlenbogen_(KB)'!J21))</f>
        <v>-----</v>
      </c>
      <c r="F6" s="38" t="str">
        <f>IF($A6="I.O.","",'Kennzahlenbogen_(KB)'!K21)</f>
        <v>≥ 95%</v>
      </c>
      <c r="G6" s="43" t="str">
        <f>IF(AND('Kennzahlenbogen_(KB)'!M21="",$A6&lt;&gt;"I.O."),"-----",IF($A6="I.O.","",'Kennzahlenbogen_(KB)'!M21))</f>
        <v>-----</v>
      </c>
      <c r="H6" s="43" t="str">
        <f>IF($A6="I.O.","",IF('Kennzahlenbogen_(KB)'!O21="","-----",'Kennzahlenbogen_(KB)'!O21))</f>
        <v>-----</v>
      </c>
      <c r="I6" s="43">
        <f>IF($A6="I.O.","",IF('Kennzahlenbogen_(KB)'!O22="","-----",'Kennzahlenbogen_(KB)'!O22))</f>
        <v>0</v>
      </c>
      <c r="J6" s="58" t="str">
        <f>IF($A6="I.O.","",IF('Kennzahlenbogen_(KB)'!O23="",0,'Kennzahlenbogen_(KB)'!O23))</f>
        <v>n.d.</v>
      </c>
      <c r="K6" s="43" t="str">
        <f>IF($A6="I.O.","",'Kennzahlenbogen_(KB)'!P21)</f>
        <v>Unvollständig</v>
      </c>
      <c r="L6" s="43" t="str">
        <f>IF(AND('Kennzahlenbogen_(KB)'!Q21="",$A6&lt;&gt;"I.O."),"-----",IF($A6="I.O.","",'Kennzahlenbogen_(KB)'!Q21))</f>
        <v>-----</v>
      </c>
      <c r="M6" s="43" t="str">
        <f>IF(AND('Kennzahlenbogen_(KB)'!R21="",$A6&lt;&gt;"I.O."),"-----",IF($A6="I.O.","",'Kennzahlenbogen_(KB)'!R21))</f>
        <v>-----</v>
      </c>
      <c r="O6" s="38">
        <f t="array" aca="1" ref="O6" ca="1">IF(ROW()-ROW($D$2:$D$23)+1&gt;ROWS($C$2:$C$23)-COUNTBLANK($C$2:$C$23),"",INDIRECT(ADDRESS(SMALL((IF($C$2:$C$23&lt;&gt;"",ROW($C$2:$C$23),ROW()+ROWS($C$2:$C$23))),ROW()-ROW($D$2:$D$23)+1),COLUMN($C$2:$C$23),4)))</f>
        <v>4</v>
      </c>
      <c r="P6" s="38" t="str">
        <f t="array" aca="1" ref="P6" ca="1">IF(ROW()-ROW($E$2:$E$23)+1&gt;ROWS($D$2:$D$23)-COUNTBLANK($D$2:$D$23),"",INDIRECT(ADDRESS(SMALL((IF($D$2:$D$23&gt;"",ROW($D$2:$D$23),ROW()+ROWS($D$2:$D$23))),ROW()-ROW($E$2:$E$23)+1),COLUMN($D$2:$D$23),4)))</f>
        <v>Postoperative Fallvorstellung</v>
      </c>
      <c r="Q6" s="38" t="str">
        <f t="array" aca="1" ref="Q6" ca="1">IF(ROW()-ROW($F$2:$F$23)+1&gt;ROWS($E$2:$E$23)-COUNTBLANK($E$2:$E$23),"",INDIRECT(ADDRESS(SMALL((IF($E$2:$E$23&gt;"",ROW($E$2:$E$23),ROW()+ROWS($E$2:$E$23))),ROW()-ROW($F$2:$F$23)+1),COLUMN($E$2:$E$23),4)))</f>
        <v>-----</v>
      </c>
      <c r="R6" s="38" t="str">
        <f t="array" aca="1" ref="R6" ca="1">IF(ROW()-ROW($G$2:$G$23)+1&gt;ROWS($F$2:$F$23)-COUNTBLANK($F$2:$F$23),"",INDIRECT(ADDRESS(SMALL((IF($F$2:$F$23&gt;"",ROW($F$2:$F$23),ROW()+ROWS($F$2:$F$23))),ROW()-ROW($G$2:$G$23)+1),COLUMN($F$2:$F$23),4)))</f>
        <v>≥ 95%</v>
      </c>
      <c r="S6" s="38" t="str">
        <f t="array" aca="1" ref="S6" ca="1">IF(ROW()-ROW($H$2:$H$23)+1&gt;ROWS($G$2:$G$23)-COUNTBLANK($G$2:$G$23),"",INDIRECT(ADDRESS(SMALL((IF($G$2:$G$23&lt;&gt;"",ROW($G$2:$G$23),ROW()+ROWS($G$2:$G$23))),ROW()-ROW($H$2:$H$23)+1),COLUMN($G$2:$G$23),4)))</f>
        <v>-----</v>
      </c>
      <c r="T6" s="38" t="str">
        <f t="array" aca="1" ref="T6" ca="1">IF(ROW()-ROW($I$2:$I$23)+1&gt;ROWS($H$2:$H$23)-COUNTBLANK($H$2:$H$23),"",INDIRECT(ADDRESS(SMALL((IF($H$2:$H$23&lt;&gt;"",ROW($H$2:$H$23),ROW()+ROWS($H$2:$H$23))),ROW()-ROW($I$2:$I$23)+1),COLUMN($H$2:$H$23),4)))</f>
        <v>-----</v>
      </c>
      <c r="U6" s="38">
        <f t="array" aca="1" ref="U6" ca="1">IF(ROW()-ROW($J$2:$J$23)+1&gt;ROWS($I$2:$I$23)-COUNTBLANK($I$2:$I$23),"",INDIRECT(ADDRESS(SMALL((IF($I$2:$I$23&lt;&gt;"",ROW($I$2:$I$23),ROW()+ROWS($I$2:$I$23))),ROW()-ROW($J$2:$J$23)+1),COLUMN($I$2:$I$23),4)))</f>
        <v>0</v>
      </c>
      <c r="V6" s="59" t="str">
        <f t="array" aca="1" ref="V6" ca="1">IF(ROW()-ROW($K$2:$K$23)+1&gt;ROWS($J$2:$J$23)-COUNTBLANK($J$2:$J$23),"",INDIRECT(ADDRESS(SMALL((IF($J$2:$J$23&lt;&gt;"",ROW($J$2:$J$23),ROW()+ROWS($J$2:$J$23))),ROW()-ROW($K$2:$K$23)+1),COLUMN($J$2:$J$23),4)))</f>
        <v>n.d.</v>
      </c>
      <c r="W6" s="38" t="str">
        <f t="array" aca="1" ref="W6" ca="1">IF(ROW()-ROW($L$2:$L$23)+1&gt;ROWS($K$2:$K$23)-COUNTBLANK($K$2:$K$23),"",INDIRECT(ADDRESS(SMALL((IF($K$2:$K$23&lt;&gt;"",ROW($K$2:$K$23),ROW()+ROWS($K$2:$K$23))),ROW()-ROW($L$2:$L$23)+1),COLUMN($K$2:$K$23),4)))</f>
        <v>Unvollständig</v>
      </c>
      <c r="X6" s="38" t="str">
        <f t="array" aca="1" ref="X6" ca="1">IF(ROW()-ROW($M$2:$M$23)+1&gt;ROWS($L$2:$L$23)-COUNTBLANK($L$2:$L$23),"",INDIRECT(ADDRESS(SMALL((IF($L$2:$L$23&lt;&gt;"",ROW($L$2:$L$23),ROW()+ROWS($L$2:$L$23))),ROW()-ROW($M$2:$M$23)+1),COLUMN($L$2:$L$23),4)))</f>
        <v>-----</v>
      </c>
      <c r="Y6" s="38" t="str">
        <f t="array" aca="1" ref="Y6" ca="1">IF(ROW()-ROW($N$2:$N$23)+1&gt;ROWS($M$2:$M$23)-COUNTBLANK($M$2:$M$23),"",INDIRECT(ADDRESS(SMALL((IF($M$2:$M$23&lt;&gt;"",ROW($M$2:$M$23),ROW()+ROWS($M$2:$M$23))),ROW()-ROW($N$2:$N$23)+1),COLUMN($M$2:$M$23),4)))</f>
        <v>-----</v>
      </c>
    </row>
    <row r="7" spans="1:25" ht="54.75" customHeight="1" x14ac:dyDescent="0.25">
      <c r="A7" s="43" t="str">
        <f>IF('Kennzahlenbogen_(KB)'!P24=0,"",'Kennzahlenbogen_(KB)'!P24)</f>
        <v>Unvollständig</v>
      </c>
      <c r="B7" s="43"/>
      <c r="C7" s="43">
        <f>IF($A7="I.O.","",'Kennzahlenbogen_(KB)'!A24)</f>
        <v>5</v>
      </c>
      <c r="D7" s="38" t="str">
        <f>IF($A7="I.O.","",'Kennzahlenbogen_(KB)'!C24)</f>
        <v>Psychoonkologisches Distress-Screening</v>
      </c>
      <c r="E7" s="43" t="str">
        <f>IF(AND('Kennzahlenbogen_(KB)'!J24="",$A7&lt;&gt;"I.O."),"-----",IF($A7="I.O.","",'Kennzahlenbogen_(KB)'!J24))</f>
        <v>-----</v>
      </c>
      <c r="F7" s="38" t="str">
        <f>IF($A7="I.O.","",'Kennzahlenbogen_(KB)'!K24)</f>
        <v>≥ 65%</v>
      </c>
      <c r="G7" s="43" t="str">
        <f>IF(AND('Kennzahlenbogen_(KB)'!M24="",$A7&lt;&gt;"I.O."),"-----",IF($A7="I.O.","",'Kennzahlenbogen_(KB)'!M24))</f>
        <v>-----</v>
      </c>
      <c r="H7" s="43" t="str">
        <f>IF($A7="I.O.","",IF('Kennzahlenbogen_(KB)'!O24="","-----",'Kennzahlenbogen_(KB)'!O24))</f>
        <v>-----</v>
      </c>
      <c r="I7" s="43">
        <f>IF($A7="I.O.","",IF('Kennzahlenbogen_(KB)'!O25="","-----",'Kennzahlenbogen_(KB)'!O25))</f>
        <v>0</v>
      </c>
      <c r="J7" s="58" t="str">
        <f>IF($A7="I.O.","",IF('Kennzahlenbogen_(KB)'!O26="",0,'Kennzahlenbogen_(KB)'!O26))</f>
        <v>n.d.</v>
      </c>
      <c r="K7" s="43" t="str">
        <f>IF($A7="I.O.","",'Kennzahlenbogen_(KB)'!P24)</f>
        <v>Unvollständig</v>
      </c>
      <c r="L7" s="43" t="str">
        <f>IF(AND('Kennzahlenbogen_(KB)'!Q24="",$A7&lt;&gt;"I.O."),"-----",IF($A7="I.O.","",'Kennzahlenbogen_(KB)'!Q24))</f>
        <v>-----</v>
      </c>
      <c r="M7" s="43" t="str">
        <f>IF(AND('Kennzahlenbogen_(KB)'!R24="",$A7&lt;&gt;"I.O."),"-----",IF($A7="I.O.","",'Kennzahlenbogen_(KB)'!R24))</f>
        <v>-----</v>
      </c>
      <c r="O7" s="38">
        <f t="array" aca="1" ref="O7" ca="1">IF(ROW()-ROW($D$2:$D$23)+1&gt;ROWS($C$2:$C$23)-COUNTBLANK($C$2:$C$23),"",INDIRECT(ADDRESS(SMALL((IF($C$2:$C$23&lt;&gt;"",ROW($C$2:$C$23),ROW()+ROWS($C$2:$C$23))),ROW()-ROW($D$2:$D$23)+1),COLUMN($C$2:$C$23),4)))</f>
        <v>5</v>
      </c>
      <c r="P7" s="38" t="str">
        <f t="array" aca="1" ref="P7" ca="1">IF(ROW()-ROW($E$2:$E$23)+1&gt;ROWS($D$2:$D$23)-COUNTBLANK($D$2:$D$23),"",INDIRECT(ADDRESS(SMALL((IF($D$2:$D$23&gt;"",ROW($D$2:$D$23),ROW()+ROWS($D$2:$D$23))),ROW()-ROW($E$2:$E$23)+1),COLUMN($D$2:$D$23),4)))</f>
        <v>Psychoonkologisches Distress-Screening</v>
      </c>
      <c r="Q7" s="38" t="str">
        <f t="array" aca="1" ref="Q7" ca="1">IF(ROW()-ROW($F$2:$F$23)+1&gt;ROWS($E$2:$E$23)-COUNTBLANK($E$2:$E$23),"",INDIRECT(ADDRESS(SMALL((IF($E$2:$E$23&gt;"",ROW($E$2:$E$23),ROW()+ROWS($E$2:$E$23))),ROW()-ROW($F$2:$F$23)+1),COLUMN($E$2:$E$23),4)))</f>
        <v>-----</v>
      </c>
      <c r="R7" s="38" t="str">
        <f t="array" aca="1" ref="R7" ca="1">IF(ROW()-ROW($G$2:$G$23)+1&gt;ROWS($F$2:$F$23)-COUNTBLANK($F$2:$F$23),"",INDIRECT(ADDRESS(SMALL((IF($F$2:$F$23&gt;"",ROW($F$2:$F$23),ROW()+ROWS($F$2:$F$23))),ROW()-ROW($G$2:$G$23)+1),COLUMN($F$2:$F$23),4)))</f>
        <v>≥ 65%</v>
      </c>
      <c r="S7" s="38" t="str">
        <f t="array" aca="1" ref="S7" ca="1">IF(ROW()-ROW($H$2:$H$23)+1&gt;ROWS($G$2:$G$23)-COUNTBLANK($G$2:$G$23),"",INDIRECT(ADDRESS(SMALL((IF($G$2:$G$23&lt;&gt;"",ROW($G$2:$G$23),ROW()+ROWS($G$2:$G$23))),ROW()-ROW($H$2:$H$23)+1),COLUMN($G$2:$G$23),4)))</f>
        <v>-----</v>
      </c>
      <c r="T7" s="38" t="str">
        <f t="array" aca="1" ref="T7" ca="1">IF(ROW()-ROW($I$2:$I$23)+1&gt;ROWS($H$2:$H$23)-COUNTBLANK($H$2:$H$23),"",INDIRECT(ADDRESS(SMALL((IF($H$2:$H$23&lt;&gt;"",ROW($H$2:$H$23),ROW()+ROWS($H$2:$H$23))),ROW()-ROW($I$2:$I$23)+1),COLUMN($H$2:$H$23),4)))</f>
        <v>-----</v>
      </c>
      <c r="U7" s="38">
        <f t="array" aca="1" ref="U7" ca="1">IF(ROW()-ROW($J$2:$J$23)+1&gt;ROWS($I$2:$I$23)-COUNTBLANK($I$2:$I$23),"",INDIRECT(ADDRESS(SMALL((IF($I$2:$I$23&lt;&gt;"",ROW($I$2:$I$23),ROW()+ROWS($I$2:$I$23))),ROW()-ROW($J$2:$J$23)+1),COLUMN($I$2:$I$23),4)))</f>
        <v>0</v>
      </c>
      <c r="V7" s="59" t="str">
        <f t="array" aca="1" ref="V7" ca="1">IF(ROW()-ROW($K$2:$K$23)+1&gt;ROWS($J$2:$J$23)-COUNTBLANK($J$2:$J$23),"",INDIRECT(ADDRESS(SMALL((IF($J$2:$J$23&lt;&gt;"",ROW($J$2:$J$23),ROW()+ROWS($J$2:$J$23))),ROW()-ROW($K$2:$K$23)+1),COLUMN($J$2:$J$23),4)))</f>
        <v>n.d.</v>
      </c>
      <c r="W7" s="38" t="str">
        <f t="array" aca="1" ref="W7" ca="1">IF(ROW()-ROW($L$2:$L$23)+1&gt;ROWS($K$2:$K$23)-COUNTBLANK($K$2:$K$23),"",INDIRECT(ADDRESS(SMALL((IF($K$2:$K$23&lt;&gt;"",ROW($K$2:$K$23),ROW()+ROWS($K$2:$K$23))),ROW()-ROW($L$2:$L$23)+1),COLUMN($K$2:$K$23),4)))</f>
        <v>Unvollständig</v>
      </c>
      <c r="X7" s="38" t="str">
        <f t="array" aca="1" ref="X7" ca="1">IF(ROW()-ROW($M$2:$M$23)+1&gt;ROWS($L$2:$L$23)-COUNTBLANK($L$2:$L$23),"",INDIRECT(ADDRESS(SMALL((IF($L$2:$L$23&lt;&gt;"",ROW($L$2:$L$23),ROW()+ROWS($L$2:$L$23))),ROW()-ROW($M$2:$M$23)+1),COLUMN($L$2:$L$23),4)))</f>
        <v>-----</v>
      </c>
      <c r="Y7" s="38" t="str">
        <f t="array" aca="1" ref="Y7" ca="1">IF(ROW()-ROW($N$2:$N$23)+1&gt;ROWS($M$2:$M$23)-COUNTBLANK($M$2:$M$23),"",INDIRECT(ADDRESS(SMALL((IF($M$2:$M$23&lt;&gt;"",ROW($M$2:$M$23),ROW()+ROWS($M$2:$M$23))),ROW()-ROW($N$2:$N$23)+1),COLUMN($M$2:$M$23),4)))</f>
        <v>-----</v>
      </c>
    </row>
    <row r="8" spans="1:25" ht="54.75" customHeight="1" x14ac:dyDescent="0.25">
      <c r="A8" s="43" t="str">
        <f>IF('Kennzahlenbogen_(KB)'!P27=0,"",'Kennzahlenbogen_(KB)'!P27)</f>
        <v>Unvollständig</v>
      </c>
      <c r="B8" s="43"/>
      <c r="C8" s="43">
        <f>IF($A8="I.O.","",'Kennzahlenbogen_(KB)'!A27)</f>
        <v>6</v>
      </c>
      <c r="D8" s="38" t="str">
        <f>IF($A8="I.O.","",'Kennzahlenbogen_(KB)'!C27)</f>
        <v>Beratung Sozialdienst</v>
      </c>
      <c r="E8" s="43" t="str">
        <f>IF(AND('Kennzahlenbogen_(KB)'!J27="",$A8&lt;&gt;"I.O."),"-----",IF($A8="I.O.","",'Kennzahlenbogen_(KB)'!J27))</f>
        <v>&lt; 30%</v>
      </c>
      <c r="F8" s="38" t="str">
        <f>IF($A8="I.O.","",'Kennzahlenbogen_(KB)'!K27)</f>
        <v>Derzeit keine Vorgaben</v>
      </c>
      <c r="G8" s="71" t="str">
        <f>IF(AND('Kennzahlenbogen_(KB)'!M27="",$A8&lt;&gt;"I.O."),"-----",IF($A8="I.O.","",'Kennzahlenbogen_(KB)'!M27))</f>
        <v>-----</v>
      </c>
      <c r="H8" s="43" t="str">
        <f>IF($A8="I.O.","",IF('Kennzahlenbogen_(KB)'!O27="","-----",'Kennzahlenbogen_(KB)'!O27))</f>
        <v>-----</v>
      </c>
      <c r="I8" s="43">
        <f>IF($A8="I.O.","",IF('Kennzahlenbogen_(KB)'!O28="","-----",'Kennzahlenbogen_(KB)'!O28))</f>
        <v>0</v>
      </c>
      <c r="J8" s="58" t="str">
        <f>IF($A8="I.O.","",IF('Kennzahlenbogen_(KB)'!O29="",0,'Kennzahlenbogen_(KB)'!O29))</f>
        <v>n.d.</v>
      </c>
      <c r="K8" s="43" t="str">
        <f>IF($A8="I.O.","",'Kennzahlenbogen_(KB)'!P27)</f>
        <v>Unvollständig</v>
      </c>
      <c r="L8" s="43" t="str">
        <f>IF(AND('Kennzahlenbogen_(KB)'!Q27="",$A8&lt;&gt;"I.O."),"-----",IF($A8="I.O.","",'Kennzahlenbogen_(KB)'!Q27))</f>
        <v>-----</v>
      </c>
      <c r="M8" s="43" t="str">
        <f>IF(AND('Kennzahlenbogen_(KB)'!R27="",$A8&lt;&gt;"I.O."),"-----",IF($A8="I.O.","",'Kennzahlenbogen_(KB)'!R27))</f>
        <v>-----</v>
      </c>
      <c r="O8" s="38">
        <f t="array" aca="1" ref="O8" ca="1">IF(ROW()-ROW($D$2:$D$23)+1&gt;ROWS($C$2:$C$23)-COUNTBLANK($C$2:$C$23),"",INDIRECT(ADDRESS(SMALL((IF($C$2:$C$23&lt;&gt;"",ROW($C$2:$C$23),ROW()+ROWS($C$2:$C$23))),ROW()-ROW($D$2:$D$23)+1),COLUMN($C$2:$C$23),4)))</f>
        <v>6</v>
      </c>
      <c r="P8" s="38" t="str">
        <f t="array" aca="1" ref="P8" ca="1">IF(ROW()-ROW($E$2:$E$23)+1&gt;ROWS($D$2:$D$23)-COUNTBLANK($D$2:$D$23),"",INDIRECT(ADDRESS(SMALL((IF($D$2:$D$23&gt;"",ROW($D$2:$D$23),ROW()+ROWS($D$2:$D$23))),ROW()-ROW($E$2:$E$23)+1),COLUMN($D$2:$D$23),4)))</f>
        <v>Beratung Sozialdienst</v>
      </c>
      <c r="Q8" s="38" t="str">
        <f t="array" aca="1" ref="Q8" ca="1">IF(ROW()-ROW($F$2:$F$23)+1&gt;ROWS($E$2:$E$23)-COUNTBLANK($E$2:$E$23),"",INDIRECT(ADDRESS(SMALL((IF($E$2:$E$23&gt;"",ROW($E$2:$E$23),ROW()+ROWS($E$2:$E$23))),ROW()-ROW($F$2:$F$23)+1),COLUMN($E$2:$E$23),4)))</f>
        <v>&lt; 30%</v>
      </c>
      <c r="R8" s="38" t="str">
        <f t="array" aca="1" ref="R8" ca="1">IF(ROW()-ROW($G$2:$G$23)+1&gt;ROWS($F$2:$F$23)-COUNTBLANK($F$2:$F$23),"",INDIRECT(ADDRESS(SMALL((IF($F$2:$F$23&gt;"",ROW($F$2:$F$23),ROW()+ROWS($F$2:$F$23))),ROW()-ROW($G$2:$G$23)+1),COLUMN($F$2:$F$23),4)))</f>
        <v>Derzeit keine Vorgaben</v>
      </c>
      <c r="S8" s="38" t="str">
        <f t="array" aca="1" ref="S8" ca="1">IF(ROW()-ROW($H$2:$H$23)+1&gt;ROWS($G$2:$G$23)-COUNTBLANK($G$2:$G$23),"",INDIRECT(ADDRESS(SMALL((IF($G$2:$G$23&lt;&gt;"",ROW($G$2:$G$23),ROW()+ROWS($G$2:$G$23))),ROW()-ROW($H$2:$H$23)+1),COLUMN($G$2:$G$23),4)))</f>
        <v>-----</v>
      </c>
      <c r="T8" s="38" t="str">
        <f t="array" aca="1" ref="T8" ca="1">IF(ROW()-ROW($I$2:$I$23)+1&gt;ROWS($H$2:$H$23)-COUNTBLANK($H$2:$H$23),"",INDIRECT(ADDRESS(SMALL((IF($H$2:$H$23&lt;&gt;"",ROW($H$2:$H$23),ROW()+ROWS($H$2:$H$23))),ROW()-ROW($I$2:$I$23)+1),COLUMN($H$2:$H$23),4)))</f>
        <v>-----</v>
      </c>
      <c r="U8" s="38">
        <f t="array" aca="1" ref="U8" ca="1">IF(ROW()-ROW($J$2:$J$23)+1&gt;ROWS($I$2:$I$23)-COUNTBLANK($I$2:$I$23),"",INDIRECT(ADDRESS(SMALL((IF($I$2:$I$23&lt;&gt;"",ROW($I$2:$I$23),ROW()+ROWS($I$2:$I$23))),ROW()-ROW($J$2:$J$23)+1),COLUMN($I$2:$I$23),4)))</f>
        <v>0</v>
      </c>
      <c r="V8" s="59" t="str">
        <f t="array" aca="1" ref="V8" ca="1">IF(ROW()-ROW($K$2:$K$23)+1&gt;ROWS($J$2:$J$23)-COUNTBLANK($J$2:$J$23),"",INDIRECT(ADDRESS(SMALL((IF($J$2:$J$23&lt;&gt;"",ROW($J$2:$J$23),ROW()+ROWS($J$2:$J$23))),ROW()-ROW($K$2:$K$23)+1),COLUMN($J$2:$J$23),4)))</f>
        <v>n.d.</v>
      </c>
      <c r="W8" s="38" t="str">
        <f t="array" aca="1" ref="W8" ca="1">IF(ROW()-ROW($L$2:$L$23)+1&gt;ROWS($K$2:$K$23)-COUNTBLANK($K$2:$K$23),"",INDIRECT(ADDRESS(SMALL((IF($K$2:$K$23&lt;&gt;"",ROW($K$2:$K$23),ROW()+ROWS($K$2:$K$23))),ROW()-ROW($L$2:$L$23)+1),COLUMN($K$2:$K$23),4)))</f>
        <v>Unvollständig</v>
      </c>
      <c r="X8" s="38" t="str">
        <f t="array" aca="1" ref="X8" ca="1">IF(ROW()-ROW($M$2:$M$23)+1&gt;ROWS($L$2:$L$23)-COUNTBLANK($L$2:$L$23),"",INDIRECT(ADDRESS(SMALL((IF($L$2:$L$23&lt;&gt;"",ROW($L$2:$L$23),ROW()+ROWS($L$2:$L$23))),ROW()-ROW($M$2:$M$23)+1),COLUMN($L$2:$L$23),4)))</f>
        <v>-----</v>
      </c>
      <c r="Y8" s="38" t="str">
        <f t="array" aca="1" ref="Y8" ca="1">IF(ROW()-ROW($N$2:$N$23)+1&gt;ROWS($M$2:$M$23)-COUNTBLANK($M$2:$M$23),"",INDIRECT(ADDRESS(SMALL((IF($M$2:$M$23&lt;&gt;"",ROW($M$2:$M$23),ROW()+ROWS($M$2:$M$23))),ROW()-ROW($N$2:$N$23)+1),COLUMN($M$2:$M$23),4)))</f>
        <v>-----</v>
      </c>
    </row>
    <row r="9" spans="1:25" ht="54.75" customHeight="1" x14ac:dyDescent="0.25">
      <c r="A9" s="43" t="str">
        <f>IF('Kennzahlenbogen_(KB)'!P30=0,"",'Kennzahlenbogen_(KB)'!P30)</f>
        <v>Unvollständig</v>
      </c>
      <c r="B9" s="43"/>
      <c r="C9" s="43">
        <f>IF($A9="I.O.","",'Kennzahlenbogen_(KB)'!A30)</f>
        <v>7</v>
      </c>
      <c r="D9" s="38" t="str">
        <f>IF($A9="I.O.","",'Kennzahlenbogen_(KB)'!C30)</f>
        <v>Anteil Studienpat.</v>
      </c>
      <c r="E9" s="43" t="str">
        <f>IF(AND('Kennzahlenbogen_(KB)'!J30="",$A9&lt;&gt;"I.O."),"-----",IF($A9="I.O.","",'Kennzahlenbogen_(KB)'!J30))</f>
        <v>-----</v>
      </c>
      <c r="F9" s="38" t="str">
        <f>IF($A9="I.O.","",'Kennzahlenbogen_(KB)'!K30)</f>
        <v>≥ 5%</v>
      </c>
      <c r="G9" s="43" t="str">
        <f>IF(AND('Kennzahlenbogen_(KB)'!M30="",$A9&lt;&gt;"I.O."),"-----",IF($A9="I.O.","",'Kennzahlenbogen_(KB)'!M30))</f>
        <v>-----</v>
      </c>
      <c r="H9" s="43">
        <f>IF($A9="I.O.","",IF('Kennzahlenbogen_(KB)'!O30="","-----",'Kennzahlenbogen_(KB)'!O30))</f>
        <v>0</v>
      </c>
      <c r="I9" s="43">
        <f>IF($A9="I.O.","",IF('Kennzahlenbogen_(KB)'!O31="","-----",'Kennzahlenbogen_(KB)'!O31))</f>
        <v>0</v>
      </c>
      <c r="J9" s="58" t="str">
        <f>IF($A9="I.O.","",IF('Kennzahlenbogen_(KB)'!O32="",0,'Kennzahlenbogen_(KB)'!O32))</f>
        <v>n.d.</v>
      </c>
      <c r="K9" s="43" t="str">
        <f>IF($A9="I.O.","",'Kennzahlenbogen_(KB)'!P30)</f>
        <v>Unvollständig</v>
      </c>
      <c r="L9" s="43" t="str">
        <f>IF(AND('Kennzahlenbogen_(KB)'!Q30="",$A9&lt;&gt;"I.O."),"-----",IF($A9="I.O.","",'Kennzahlenbogen_(KB)'!Q30))</f>
        <v>-----</v>
      </c>
      <c r="M9" s="43" t="str">
        <f>IF(AND('Kennzahlenbogen_(KB)'!R30="",$A9&lt;&gt;"I.O."),"-----",IF($A9="I.O.","",'Kennzahlenbogen_(KB)'!R30))</f>
        <v>-----</v>
      </c>
      <c r="O9" s="38">
        <f t="array" aca="1" ref="O9" ca="1">IF(ROW()-ROW($D$2:$D$23)+1&gt;ROWS($C$2:$C$23)-COUNTBLANK($C$2:$C$23),"",INDIRECT(ADDRESS(SMALL((IF($C$2:$C$23&lt;&gt;"",ROW($C$2:$C$23),ROW()+ROWS($C$2:$C$23))),ROW()-ROW($D$2:$D$23)+1),COLUMN($C$2:$C$23),4)))</f>
        <v>7</v>
      </c>
      <c r="P9" s="38" t="str">
        <f t="array" aca="1" ref="P9" ca="1">IF(ROW()-ROW($E$2:$E$23)+1&gt;ROWS($D$2:$D$23)-COUNTBLANK($D$2:$D$23),"",INDIRECT(ADDRESS(SMALL((IF($D$2:$D$23&gt;"",ROW($D$2:$D$23),ROW()+ROWS($D$2:$D$23))),ROW()-ROW($E$2:$E$23)+1),COLUMN($D$2:$D$23),4)))</f>
        <v>Anteil Studienpat.</v>
      </c>
      <c r="Q9" s="38" t="str">
        <f t="array" aca="1" ref="Q9" ca="1">IF(ROW()-ROW($F$2:$F$23)+1&gt;ROWS($E$2:$E$23)-COUNTBLANK($E$2:$E$23),"",INDIRECT(ADDRESS(SMALL((IF($E$2:$E$23&gt;"",ROW($E$2:$E$23),ROW()+ROWS($E$2:$E$23))),ROW()-ROW($F$2:$F$23)+1),COLUMN($E$2:$E$23),4)))</f>
        <v>-----</v>
      </c>
      <c r="R9" s="38" t="str">
        <f t="array" aca="1" ref="R9" ca="1">IF(ROW()-ROW($G$2:$G$23)+1&gt;ROWS($F$2:$F$23)-COUNTBLANK($F$2:$F$23),"",INDIRECT(ADDRESS(SMALL((IF($F$2:$F$23&gt;"",ROW($F$2:$F$23),ROW()+ROWS($F$2:$F$23))),ROW()-ROW($G$2:$G$23)+1),COLUMN($F$2:$F$23),4)))</f>
        <v>≥ 5%</v>
      </c>
      <c r="S9" s="38" t="str">
        <f t="array" aca="1" ref="S9" ca="1">IF(ROW()-ROW($H$2:$H$23)+1&gt;ROWS($G$2:$G$23)-COUNTBLANK($G$2:$G$23),"",INDIRECT(ADDRESS(SMALL((IF($G$2:$G$23&lt;&gt;"",ROW($G$2:$G$23),ROW()+ROWS($G$2:$G$23))),ROW()-ROW($H$2:$H$23)+1),COLUMN($G$2:$G$23),4)))</f>
        <v>-----</v>
      </c>
      <c r="T9" s="38">
        <f t="array" aca="1" ref="T9" ca="1">IF(ROW()-ROW($I$2:$I$23)+1&gt;ROWS($H$2:$H$23)-COUNTBLANK($H$2:$H$23),"",INDIRECT(ADDRESS(SMALL((IF($H$2:$H$23&lt;&gt;"",ROW($H$2:$H$23),ROW()+ROWS($H$2:$H$23))),ROW()-ROW($I$2:$I$23)+1),COLUMN($H$2:$H$23),4)))</f>
        <v>0</v>
      </c>
      <c r="U9" s="38">
        <f t="array" aca="1" ref="U9" ca="1">IF(ROW()-ROW($J$2:$J$23)+1&gt;ROWS($I$2:$I$23)-COUNTBLANK($I$2:$I$23),"",INDIRECT(ADDRESS(SMALL((IF($I$2:$I$23&lt;&gt;"",ROW($I$2:$I$23),ROW()+ROWS($I$2:$I$23))),ROW()-ROW($J$2:$J$23)+1),COLUMN($I$2:$I$23),4)))</f>
        <v>0</v>
      </c>
      <c r="V9" s="59" t="str">
        <f t="array" aca="1" ref="V9" ca="1">IF(ROW()-ROW($K$2:$K$23)+1&gt;ROWS($J$2:$J$23)-COUNTBLANK($J$2:$J$23),"",INDIRECT(ADDRESS(SMALL((IF($J$2:$J$23&lt;&gt;"",ROW($J$2:$J$23),ROW()+ROWS($J$2:$J$23))),ROW()-ROW($K$2:$K$23)+1),COLUMN($J$2:$J$23),4)))</f>
        <v>n.d.</v>
      </c>
      <c r="W9" s="38" t="str">
        <f t="array" aca="1" ref="W9" ca="1">IF(ROW()-ROW($L$2:$L$23)+1&gt;ROWS($K$2:$K$23)-COUNTBLANK($K$2:$K$23),"",INDIRECT(ADDRESS(SMALL((IF($K$2:$K$23&lt;&gt;"",ROW($K$2:$K$23),ROW()+ROWS($K$2:$K$23))),ROW()-ROW($L$2:$L$23)+1),COLUMN($K$2:$K$23),4)))</f>
        <v>Unvollständig</v>
      </c>
      <c r="X9" s="38" t="str">
        <f t="array" aca="1" ref="X9" ca="1">IF(ROW()-ROW($M$2:$M$23)+1&gt;ROWS($L$2:$L$23)-COUNTBLANK($L$2:$L$23),"",INDIRECT(ADDRESS(SMALL((IF($L$2:$L$23&lt;&gt;"",ROW($L$2:$L$23),ROW()+ROWS($L$2:$L$23))),ROW()-ROW($M$2:$M$23)+1),COLUMN($L$2:$L$23),4)))</f>
        <v>-----</v>
      </c>
      <c r="Y9" s="38" t="str">
        <f t="array" aca="1" ref="Y9" ca="1">IF(ROW()-ROW($N$2:$N$23)+1&gt;ROWS($M$2:$M$23)-COUNTBLANK($M$2:$M$23),"",INDIRECT(ADDRESS(SMALL((IF($M$2:$M$23&lt;&gt;"",ROW($M$2:$M$23),ROW()+ROWS($M$2:$M$23))),ROW()-ROW($N$2:$N$23)+1),COLUMN($M$2:$M$23),4)))</f>
        <v>-----</v>
      </c>
    </row>
    <row r="10" spans="1:25" ht="54.75" customHeight="1" x14ac:dyDescent="0.25">
      <c r="A10" s="43" t="str">
        <f>IF('Kennzahlenbogen_(KB)'!P33=0,"",'Kennzahlenbogen_(KB)'!P33)</f>
        <v>Unvollständig</v>
      </c>
      <c r="B10" s="43"/>
      <c r="C10" s="97">
        <f>IF($A10="I.O.","",'Kennzahlenbogen_(KB)'!A33)</f>
        <v>8</v>
      </c>
      <c r="D10" s="38" t="str">
        <f>IF($A10="I.O.","",'Kennzahlenbogen_(KB)'!C33)</f>
        <v>Endoskopische En-bloc Resektionen</v>
      </c>
      <c r="E10" s="43" t="str">
        <f>IF(AND('Kennzahlenbogen_(KB)'!J33="",$A10&lt;&gt;"I.O."),"-----",IF($A10="I.O.","",'Kennzahlenbogen_(KB)'!J33))</f>
        <v>-----</v>
      </c>
      <c r="F10" s="38" t="str">
        <f>IF($A10="I.O.","",'Kennzahlenbogen_(KB)'!K33)</f>
        <v>≥ 60%</v>
      </c>
      <c r="G10" s="43" t="str">
        <f>IF(AND('Kennzahlenbogen_(KB)'!M33="",$A10&lt;&gt;"I.O."),"-----",IF($A10="I.O.","",'Kennzahlenbogen_(KB)'!M33))</f>
        <v>-----</v>
      </c>
      <c r="H10" s="43" t="str">
        <f>IF($A10="I.O.","",IF('Kennzahlenbogen_(KB)'!O33="","-----",'Kennzahlenbogen_(KB)'!O33))</f>
        <v>-----</v>
      </c>
      <c r="I10" s="43">
        <f>IF($A10="I.O.","",IF('Kennzahlenbogen_(KB)'!O34="","-----",'Kennzahlenbogen_(KB)'!O34))</f>
        <v>0</v>
      </c>
      <c r="J10" s="58" t="str">
        <f>IF($A10="I.O.","",IF('Kennzahlenbogen_(KB)'!O35="","-----",'Kennzahlenbogen_(KB)'!O35))</f>
        <v>n.d.</v>
      </c>
      <c r="K10" s="43" t="str">
        <f>IF($A10="I.O.","",'Kennzahlenbogen_(KB)'!P33)</f>
        <v>Unvollständig</v>
      </c>
      <c r="L10" s="43" t="str">
        <f>IF(AND('Kennzahlenbogen_(KB)'!Q33="",$A10&lt;&gt;"I.O."),"-----",IF($A10="I.O.","",'Kennzahlenbogen_(KB)'!Q33))</f>
        <v>-----</v>
      </c>
      <c r="M10" s="43" t="str">
        <f>IF(AND('Kennzahlenbogen_(KB)'!R33="",$A10&lt;&gt;"I.O."),"-----",IF($A10="I.O.","",'Kennzahlenbogen_(KB)'!R33))</f>
        <v>-----</v>
      </c>
      <c r="O10" s="38">
        <f t="array" aca="1" ref="O10" ca="1">IF(ROW()-ROW($D$2:$D$23)+1&gt;ROWS($C$2:$C$23)-COUNTBLANK($C$2:$C$23),"",INDIRECT(ADDRESS(SMALL((IF($C$2:$C$23&lt;&gt;"",ROW($C$2:$C$23),ROW()+ROWS($C$2:$C$23))),ROW()-ROW($D$2:$D$23)+1),COLUMN($C$2:$C$23),4)))</f>
        <v>8</v>
      </c>
      <c r="P10" s="38" t="str">
        <f t="array" aca="1" ref="P10" ca="1">IF(ROW()-ROW($E$2:$E$23)+1&gt;ROWS($D$2:$D$23)-COUNTBLANK($D$2:$D$23),"",INDIRECT(ADDRESS(SMALL((IF($D$2:$D$23&gt;"",ROW($D$2:$D$23),ROW()+ROWS($D$2:$D$23))),ROW()-ROW($E$2:$E$23)+1),COLUMN($D$2:$D$23),4)))</f>
        <v>Endoskopische En-bloc Resektionen</v>
      </c>
      <c r="Q10" s="38" t="str">
        <f t="array" aca="1" ref="Q10" ca="1">IF(ROW()-ROW($F$2:$F$23)+1&gt;ROWS($E$2:$E$23)-COUNTBLANK($E$2:$E$23),"",INDIRECT(ADDRESS(SMALL((IF($E$2:$E$23&gt;"",ROW($E$2:$E$23),ROW()+ROWS($E$2:$E$23))),ROW()-ROW($F$2:$F$23)+1),COLUMN($E$2:$E$23),4)))</f>
        <v>-----</v>
      </c>
      <c r="R10" s="38" t="str">
        <f t="array" aca="1" ref="R10" ca="1">IF(ROW()-ROW($G$2:$G$23)+1&gt;ROWS($F$2:$F$23)-COUNTBLANK($F$2:$F$23),"",INDIRECT(ADDRESS(SMALL((IF($F$2:$F$23&gt;"",ROW($F$2:$F$23),ROW()+ROWS($F$2:$F$23))),ROW()-ROW($G$2:$G$23)+1),COLUMN($F$2:$F$23),4)))</f>
        <v>≥ 60%</v>
      </c>
      <c r="S10" s="38" t="str">
        <f t="array" aca="1" ref="S10" ca="1">IF(ROW()-ROW($H$2:$H$23)+1&gt;ROWS($G$2:$G$23)-COUNTBLANK($G$2:$G$23),"",INDIRECT(ADDRESS(SMALL((IF($G$2:$G$23&lt;&gt;"",ROW($G$2:$G$23),ROW()+ROWS($G$2:$G$23))),ROW()-ROW($H$2:$H$23)+1),COLUMN($G$2:$G$23),4)))</f>
        <v>-----</v>
      </c>
      <c r="T10" s="38" t="str">
        <f t="array" aca="1" ref="T10" ca="1">IF(ROW()-ROW($I$2:$I$23)+1&gt;ROWS($H$2:$H$23)-COUNTBLANK($H$2:$H$23),"",INDIRECT(ADDRESS(SMALL((IF($H$2:$H$23&lt;&gt;"",ROW($H$2:$H$23),ROW()+ROWS($H$2:$H$23))),ROW()-ROW($I$2:$I$23)+1),COLUMN($H$2:$H$23),4)))</f>
        <v>-----</v>
      </c>
      <c r="U10" s="38">
        <f t="array" aca="1" ref="U10" ca="1">IF(ROW()-ROW($J$2:$J$23)+1&gt;ROWS($I$2:$I$23)-COUNTBLANK($I$2:$I$23),"",INDIRECT(ADDRESS(SMALL((IF($I$2:$I$23&lt;&gt;"",ROW($I$2:$I$23),ROW()+ROWS($I$2:$I$23))),ROW()-ROW($J$2:$J$23)+1),COLUMN($I$2:$I$23),4)))</f>
        <v>0</v>
      </c>
      <c r="V10" s="59" t="str">
        <f t="array" aca="1" ref="V10" ca="1">IF(ROW()-ROW($K$2:$K$23)+1&gt;ROWS($J$2:$J$23)-COUNTBLANK($J$2:$J$23),"",INDIRECT(ADDRESS(SMALL((IF($J$2:$J$23&lt;&gt;"",ROW($J$2:$J$23),ROW()+ROWS($J$2:$J$23))),ROW()-ROW($K$2:$K$23)+1),COLUMN($J$2:$J$23),4)))</f>
        <v>n.d.</v>
      </c>
      <c r="W10" s="38" t="str">
        <f t="array" aca="1" ref="W10" ca="1">IF(ROW()-ROW($L$2:$L$23)+1&gt;ROWS($K$2:$K$23)-COUNTBLANK($K$2:$K$23),"",INDIRECT(ADDRESS(SMALL((IF($K$2:$K$23&lt;&gt;"",ROW($K$2:$K$23),ROW()+ROWS($K$2:$K$23))),ROW()-ROW($L$2:$L$23)+1),COLUMN($K$2:$K$23),4)))</f>
        <v>Unvollständig</v>
      </c>
      <c r="X10" s="38" t="str">
        <f t="array" aca="1" ref="X10" ca="1">IF(ROW()-ROW($M$2:$M$23)+1&gt;ROWS($L$2:$L$23)-COUNTBLANK($L$2:$L$23),"",INDIRECT(ADDRESS(SMALL((IF($L$2:$L$23&lt;&gt;"",ROW($L$2:$L$23),ROW()+ROWS($L$2:$L$23))),ROW()-ROW($M$2:$M$23)+1),COLUMN($L$2:$L$23),4)))</f>
        <v>-----</v>
      </c>
      <c r="Y10" s="38" t="str">
        <f t="array" aca="1" ref="Y10" ca="1">IF(ROW()-ROW($N$2:$N$23)+1&gt;ROWS($M$2:$M$23)-COUNTBLANK($M$2:$M$23),"",INDIRECT(ADDRESS(SMALL((IF($M$2:$M$23&lt;&gt;"",ROW($M$2:$M$23),ROW()+ROWS($M$2:$M$23))),ROW()-ROW($N$2:$N$23)+1),COLUMN($M$2:$M$23),4)))</f>
        <v>-----</v>
      </c>
    </row>
    <row r="11" spans="1:25" ht="54.75" customHeight="1" x14ac:dyDescent="0.25">
      <c r="A11" s="43" t="str">
        <f>IF('Kennzahlenbogen_(KB)'!P36=0,"",'Kennzahlenbogen_(KB)'!P36)</f>
        <v>Unvollständig</v>
      </c>
      <c r="B11" s="43"/>
      <c r="C11" s="97">
        <f>IF($A11="I.O.","",'Kennzahlenbogen_(KB)'!A36)</f>
        <v>9</v>
      </c>
      <c r="D11" s="38" t="str">
        <f>IF($A11="I.O.","",'Kennzahlenbogen_(KB)'!C36)</f>
        <v>Komplikationen endoskopische En-bloc-Resektion</v>
      </c>
      <c r="E11" s="43" t="str">
        <f>IF(AND('Kennzahlenbogen_(KB)'!J36="",$A11&lt;&gt;"I.O."),"-----",IF($A11="I.O.","",'Kennzahlenbogen_(KB)'!J36))</f>
        <v>-----</v>
      </c>
      <c r="F11" s="38" t="str">
        <f>IF($A11="I.O.","",'Kennzahlenbogen_(KB)'!K36)</f>
        <v>≤ 10%</v>
      </c>
      <c r="G11" s="43" t="str">
        <f>IF(AND('Kennzahlenbogen_(KB)'!M36="",$A11&lt;&gt;"I.O."),"-----",IF($A11="I.O.","",'Kennzahlenbogen_(KB)'!M36))</f>
        <v>-----</v>
      </c>
      <c r="H11" s="43" t="str">
        <f>IF($A11="I.O.","",IF('Kennzahlenbogen_(KB)'!O36="","-----",'Kennzahlenbogen_(KB)'!O36))</f>
        <v>-----</v>
      </c>
      <c r="I11" s="43">
        <f>IF($A11="I.O.","",IF('Kennzahlenbogen_(KB)'!O37="","-----",'Kennzahlenbogen_(KB)'!O37))</f>
        <v>0</v>
      </c>
      <c r="J11" s="58" t="str">
        <f>IF($A11="I.O.","",IF('Kennzahlenbogen_(KB)'!O38="","-----",'Kennzahlenbogen_(KB)'!O38))</f>
        <v>n.d.</v>
      </c>
      <c r="K11" s="43" t="str">
        <f>IF($A11="I.O.","",'Kennzahlenbogen_(KB)'!P36)</f>
        <v>Unvollständig</v>
      </c>
      <c r="L11" s="43" t="str">
        <f>IF(AND('Kennzahlenbogen_(KB)'!Q36="",$A11&lt;&gt;"I.O."),"-----",IF($A11="I.O.","",'Kennzahlenbogen_(KB)'!Q36))</f>
        <v>-----</v>
      </c>
      <c r="M11" s="43" t="str">
        <f>IF(AND('Kennzahlenbogen_(KB)'!R36="",$A11&lt;&gt;"I.O."),"-----",IF($A11="I.O.","",'Kennzahlenbogen_(KB)'!R36))</f>
        <v>-----</v>
      </c>
      <c r="O11" s="38">
        <f t="array" aca="1" ref="O11" ca="1">IF(ROW()-ROW($D$2:$D$23)+1&gt;ROWS($C$2:$C$23)-COUNTBLANK($C$2:$C$23),"",INDIRECT(ADDRESS(SMALL((IF($C$2:$C$23&lt;&gt;"",ROW($C$2:$C$23),ROW()+ROWS($C$2:$C$23))),ROW()-ROW($D$2:$D$23)+1),COLUMN($C$2:$C$23),4)))</f>
        <v>9</v>
      </c>
      <c r="P11" s="38" t="str">
        <f t="array" aca="1" ref="P11" ca="1">IF(ROW()-ROW($E$2:$E$23)+1&gt;ROWS($D$2:$D$23)-COUNTBLANK($D$2:$D$23),"",INDIRECT(ADDRESS(SMALL((IF($D$2:$D$23&gt;"",ROW($D$2:$D$23),ROW()+ROWS($D$2:$D$23))),ROW()-ROW($E$2:$E$23)+1),COLUMN($D$2:$D$23),4)))</f>
        <v>Komplikationen endoskopische En-bloc-Resektion</v>
      </c>
      <c r="Q11" s="38" t="str">
        <f t="array" aca="1" ref="Q11" ca="1">IF(ROW()-ROW($F$2:$F$23)+1&gt;ROWS($E$2:$E$23)-COUNTBLANK($E$2:$E$23),"",INDIRECT(ADDRESS(SMALL((IF($E$2:$E$23&gt;"",ROW($E$2:$E$23),ROW()+ROWS($E$2:$E$23))),ROW()-ROW($F$2:$F$23)+1),COLUMN($E$2:$E$23),4)))</f>
        <v>-----</v>
      </c>
      <c r="R11" s="38" t="str">
        <f t="array" aca="1" ref="R11" ca="1">IF(ROW()-ROW($G$2:$G$23)+1&gt;ROWS($F$2:$F$23)-COUNTBLANK($F$2:$F$23),"",INDIRECT(ADDRESS(SMALL((IF($F$2:$F$23&gt;"",ROW($F$2:$F$23),ROW()+ROWS($F$2:$F$23))),ROW()-ROW($G$2:$G$23)+1),COLUMN($F$2:$F$23),4)))</f>
        <v>≤ 10%</v>
      </c>
      <c r="S11" s="38" t="str">
        <f t="array" aca="1" ref="S11" ca="1">IF(ROW()-ROW($H$2:$H$23)+1&gt;ROWS($G$2:$G$23)-COUNTBLANK($G$2:$G$23),"",INDIRECT(ADDRESS(SMALL((IF($G$2:$G$23&lt;&gt;"",ROW($G$2:$G$23),ROW()+ROWS($G$2:$G$23))),ROW()-ROW($H$2:$H$23)+1),COLUMN($G$2:$G$23),4)))</f>
        <v>-----</v>
      </c>
      <c r="T11" s="38" t="str">
        <f t="array" aca="1" ref="T11" ca="1">IF(ROW()-ROW($I$2:$I$23)+1&gt;ROWS($H$2:$H$23)-COUNTBLANK($H$2:$H$23),"",INDIRECT(ADDRESS(SMALL((IF($H$2:$H$23&lt;&gt;"",ROW($H$2:$H$23),ROW()+ROWS($H$2:$H$23))),ROW()-ROW($I$2:$I$23)+1),COLUMN($H$2:$H$23),4)))</f>
        <v>-----</v>
      </c>
      <c r="U11" s="38">
        <f t="array" aca="1" ref="U11" ca="1">IF(ROW()-ROW($J$2:$J$23)+1&gt;ROWS($I$2:$I$23)-COUNTBLANK($I$2:$I$23),"",INDIRECT(ADDRESS(SMALL((IF($I$2:$I$23&lt;&gt;"",ROW($I$2:$I$23),ROW()+ROWS($I$2:$I$23))),ROW()-ROW($J$2:$J$23)+1),COLUMN($I$2:$I$23),4)))</f>
        <v>0</v>
      </c>
      <c r="V11" s="59" t="str">
        <f t="array" aca="1" ref="V11" ca="1">IF(ROW()-ROW($K$2:$K$23)+1&gt;ROWS($J$2:$J$23)-COUNTBLANK($J$2:$J$23),"",INDIRECT(ADDRESS(SMALL((IF($J$2:$J$23&lt;&gt;"",ROW($J$2:$J$23),ROW()+ROWS($J$2:$J$23))),ROW()-ROW($K$2:$K$23)+1),COLUMN($J$2:$J$23),4)))</f>
        <v>n.d.</v>
      </c>
      <c r="W11" s="38" t="str">
        <f t="array" aca="1" ref="W11" ca="1">IF(ROW()-ROW($L$2:$L$23)+1&gt;ROWS($K$2:$K$23)-COUNTBLANK($K$2:$K$23),"",INDIRECT(ADDRESS(SMALL((IF($K$2:$K$23&lt;&gt;"",ROW($K$2:$K$23),ROW()+ROWS($K$2:$K$23))),ROW()-ROW($L$2:$L$23)+1),COLUMN($K$2:$K$23),4)))</f>
        <v>Unvollständig</v>
      </c>
      <c r="X11" s="38" t="str">
        <f t="array" aca="1" ref="X11" ca="1">IF(ROW()-ROW($M$2:$M$23)+1&gt;ROWS($L$2:$L$23)-COUNTBLANK($L$2:$L$23),"",INDIRECT(ADDRESS(SMALL((IF($L$2:$L$23&lt;&gt;"",ROW($L$2:$L$23),ROW()+ROWS($L$2:$L$23))),ROW()-ROW($M$2:$M$23)+1),COLUMN($L$2:$L$23),4)))</f>
        <v>-----</v>
      </c>
      <c r="Y11" s="38" t="str">
        <f t="array" aca="1" ref="Y11" ca="1">IF(ROW()-ROW($N$2:$N$23)+1&gt;ROWS($M$2:$M$23)-COUNTBLANK($M$2:$M$23),"",INDIRECT(ADDRESS(SMALL((IF($M$2:$M$23&lt;&gt;"",ROW($M$2:$M$23),ROW()+ROWS($M$2:$M$23))),ROW()-ROW($N$2:$N$23)+1),COLUMN($M$2:$M$23),4)))</f>
        <v>-----</v>
      </c>
    </row>
    <row r="12" spans="1:25" ht="54.75" customHeight="1" x14ac:dyDescent="0.25">
      <c r="A12" s="43" t="str">
        <f>IF('Kennzahlenbogen_(KB)'!P39=0,"",'Kennzahlenbogen_(KB)'!P39)</f>
        <v>Unvollständig</v>
      </c>
      <c r="B12" s="43"/>
      <c r="C12" s="97">
        <f>IF($A12="I.O.","",'Kennzahlenbogen_(KB)'!A39)</f>
        <v>10</v>
      </c>
      <c r="D12" s="38" t="str">
        <f>IF($A12="I.O.","",'Kennzahlenbogen_(KB)'!C39)</f>
        <v>R0-Resektionen (Endoskopie)</v>
      </c>
      <c r="E12" s="43" t="str">
        <f>IF(AND('Kennzahlenbogen_(KB)'!J39="",$A12&lt;&gt;"I.O."),"-----",IF($A12="I.O.","",'Kennzahlenbogen_(KB)'!J39))</f>
        <v>-----</v>
      </c>
      <c r="F12" s="38" t="str">
        <f>IF($A12="I.O.","",'Kennzahlenbogen_(KB)'!K39)</f>
        <v>≥ 60%</v>
      </c>
      <c r="G12" s="43" t="str">
        <f>IF(AND('Kennzahlenbogen_(KB)'!M39="",$A12&lt;&gt;"I.O."),"-----",IF($A12="I.O.","",'Kennzahlenbogen_(KB)'!M39))</f>
        <v>-----</v>
      </c>
      <c r="H12" s="43" t="str">
        <f>IF($A12="I.O.","",IF('Kennzahlenbogen_(KB)'!O39="","-----",'Kennzahlenbogen_(KB)'!O39))</f>
        <v>-----</v>
      </c>
      <c r="I12" s="43">
        <f>IF($A12="I.O.","",IF('Kennzahlenbogen_(KB)'!O40="","-----",'Kennzahlenbogen_(KB)'!O40))</f>
        <v>0</v>
      </c>
      <c r="J12" s="58" t="str">
        <f>IF($A12="I.O.","",IF('Kennzahlenbogen_(KB)'!O41="","-----",'Kennzahlenbogen_(KB)'!O41))</f>
        <v>n.d.</v>
      </c>
      <c r="K12" s="43" t="str">
        <f>IF($A12="I.O.","",'Kennzahlenbogen_(KB)'!P39)</f>
        <v>Unvollständig</v>
      </c>
      <c r="L12" s="43" t="str">
        <f>IF(AND('Kennzahlenbogen_(KB)'!Q39="",$A12&lt;&gt;"I.O."),"-----",IF($A12="I.O.","",'Kennzahlenbogen_(KB)'!Q39))</f>
        <v>-----</v>
      </c>
      <c r="M12" s="43" t="str">
        <f>IF(AND('Kennzahlenbogen_(KB)'!R39="",$A12&lt;&gt;"I.O."),"-----",IF($A12="I.O.","",'Kennzahlenbogen_(KB)'!R39))</f>
        <v>-----</v>
      </c>
      <c r="O12" s="38">
        <f t="array" aca="1" ref="O12" ca="1">IF(ROW()-ROW($D$2:$D$23)+1&gt;ROWS($C$2:$C$23)-COUNTBLANK($C$2:$C$23),"",INDIRECT(ADDRESS(SMALL((IF($C$2:$C$23&lt;&gt;"",ROW($C$2:$C$23),ROW()+ROWS($C$2:$C$23))),ROW()-ROW($D$2:$D$23)+1),COLUMN($C$2:$C$23),4)))</f>
        <v>10</v>
      </c>
      <c r="P12" s="38" t="str">
        <f t="array" aca="1" ref="P12" ca="1">IF(ROW()-ROW($E$2:$E$23)+1&gt;ROWS($D$2:$D$23)-COUNTBLANK($D$2:$D$23),"",INDIRECT(ADDRESS(SMALL((IF($D$2:$D$23&gt;"",ROW($D$2:$D$23),ROW()+ROWS($D$2:$D$23))),ROW()-ROW($E$2:$E$23)+1),COLUMN($D$2:$D$23),4)))</f>
        <v>R0-Resektionen (Endoskopie)</v>
      </c>
      <c r="Q12" s="38" t="str">
        <f t="array" aca="1" ref="Q12" ca="1">IF(ROW()-ROW($F$2:$F$23)+1&gt;ROWS($E$2:$E$23)-COUNTBLANK($E$2:$E$23),"",INDIRECT(ADDRESS(SMALL((IF($E$2:$E$23&gt;"",ROW($E$2:$E$23),ROW()+ROWS($E$2:$E$23))),ROW()-ROW($F$2:$F$23)+1),COLUMN($E$2:$E$23),4)))</f>
        <v>-----</v>
      </c>
      <c r="R12" s="38" t="str">
        <f t="array" aca="1" ref="R12" ca="1">IF(ROW()-ROW($G$2:$G$23)+1&gt;ROWS($F$2:$F$23)-COUNTBLANK($F$2:$F$23),"",INDIRECT(ADDRESS(SMALL((IF($F$2:$F$23&gt;"",ROW($F$2:$F$23),ROW()+ROWS($F$2:$F$23))),ROW()-ROW($G$2:$G$23)+1),COLUMN($F$2:$F$23),4)))</f>
        <v>≥ 60%</v>
      </c>
      <c r="S12" s="38" t="str">
        <f t="array" aca="1" ref="S12" ca="1">IF(ROW()-ROW($H$2:$H$23)+1&gt;ROWS($G$2:$G$23)-COUNTBLANK($G$2:$G$23),"",INDIRECT(ADDRESS(SMALL((IF($G$2:$G$23&lt;&gt;"",ROW($G$2:$G$23),ROW()+ROWS($G$2:$G$23))),ROW()-ROW($H$2:$H$23)+1),COLUMN($G$2:$G$23),4)))</f>
        <v>-----</v>
      </c>
      <c r="T12" s="38" t="str">
        <f t="array" aca="1" ref="T12" ca="1">IF(ROW()-ROW($I$2:$I$23)+1&gt;ROWS($H$2:$H$23)-COUNTBLANK($H$2:$H$23),"",INDIRECT(ADDRESS(SMALL((IF($H$2:$H$23&lt;&gt;"",ROW($H$2:$H$23),ROW()+ROWS($H$2:$H$23))),ROW()-ROW($I$2:$I$23)+1),COLUMN($H$2:$H$23),4)))</f>
        <v>-----</v>
      </c>
      <c r="U12" s="38">
        <f t="array" aca="1" ref="U12" ca="1">IF(ROW()-ROW($J$2:$J$23)+1&gt;ROWS($I$2:$I$23)-COUNTBLANK($I$2:$I$23),"",INDIRECT(ADDRESS(SMALL((IF($I$2:$I$23&lt;&gt;"",ROW($I$2:$I$23),ROW()+ROWS($I$2:$I$23))),ROW()-ROW($J$2:$J$23)+1),COLUMN($I$2:$I$23),4)))</f>
        <v>0</v>
      </c>
      <c r="V12" s="59" t="str">
        <f t="array" aca="1" ref="V12" ca="1">IF(ROW()-ROW($K$2:$K$23)+1&gt;ROWS($J$2:$J$23)-COUNTBLANK($J$2:$J$23),"",INDIRECT(ADDRESS(SMALL((IF($J$2:$J$23&lt;&gt;"",ROW($J$2:$J$23),ROW()+ROWS($J$2:$J$23))),ROW()-ROW($K$2:$K$23)+1),COLUMN($J$2:$J$23),4)))</f>
        <v>n.d.</v>
      </c>
      <c r="W12" s="38" t="str">
        <f t="array" aca="1" ref="W12" ca="1">IF(ROW()-ROW($L$2:$L$23)+1&gt;ROWS($K$2:$K$23)-COUNTBLANK($K$2:$K$23),"",INDIRECT(ADDRESS(SMALL((IF($K$2:$K$23&lt;&gt;"",ROW($K$2:$K$23),ROW()+ROWS($K$2:$K$23))),ROW()-ROW($L$2:$L$23)+1),COLUMN($K$2:$K$23),4)))</f>
        <v>Unvollständig</v>
      </c>
      <c r="X12" s="38" t="str">
        <f t="array" aca="1" ref="X12" ca="1">IF(ROW()-ROW($M$2:$M$23)+1&gt;ROWS($L$2:$L$23)-COUNTBLANK($L$2:$L$23),"",INDIRECT(ADDRESS(SMALL((IF($L$2:$L$23&lt;&gt;"",ROW($L$2:$L$23),ROW()+ROWS($L$2:$L$23))),ROW()-ROW($M$2:$M$23)+1),COLUMN($L$2:$L$23),4)))</f>
        <v>-----</v>
      </c>
      <c r="Y12" s="38" t="str">
        <f t="array" aca="1" ref="Y12" ca="1">IF(ROW()-ROW($N$2:$N$23)+1&gt;ROWS($M$2:$M$23)-COUNTBLANK($M$2:$M$23),"",INDIRECT(ADDRESS(SMALL((IF($M$2:$M$23&lt;&gt;"",ROW($M$2:$M$23),ROW()+ROWS($M$2:$M$23))),ROW()-ROW($N$2:$N$23)+1),COLUMN($M$2:$M$23),4)))</f>
        <v>-----</v>
      </c>
    </row>
    <row r="13" spans="1:25" ht="54.75" customHeight="1" x14ac:dyDescent="0.25">
      <c r="A13" s="43" t="str">
        <f>IF('Kennzahlenbogen_(KB)'!P42=0,"",'Kennzahlenbogen_(KB)'!P42)</f>
        <v>Unvollständig</v>
      </c>
      <c r="B13" s="43"/>
      <c r="C13" s="43">
        <f>IF($A13="I.O.","",'Kennzahlenbogen_(KB)'!A42)</f>
        <v>11</v>
      </c>
      <c r="D13" s="38" t="str">
        <f>IF($A13="I.O.","",'Kennzahlenbogen_(KB)'!C42)</f>
        <v>Operative Expertise</v>
      </c>
      <c r="E13" s="43" t="str">
        <f>IF(AND('Kennzahlenbogen_(KB)'!J42="",$A13&lt;&gt;"I.O."),"-----",IF($A13="I.O.","",'Kennzahlenbogen_(KB)'!J42))</f>
        <v>-----</v>
      </c>
      <c r="F13" s="38" t="str">
        <f>IF($A13="I.O.","",'Kennzahlenbogen_(KB)'!K42)</f>
        <v>≥ 20</v>
      </c>
      <c r="G13" s="43" t="str">
        <f>IF(AND('Kennzahlenbogen_(KB)'!M36="",$A13&lt;&gt;"I.O."),"-----",IF($A13="I.O.","",'Kennzahlenbogen_(KB)'!M36))</f>
        <v>-----</v>
      </c>
      <c r="H13" s="43">
        <f>IF($A13="I.O.","",IF('Kennzahlenbogen_(KB)'!O42="","-----",'Kennzahlenbogen_(KB)'!O42))</f>
        <v>0</v>
      </c>
      <c r="I13" s="43" t="str">
        <f>IF($A13="I.O.","","-----")</f>
        <v>-----</v>
      </c>
      <c r="J13" s="58" t="str">
        <f>IF($A13="I.O.","","-----")</f>
        <v>-----</v>
      </c>
      <c r="K13" s="43" t="str">
        <f>IF($A13="I.O.","",'Kennzahlenbogen_(KB)'!P42)</f>
        <v>Unvollständig</v>
      </c>
      <c r="L13" s="43" t="str">
        <f>IF(AND('Kennzahlenbogen_(KB)'!Q42="",$A13&lt;&gt;"I.O."),"-----",IF($A13="I.O.","",'Kennzahlenbogen_(KB)'!Q42))</f>
        <v>-----</v>
      </c>
      <c r="M13" s="43" t="str">
        <f>IF(AND('Kennzahlenbogen_(KB)'!R42="",$A13&lt;&gt;"I.O."),"-----",IF($A13="I.O.","",'Kennzahlenbogen_(KB)'!R42))</f>
        <v>-----</v>
      </c>
      <c r="O13" s="38">
        <f t="array" aca="1" ref="O13" ca="1">IF(ROW()-ROW($D$2:$D$23)+1&gt;ROWS($C$2:$C$23)-COUNTBLANK($C$2:$C$23),"",INDIRECT(ADDRESS(SMALL((IF($C$2:$C$23&lt;&gt;"",ROW($C$2:$C$23),ROW()+ROWS($C$2:$C$23))),ROW()-ROW($D$2:$D$23)+1),COLUMN($C$2:$C$23),4)))</f>
        <v>11</v>
      </c>
      <c r="P13" s="38" t="str">
        <f t="array" aca="1" ref="P13" ca="1">IF(ROW()-ROW($E$2:$E$23)+1&gt;ROWS($D$2:$D$23)-COUNTBLANK($D$2:$D$23),"",INDIRECT(ADDRESS(SMALL((IF($D$2:$D$23&gt;"",ROW($D$2:$D$23),ROW()+ROWS($D$2:$D$23))),ROW()-ROW($E$2:$E$23)+1),COLUMN($D$2:$D$23),4)))</f>
        <v>Operative Expertise</v>
      </c>
      <c r="Q13" s="38" t="str">
        <f t="array" aca="1" ref="Q13" ca="1">IF(ROW()-ROW($F$2:$F$23)+1&gt;ROWS($E$2:$E$23)-COUNTBLANK($E$2:$E$23),"",INDIRECT(ADDRESS(SMALL((IF($E$2:$E$23&gt;"",ROW($E$2:$E$23),ROW()+ROWS($E$2:$E$23))),ROW()-ROW($F$2:$F$23)+1),COLUMN($E$2:$E$23),4)))</f>
        <v>-----</v>
      </c>
      <c r="R13" s="38" t="str">
        <f t="array" aca="1" ref="R13" ca="1">IF(ROW()-ROW($G$2:$G$23)+1&gt;ROWS($F$2:$F$23)-COUNTBLANK($F$2:$F$23),"",INDIRECT(ADDRESS(SMALL((IF($F$2:$F$23&gt;"",ROW($F$2:$F$23),ROW()+ROWS($F$2:$F$23))),ROW()-ROW($G$2:$G$23)+1),COLUMN($F$2:$F$23),4)))</f>
        <v>≥ 20</v>
      </c>
      <c r="S13" s="38" t="str">
        <f t="array" aca="1" ref="S13" ca="1">IF(ROW()-ROW($H$2:$H$23)+1&gt;ROWS($G$2:$G$23)-COUNTBLANK($G$2:$G$23),"",INDIRECT(ADDRESS(SMALL((IF($G$2:$G$23&lt;&gt;"",ROW($G$2:$G$23),ROW()+ROWS($G$2:$G$23))),ROW()-ROW($H$2:$H$23)+1),COLUMN($G$2:$G$23),4)))</f>
        <v>-----</v>
      </c>
      <c r="T13" s="38">
        <f t="array" aca="1" ref="T13" ca="1">IF(ROW()-ROW($I$2:$I$23)+1&gt;ROWS($H$2:$H$23)-COUNTBLANK($H$2:$H$23),"",INDIRECT(ADDRESS(SMALL((IF($H$2:$H$23&lt;&gt;"",ROW($H$2:$H$23),ROW()+ROWS($H$2:$H$23))),ROW()-ROW($I$2:$I$23)+1),COLUMN($H$2:$H$23),4)))</f>
        <v>0</v>
      </c>
      <c r="U13" s="38" t="str">
        <f t="array" aca="1" ref="U13" ca="1">IF(ROW()-ROW($J$2:$J$23)+1&gt;ROWS($I$2:$I$23)-COUNTBLANK($I$2:$I$23),"",INDIRECT(ADDRESS(SMALL((IF($I$2:$I$23&lt;&gt;"",ROW($I$2:$I$23),ROW()+ROWS($I$2:$I$23))),ROW()-ROW($J$2:$J$23)+1),COLUMN($I$2:$I$23),4)))</f>
        <v>-----</v>
      </c>
      <c r="V13" s="59" t="str">
        <f t="array" aca="1" ref="V13" ca="1">IF(ROW()-ROW($K$2:$K$23)+1&gt;ROWS($J$2:$J$23)-COUNTBLANK($J$2:$J$23),"",INDIRECT(ADDRESS(SMALL((IF($J$2:$J$23&lt;&gt;"",ROW($J$2:$J$23),ROW()+ROWS($J$2:$J$23))),ROW()-ROW($K$2:$K$23)+1),COLUMN($J$2:$J$23),4)))</f>
        <v>-----</v>
      </c>
      <c r="W13" s="38" t="str">
        <f t="array" aca="1" ref="W13" ca="1">IF(ROW()-ROW($L$2:$L$23)+1&gt;ROWS($K$2:$K$23)-COUNTBLANK($K$2:$K$23),"",INDIRECT(ADDRESS(SMALL((IF($K$2:$K$23&lt;&gt;"",ROW($K$2:$K$23),ROW()+ROWS($K$2:$K$23))),ROW()-ROW($L$2:$L$23)+1),COLUMN($K$2:$K$23),4)))</f>
        <v>Unvollständig</v>
      </c>
      <c r="X13" s="38" t="str">
        <f t="array" aca="1" ref="X13" ca="1">IF(ROW()-ROW($M$2:$M$23)+1&gt;ROWS($L$2:$L$23)-COUNTBLANK($L$2:$L$23),"",INDIRECT(ADDRESS(SMALL((IF($L$2:$L$23&lt;&gt;"",ROW($L$2:$L$23),ROW()+ROWS($L$2:$L$23))),ROW()-ROW($M$2:$M$23)+1),COLUMN($L$2:$L$23),4)))</f>
        <v>-----</v>
      </c>
      <c r="Y13" s="38" t="str">
        <f t="array" aca="1" ref="Y13" ca="1">IF(ROW()-ROW($N$2:$N$23)+1&gt;ROWS($M$2:$M$23)-COUNTBLANK($M$2:$M$23),"",INDIRECT(ADDRESS(SMALL((IF($M$2:$M$23&lt;&gt;"",ROW($M$2:$M$23),ROW()+ROWS($M$2:$M$23))),ROW()-ROW($N$2:$N$23)+1),COLUMN($M$2:$M$23),4)))</f>
        <v>-----</v>
      </c>
    </row>
    <row r="14" spans="1:25" ht="54.75" customHeight="1" x14ac:dyDescent="0.25">
      <c r="A14" s="43" t="str">
        <f>IF('Kennzahlenbogen_(KB)'!P45=0,"",'Kennzahlenbogen_(KB)'!P45)</f>
        <v>Unvollständig</v>
      </c>
      <c r="B14" s="43"/>
      <c r="C14" s="97">
        <f>IF($A14="I.O.","",'Kennzahlenbogen_(KB)'!A45)</f>
        <v>12</v>
      </c>
      <c r="D14" s="38" t="str">
        <f>IF($A14="I.O.","",'Kennzahlenbogen_(KB)'!C45)</f>
        <v>Anastomoseninsuffizienz Grad III</v>
      </c>
      <c r="E14" s="43" t="str">
        <f>IF(AND('Kennzahlenbogen_(KB)'!J45="",$A14&lt;&gt;"I.O."),"-----",IF($A14="I.O.","",'Kennzahlenbogen_(KB)'!J45))</f>
        <v>-----</v>
      </c>
      <c r="F14" s="38" t="str">
        <f>IF($A14="I.O.","",'Kennzahlenbogen_(KB)'!K45)</f>
        <v>≤ 15%</v>
      </c>
      <c r="G14" s="43" t="str">
        <f>IF(AND('Kennzahlenbogen_(KB)'!M39="",$A14&lt;&gt;"I.O."),"-----",IF($A14="I.O.","",'Kennzahlenbogen_(KB)'!M39))</f>
        <v>-----</v>
      </c>
      <c r="H14" s="43" t="str">
        <f>IF($A14="I.O.","",IF('Kennzahlenbogen_(KB)'!O45="","-----",'Kennzahlenbogen_(KB)'!O45))</f>
        <v>-----</v>
      </c>
      <c r="I14" s="43" t="str">
        <f t="shared" ref="I14:J14" si="0">IF($A14="I.O.","","-----")</f>
        <v>-----</v>
      </c>
      <c r="J14" s="58" t="str">
        <f t="shared" si="0"/>
        <v>-----</v>
      </c>
      <c r="K14" s="43" t="str">
        <f>IF($A14="I.O.","",'Kennzahlenbogen_(KB)'!P45)</f>
        <v>Unvollständig</v>
      </c>
      <c r="L14" s="43" t="str">
        <f>IF(AND('Kennzahlenbogen_(KB)'!Q45="",$A14&lt;&gt;"I.O."),"-----",IF($A14="I.O.","",'Kennzahlenbogen_(KB)'!Q45))</f>
        <v>-----</v>
      </c>
      <c r="M14" s="43" t="str">
        <f>IF(AND('Kennzahlenbogen_(KB)'!R45="",$A14&lt;&gt;"I.O."),"-----",IF($A14="I.O.","",'Kennzahlenbogen_(KB)'!R45))</f>
        <v>-----</v>
      </c>
      <c r="O14" s="38">
        <f t="array" aca="1" ref="O14" ca="1">IF(ROW()-ROW($D$2:$D$23)+1&gt;ROWS($C$2:$C$23)-COUNTBLANK($C$2:$C$23),"",INDIRECT(ADDRESS(SMALL((IF($C$2:$C$23&lt;&gt;"",ROW($C$2:$C$23),ROW()+ROWS($C$2:$C$23))),ROW()-ROW($D$2:$D$23)+1),COLUMN($C$2:$C$23),4)))</f>
        <v>12</v>
      </c>
      <c r="P14" s="38" t="str">
        <f t="array" aca="1" ref="P14" ca="1">IF(ROW()-ROW($E$2:$E$23)+1&gt;ROWS($D$2:$D$23)-COUNTBLANK($D$2:$D$23),"",INDIRECT(ADDRESS(SMALL((IF($D$2:$D$23&gt;"",ROW($D$2:$D$23),ROW()+ROWS($D$2:$D$23))),ROW()-ROW($E$2:$E$23)+1),COLUMN($D$2:$D$23),4)))</f>
        <v>Anastomoseninsuffizienz Grad III</v>
      </c>
      <c r="Q14" s="38" t="str">
        <f t="array" aca="1" ref="Q14" ca="1">IF(ROW()-ROW($F$2:$F$23)+1&gt;ROWS($E$2:$E$23)-COUNTBLANK($E$2:$E$23),"",INDIRECT(ADDRESS(SMALL((IF($E$2:$E$23&gt;"",ROW($E$2:$E$23),ROW()+ROWS($E$2:$E$23))),ROW()-ROW($F$2:$F$23)+1),COLUMN($E$2:$E$23),4)))</f>
        <v>-----</v>
      </c>
      <c r="R14" s="38" t="str">
        <f t="array" aca="1" ref="R14" ca="1">IF(ROW()-ROW($G$2:$G$23)+1&gt;ROWS($F$2:$F$23)-COUNTBLANK($F$2:$F$23),"",INDIRECT(ADDRESS(SMALL((IF($F$2:$F$23&gt;"",ROW($F$2:$F$23),ROW()+ROWS($F$2:$F$23))),ROW()-ROW($G$2:$G$23)+1),COLUMN($F$2:$F$23),4)))</f>
        <v>≤ 15%</v>
      </c>
      <c r="S14" s="38" t="str">
        <f t="array" aca="1" ref="S14" ca="1">IF(ROW()-ROW($H$2:$H$23)+1&gt;ROWS($G$2:$G$23)-COUNTBLANK($G$2:$G$23),"",INDIRECT(ADDRESS(SMALL((IF($G$2:$G$23&lt;&gt;"",ROW($G$2:$G$23),ROW()+ROWS($G$2:$G$23))),ROW()-ROW($H$2:$H$23)+1),COLUMN($G$2:$G$23),4)))</f>
        <v>-----</v>
      </c>
      <c r="T14" s="38" t="str">
        <f t="array" aca="1" ref="T14" ca="1">IF(ROW()-ROW($I$2:$I$23)+1&gt;ROWS($H$2:$H$23)-COUNTBLANK($H$2:$H$23),"",INDIRECT(ADDRESS(SMALL((IF($H$2:$H$23&lt;&gt;"",ROW($H$2:$H$23),ROW()+ROWS($H$2:$H$23))),ROW()-ROW($I$2:$I$23)+1),COLUMN($H$2:$H$23),4)))</f>
        <v>-----</v>
      </c>
      <c r="U14" s="38" t="str">
        <f t="array" aca="1" ref="U14" ca="1">IF(ROW()-ROW($J$2:$J$23)+1&gt;ROWS($I$2:$I$23)-COUNTBLANK($I$2:$I$23),"",INDIRECT(ADDRESS(SMALL((IF($I$2:$I$23&lt;&gt;"",ROW($I$2:$I$23),ROW()+ROWS($I$2:$I$23))),ROW()-ROW($J$2:$J$23)+1),COLUMN($I$2:$I$23),4)))</f>
        <v>-----</v>
      </c>
      <c r="V14" s="59" t="str">
        <f t="array" aca="1" ref="V14" ca="1">IF(ROW()-ROW($K$2:$K$23)+1&gt;ROWS($J$2:$J$23)-COUNTBLANK($J$2:$J$23),"",INDIRECT(ADDRESS(SMALL((IF($J$2:$J$23&lt;&gt;"",ROW($J$2:$J$23),ROW()+ROWS($J$2:$J$23))),ROW()-ROW($K$2:$K$23)+1),COLUMN($J$2:$J$23),4)))</f>
        <v>-----</v>
      </c>
      <c r="W14" s="38" t="str">
        <f t="array" aca="1" ref="W14" ca="1">IF(ROW()-ROW($L$2:$L$23)+1&gt;ROWS($K$2:$K$23)-COUNTBLANK($K$2:$K$23),"",INDIRECT(ADDRESS(SMALL((IF($K$2:$K$23&lt;&gt;"",ROW($K$2:$K$23),ROW()+ROWS($K$2:$K$23))),ROW()-ROW($L$2:$L$23)+1),COLUMN($K$2:$K$23),4)))</f>
        <v>Unvollständig</v>
      </c>
      <c r="X14" s="38" t="str">
        <f t="array" aca="1" ref="X14" ca="1">IF(ROW()-ROW($M$2:$M$23)+1&gt;ROWS($L$2:$L$23)-COUNTBLANK($L$2:$L$23),"",INDIRECT(ADDRESS(SMALL((IF($L$2:$L$23&lt;&gt;"",ROW($L$2:$L$23),ROW()+ROWS($L$2:$L$23))),ROW()-ROW($M$2:$M$23)+1),COLUMN($L$2:$L$23),4)))</f>
        <v>-----</v>
      </c>
      <c r="Y14" s="38" t="str">
        <f t="array" aca="1" ref="Y14" ca="1">IF(ROW()-ROW($N$2:$N$23)+1&gt;ROWS($M$2:$M$23)-COUNTBLANK($M$2:$M$23),"",INDIRECT(ADDRESS(SMALL((IF($M$2:$M$23&lt;&gt;"",ROW($M$2:$M$23),ROW()+ROWS($M$2:$M$23))),ROW()-ROW($N$2:$N$23)+1),COLUMN($M$2:$M$23),4)))</f>
        <v>-----</v>
      </c>
    </row>
    <row r="15" spans="1:25" ht="54.75" customHeight="1" x14ac:dyDescent="0.25">
      <c r="A15" s="43" t="str">
        <f>IF('Kennzahlenbogen_(KB)'!P48=0,"",'Kennzahlenbogen_(KB)'!P48)</f>
        <v>Unvollständig</v>
      </c>
      <c r="B15" s="43"/>
      <c r="C15" s="43">
        <f>IF($A15="I.O.","",'Kennzahlenbogen_(KB)'!A48)</f>
        <v>13</v>
      </c>
      <c r="D15" s="38" t="str">
        <f>IF($A15="I.O.","",'Kennzahlenbogen_(KB)'!C48)</f>
        <v>Revisions-OP‘s</v>
      </c>
      <c r="E15" s="43" t="str">
        <f>IF(AND('Kennzahlenbogen_(KB)'!J48="",$A15&lt;&gt;"I.O."),"-----",IF($A15="I.O.","",'Kennzahlenbogen_(KB)'!J48))</f>
        <v>-----</v>
      </c>
      <c r="F15" s="38" t="str">
        <f>IF($A15="I.O.","",'Kennzahlenbogen_(KB)'!K48)</f>
        <v>≤ 10%</v>
      </c>
      <c r="G15" s="43" t="str">
        <f>IF(AND('Kennzahlenbogen_(KB)'!M48="",$A15&lt;&gt;"I.O."),"-----",IF($A15="I.O.","",'Kennzahlenbogen_(KB)'!M48))</f>
        <v>-----</v>
      </c>
      <c r="H15" s="43" t="str">
        <f>IF($A15="I.O.","",IF('Kennzahlenbogen_(KB)'!O48="","-----",'Kennzahlenbogen_(KB)'!O48))</f>
        <v>-----</v>
      </c>
      <c r="I15" s="43">
        <f>IF($A15="I.O.","",IF('Kennzahlenbogen_(KB)'!O49="","-----",'Kennzahlenbogen_(KB)'!O49))</f>
        <v>0</v>
      </c>
      <c r="J15" s="58" t="str">
        <f>IF($A15="I.O.","",IF('Kennzahlenbogen_(KB)'!O50="",0,'Kennzahlenbogen_(KB)'!O50))</f>
        <v>n.d.</v>
      </c>
      <c r="K15" s="43" t="str">
        <f>IF($A15="I.O.","",'Kennzahlenbogen_(KB)'!P48)</f>
        <v>Unvollständig</v>
      </c>
      <c r="L15" s="43" t="str">
        <f>IF(AND('Kennzahlenbogen_(KB)'!Q48="",$A15&lt;&gt;"I.O."),"-----",IF($A15="I.O.","",'Kennzahlenbogen_(KB)'!Q48))</f>
        <v>-----</v>
      </c>
      <c r="M15" s="43" t="str">
        <f>IF(AND('Kennzahlenbogen_(KB)'!R48="",$A15&lt;&gt;"I.O."),"-----",IF($A15="I.O.","",'Kennzahlenbogen_(KB)'!R48))</f>
        <v>-----</v>
      </c>
      <c r="O15" s="38">
        <f t="array" aca="1" ref="O15" ca="1">IF(ROW()-ROW($D$2:$D$23)+1&gt;ROWS($C$2:$C$23)-COUNTBLANK($C$2:$C$23),"",INDIRECT(ADDRESS(SMALL((IF($C$2:$C$23&lt;&gt;"",ROW($C$2:$C$23),ROW()+ROWS($C$2:$C$23))),ROW()-ROW($D$2:$D$23)+1),COLUMN($C$2:$C$23),4)))</f>
        <v>13</v>
      </c>
      <c r="P15" s="38" t="str">
        <f t="array" aca="1" ref="P15" ca="1">IF(ROW()-ROW($E$2:$E$23)+1&gt;ROWS($D$2:$D$23)-COUNTBLANK($D$2:$D$23),"",INDIRECT(ADDRESS(SMALL((IF($D$2:$D$23&gt;"",ROW($D$2:$D$23),ROW()+ROWS($D$2:$D$23))),ROW()-ROW($E$2:$E$23)+1),COLUMN($D$2:$D$23),4)))</f>
        <v>Revisions-OP‘s</v>
      </c>
      <c r="Q15" s="38" t="str">
        <f t="array" aca="1" ref="Q15" ca="1">IF(ROW()-ROW($F$2:$F$23)+1&gt;ROWS($E$2:$E$23)-COUNTBLANK($E$2:$E$23),"",INDIRECT(ADDRESS(SMALL((IF($E$2:$E$23&gt;"",ROW($E$2:$E$23),ROW()+ROWS($E$2:$E$23))),ROW()-ROW($F$2:$F$23)+1),COLUMN($E$2:$E$23),4)))</f>
        <v>-----</v>
      </c>
      <c r="R15" s="38" t="str">
        <f t="array" aca="1" ref="R15" ca="1">IF(ROW()-ROW($G$2:$G$23)+1&gt;ROWS($F$2:$F$23)-COUNTBLANK($F$2:$F$23),"",INDIRECT(ADDRESS(SMALL((IF($F$2:$F$23&gt;"",ROW($F$2:$F$23),ROW()+ROWS($F$2:$F$23))),ROW()-ROW($G$2:$G$23)+1),COLUMN($F$2:$F$23),4)))</f>
        <v>≤ 10%</v>
      </c>
      <c r="S15" s="38" t="str">
        <f t="array" aca="1" ref="S15" ca="1">IF(ROW()-ROW($H$2:$H$23)+1&gt;ROWS($G$2:$G$23)-COUNTBLANK($G$2:$G$23),"",INDIRECT(ADDRESS(SMALL((IF($G$2:$G$23&lt;&gt;"",ROW($G$2:$G$23),ROW()+ROWS($G$2:$G$23))),ROW()-ROW($H$2:$H$23)+1),COLUMN($G$2:$G$23),4)))</f>
        <v>-----</v>
      </c>
      <c r="T15" s="38" t="str">
        <f t="array" aca="1" ref="T15" ca="1">IF(ROW()-ROW($I$2:$I$23)+1&gt;ROWS($H$2:$H$23)-COUNTBLANK($H$2:$H$23),"",INDIRECT(ADDRESS(SMALL((IF($H$2:$H$23&lt;&gt;"",ROW($H$2:$H$23),ROW()+ROWS($H$2:$H$23))),ROW()-ROW($I$2:$I$23)+1),COLUMN($H$2:$H$23),4)))</f>
        <v>-----</v>
      </c>
      <c r="U15" s="38">
        <f t="array" aca="1" ref="U15" ca="1">IF(ROW()-ROW($J$2:$J$23)+1&gt;ROWS($I$2:$I$23)-COUNTBLANK($I$2:$I$23),"",INDIRECT(ADDRESS(SMALL((IF($I$2:$I$23&lt;&gt;"",ROW($I$2:$I$23),ROW()+ROWS($I$2:$I$23))),ROW()-ROW($J$2:$J$23)+1),COLUMN($I$2:$I$23),4)))</f>
        <v>0</v>
      </c>
      <c r="V15" s="59" t="str">
        <f t="array" aca="1" ref="V15" ca="1">IF(ROW()-ROW($K$2:$K$23)+1&gt;ROWS($J$2:$J$23)-COUNTBLANK($J$2:$J$23),"",INDIRECT(ADDRESS(SMALL((IF($J$2:$J$23&lt;&gt;"",ROW($J$2:$J$23),ROW()+ROWS($J$2:$J$23))),ROW()-ROW($K$2:$K$23)+1),COLUMN($J$2:$J$23),4)))</f>
        <v>n.d.</v>
      </c>
      <c r="W15" s="38" t="str">
        <f t="array" aca="1" ref="W15" ca="1">IF(ROW()-ROW($L$2:$L$23)+1&gt;ROWS($K$2:$K$23)-COUNTBLANK($K$2:$K$23),"",INDIRECT(ADDRESS(SMALL((IF($K$2:$K$23&lt;&gt;"",ROW($K$2:$K$23),ROW()+ROWS($K$2:$K$23))),ROW()-ROW($L$2:$L$23)+1),COLUMN($K$2:$K$23),4)))</f>
        <v>Unvollständig</v>
      </c>
      <c r="X15" s="38" t="str">
        <f t="array" aca="1" ref="X15" ca="1">IF(ROW()-ROW($M$2:$M$23)+1&gt;ROWS($L$2:$L$23)-COUNTBLANK($L$2:$L$23),"",INDIRECT(ADDRESS(SMALL((IF($L$2:$L$23&lt;&gt;"",ROW($L$2:$L$23),ROW()+ROWS($L$2:$L$23))),ROW()-ROW($M$2:$M$23)+1),COLUMN($L$2:$L$23),4)))</f>
        <v>-----</v>
      </c>
      <c r="Y15" s="38" t="str">
        <f t="array" aca="1" ref="Y15" ca="1">IF(ROW()-ROW($N$2:$N$23)+1&gt;ROWS($M$2:$M$23)-COUNTBLANK($M$2:$M$23),"",INDIRECT(ADDRESS(SMALL((IF($M$2:$M$23&lt;&gt;"",ROW($M$2:$M$23),ROW()+ROWS($M$2:$M$23))),ROW()-ROW($N$2:$N$23)+1),COLUMN($M$2:$M$23),4)))</f>
        <v>-----</v>
      </c>
    </row>
    <row r="16" spans="1:25" ht="54.75" customHeight="1" x14ac:dyDescent="0.25">
      <c r="A16" s="43" t="str">
        <f>IF('Kennzahlenbogen_(KB)'!P51=0,"",'Kennzahlenbogen_(KB)'!P51)</f>
        <v>Unvollständig</v>
      </c>
      <c r="B16" s="43"/>
      <c r="C16" s="43">
        <f>IF($A16="I.O.","",'Kennzahlenbogen_(KB)'!A51)</f>
        <v>14</v>
      </c>
      <c r="D16" s="38" t="str">
        <f>IF($A16="I.O.","",'Kennzahlenbogen_(KB)'!C51)</f>
        <v>Postoperative Wundinfektion</v>
      </c>
      <c r="E16" s="43" t="str">
        <f>IF(AND('Kennzahlenbogen_(KB)'!J51="",$A16&lt;&gt;"I.O."),"-----",IF($A16="I.O.","",'Kennzahlenbogen_(KB)'!J51))</f>
        <v>-----</v>
      </c>
      <c r="F16" s="38" t="str">
        <f>IF($A16="I.O.","",'Kennzahlenbogen_(KB)'!K51)</f>
        <v>≤ 10%</v>
      </c>
      <c r="G16" s="43" t="str">
        <f>IF(AND('Kennzahlenbogen_(KB)'!M51="",$A16&lt;&gt;"I.O."),"-----",IF($A16="I.O.","",'Kennzahlenbogen_(KB)'!M51))</f>
        <v>-----</v>
      </c>
      <c r="H16" s="43" t="str">
        <f>IF($A16="I.O.","",IF('Kennzahlenbogen_(KB)'!O51="","-----",'Kennzahlenbogen_(KB)'!O51))</f>
        <v>-----</v>
      </c>
      <c r="I16" s="43">
        <f>IF($A16="I.O.","",IF('Kennzahlenbogen_(KB)'!O52="","-----",'Kennzahlenbogen_(KB)'!O52))</f>
        <v>0</v>
      </c>
      <c r="J16" s="58" t="str">
        <f>IF($A16="I.O.","",IF('Kennzahlenbogen_(KB)'!O53="",0,'Kennzahlenbogen_(KB)'!O53))</f>
        <v>n.d.</v>
      </c>
      <c r="K16" s="43" t="str">
        <f>IF($A16="I.O.","",'Kennzahlenbogen_(KB)'!P51)</f>
        <v>Unvollständig</v>
      </c>
      <c r="L16" s="43" t="str">
        <f>IF(AND('Kennzahlenbogen_(KB)'!Q51="",$A16&lt;&gt;"I.O."),"-----",IF($A16="I.O.","",'Kennzahlenbogen_(KB)'!Q51))</f>
        <v>-----</v>
      </c>
      <c r="M16" s="43" t="str">
        <f>IF(AND('Kennzahlenbogen_(KB)'!R51="",$A16&lt;&gt;"I.O."),"-----",IF($A16="I.O.","",'Kennzahlenbogen_(KB)'!R51))</f>
        <v>-----</v>
      </c>
      <c r="O16" s="38">
        <f t="array" aca="1" ref="O16" ca="1">IF(ROW()-ROW($D$2:$D$23)+1&gt;ROWS($C$2:$C$23)-COUNTBLANK($C$2:$C$23),"",INDIRECT(ADDRESS(SMALL((IF($C$2:$C$23&lt;&gt;"",ROW($C$2:$C$23),ROW()+ROWS($C$2:$C$23))),ROW()-ROW($D$2:$D$23)+1),COLUMN($C$2:$C$23),4)))</f>
        <v>14</v>
      </c>
      <c r="P16" s="38" t="str">
        <f t="array" aca="1" ref="P16" ca="1">IF(ROW()-ROW($E$2:$E$23)+1&gt;ROWS($D$2:$D$23)-COUNTBLANK($D$2:$D$23),"",INDIRECT(ADDRESS(SMALL((IF($D$2:$D$23&gt;"",ROW($D$2:$D$23),ROW()+ROWS($D$2:$D$23))),ROW()-ROW($E$2:$E$23)+1),COLUMN($D$2:$D$23),4)))</f>
        <v>Postoperative Wundinfektion</v>
      </c>
      <c r="Q16" s="38" t="str">
        <f t="array" aca="1" ref="Q16" ca="1">IF(ROW()-ROW($F$2:$F$23)+1&gt;ROWS($E$2:$E$23)-COUNTBLANK($E$2:$E$23),"",INDIRECT(ADDRESS(SMALL((IF($E$2:$E$23&gt;"",ROW($E$2:$E$23),ROW()+ROWS($E$2:$E$23))),ROW()-ROW($F$2:$F$23)+1),COLUMN($E$2:$E$23),4)))</f>
        <v>-----</v>
      </c>
      <c r="R16" s="38" t="str">
        <f t="array" aca="1" ref="R16" ca="1">IF(ROW()-ROW($G$2:$G$23)+1&gt;ROWS($F$2:$F$23)-COUNTBLANK($F$2:$F$23),"",INDIRECT(ADDRESS(SMALL((IF($F$2:$F$23&gt;"",ROW($F$2:$F$23),ROW()+ROWS($F$2:$F$23))),ROW()-ROW($G$2:$G$23)+1),COLUMN($F$2:$F$23),4)))</f>
        <v>≤ 10%</v>
      </c>
      <c r="S16" s="38" t="str">
        <f t="array" aca="1" ref="S16" ca="1">IF(ROW()-ROW($H$2:$H$23)+1&gt;ROWS($G$2:$G$23)-COUNTBLANK($G$2:$G$23),"",INDIRECT(ADDRESS(SMALL((IF($G$2:$G$23&lt;&gt;"",ROW($G$2:$G$23),ROW()+ROWS($G$2:$G$23))),ROW()-ROW($H$2:$H$23)+1),COLUMN($G$2:$G$23),4)))</f>
        <v>-----</v>
      </c>
      <c r="T16" s="38" t="str">
        <f t="array" aca="1" ref="T16" ca="1">IF(ROW()-ROW($I$2:$I$23)+1&gt;ROWS($H$2:$H$23)-COUNTBLANK($H$2:$H$23),"",INDIRECT(ADDRESS(SMALL((IF($H$2:$H$23&lt;&gt;"",ROW($H$2:$H$23),ROW()+ROWS($H$2:$H$23))),ROW()-ROW($I$2:$I$23)+1),COLUMN($H$2:$H$23),4)))</f>
        <v>-----</v>
      </c>
      <c r="U16" s="38">
        <f t="array" aca="1" ref="U16" ca="1">IF(ROW()-ROW($J$2:$J$23)+1&gt;ROWS($I$2:$I$23)-COUNTBLANK($I$2:$I$23),"",INDIRECT(ADDRESS(SMALL((IF($I$2:$I$23&lt;&gt;"",ROW($I$2:$I$23),ROW()+ROWS($I$2:$I$23))),ROW()-ROW($J$2:$J$23)+1),COLUMN($I$2:$I$23),4)))</f>
        <v>0</v>
      </c>
      <c r="V16" s="59" t="str">
        <f t="array" aca="1" ref="V16" ca="1">IF(ROW()-ROW($K$2:$K$23)+1&gt;ROWS($J$2:$J$23)-COUNTBLANK($J$2:$J$23),"",INDIRECT(ADDRESS(SMALL((IF($J$2:$J$23&lt;&gt;"",ROW($J$2:$J$23),ROW()+ROWS($J$2:$J$23))),ROW()-ROW($K$2:$K$23)+1),COLUMN($J$2:$J$23),4)))</f>
        <v>n.d.</v>
      </c>
      <c r="W16" s="38" t="str">
        <f t="array" aca="1" ref="W16" ca="1">IF(ROW()-ROW($L$2:$L$23)+1&gt;ROWS($K$2:$K$23)-COUNTBLANK($K$2:$K$23),"",INDIRECT(ADDRESS(SMALL((IF($K$2:$K$23&lt;&gt;"",ROW($K$2:$K$23),ROW()+ROWS($K$2:$K$23))),ROW()-ROW($L$2:$L$23)+1),COLUMN($K$2:$K$23),4)))</f>
        <v>Unvollständig</v>
      </c>
      <c r="X16" s="38" t="str">
        <f t="array" aca="1" ref="X16" ca="1">IF(ROW()-ROW($M$2:$M$23)+1&gt;ROWS($L$2:$L$23)-COUNTBLANK($L$2:$L$23),"",INDIRECT(ADDRESS(SMALL((IF($L$2:$L$23&lt;&gt;"",ROW($L$2:$L$23),ROW()+ROWS($L$2:$L$23))),ROW()-ROW($M$2:$M$23)+1),COLUMN($L$2:$L$23),4)))</f>
        <v>-----</v>
      </c>
      <c r="Y16" s="38" t="str">
        <f t="array" aca="1" ref="Y16" ca="1">IF(ROW()-ROW($N$2:$N$23)+1&gt;ROWS($M$2:$M$23)-COUNTBLANK($M$2:$M$23),"",INDIRECT(ADDRESS(SMALL((IF($M$2:$M$23&lt;&gt;"",ROW($M$2:$M$23),ROW()+ROWS($M$2:$M$23))),ROW()-ROW($N$2:$N$23)+1),COLUMN($M$2:$M$23),4)))</f>
        <v>-----</v>
      </c>
    </row>
    <row r="17" spans="1:25" ht="54.75" customHeight="1" x14ac:dyDescent="0.25">
      <c r="A17" s="43" t="str">
        <f>IF('Kennzahlenbogen_(KB)'!P54=0,"",'Kennzahlenbogen_(KB)'!P54)</f>
        <v>Unvollständig</v>
      </c>
      <c r="B17" s="43"/>
      <c r="C17" s="43">
        <f>IF($A17="I.O.","",'Kennzahlenbogen_(KB)'!A54)</f>
        <v>15</v>
      </c>
      <c r="D17" s="38" t="str">
        <f>IF($A17="I.O.","",'Kennzahlenbogen_(KB)'!C54)</f>
        <v>Mortalität postoperativ</v>
      </c>
      <c r="E17" s="43" t="str">
        <f>IF(AND('Kennzahlenbogen_(KB)'!J54="",$A17&lt;&gt;"I.O."),"-----",IF($A17="I.O.","",'Kennzahlenbogen_(KB)'!J54))</f>
        <v>-----</v>
      </c>
      <c r="F17" s="38" t="str">
        <f>IF($A17="I.O.","",'Kennzahlenbogen_(KB)'!K54)</f>
        <v>≤ 10%</v>
      </c>
      <c r="G17" s="43" t="str">
        <f>IF(AND('Kennzahlenbogen_(KB)'!M54="",$A17&lt;&gt;"I.O."),"-----",IF($A17="I.O.","",'Kennzahlenbogen_(KB)'!M54))</f>
        <v>-----</v>
      </c>
      <c r="H17" s="43" t="str">
        <f>IF($A17="I.O.","",IF('Kennzahlenbogen_(KB)'!O54="","-----",'Kennzahlenbogen_(KB)'!O54))</f>
        <v>-----</v>
      </c>
      <c r="I17" s="43">
        <f>IF($A17="I.O.","",IF('Kennzahlenbogen_(KB)'!O55="","-----",'Kennzahlenbogen_(KB)'!O55))</f>
        <v>0</v>
      </c>
      <c r="J17" s="58" t="str">
        <f>IF($A17="I.O.","",IF('Kennzahlenbogen_(KB)'!O56="",0,'Kennzahlenbogen_(KB)'!O56))</f>
        <v>n.d.</v>
      </c>
      <c r="K17" s="43" t="str">
        <f>IF($A17="I.O.","",'Kennzahlenbogen_(KB)'!P54)</f>
        <v>Unvollständig</v>
      </c>
      <c r="L17" s="43" t="str">
        <f>IF(AND('Kennzahlenbogen_(KB)'!Q54="",$A17&lt;&gt;"I.O."),"-----",IF($A17="I.O.","",'Kennzahlenbogen_(KB)'!Q54))</f>
        <v>-----</v>
      </c>
      <c r="M17" s="43" t="str">
        <f>IF(AND('Kennzahlenbogen_(KB)'!R54="",$A17&lt;&gt;"I.O."),"-----",IF($A17="I.O.","",'Kennzahlenbogen_(KB)'!R54))</f>
        <v>-----</v>
      </c>
      <c r="O17" s="38">
        <f t="array" aca="1" ref="O17" ca="1">IF(ROW()-ROW($D$2:$D$23)+1&gt;ROWS($C$2:$C$23)-COUNTBLANK($C$2:$C$23),"",INDIRECT(ADDRESS(SMALL((IF($C$2:$C$23&lt;&gt;"",ROW($C$2:$C$23),ROW()+ROWS($C$2:$C$23))),ROW()-ROW($D$2:$D$23)+1),COLUMN($C$2:$C$23),4)))</f>
        <v>15</v>
      </c>
      <c r="P17" s="38" t="str">
        <f t="array" aca="1" ref="P17" ca="1">IF(ROW()-ROW($E$2:$E$23)+1&gt;ROWS($D$2:$D$23)-COUNTBLANK($D$2:$D$23),"",INDIRECT(ADDRESS(SMALL((IF($D$2:$D$23&gt;"",ROW($D$2:$D$23),ROW()+ROWS($D$2:$D$23))),ROW()-ROW($E$2:$E$23)+1),COLUMN($D$2:$D$23),4)))</f>
        <v>Mortalität postoperativ</v>
      </c>
      <c r="Q17" s="38" t="str">
        <f t="array" aca="1" ref="Q17" ca="1">IF(ROW()-ROW($F$2:$F$23)+1&gt;ROWS($E$2:$E$23)-COUNTBLANK($E$2:$E$23),"",INDIRECT(ADDRESS(SMALL((IF($E$2:$E$23&gt;"",ROW($E$2:$E$23),ROW()+ROWS($E$2:$E$23))),ROW()-ROW($F$2:$F$23)+1),COLUMN($E$2:$E$23),4)))</f>
        <v>-----</v>
      </c>
      <c r="R17" s="38" t="str">
        <f t="array" aca="1" ref="R17" ca="1">IF(ROW()-ROW($G$2:$G$23)+1&gt;ROWS($F$2:$F$23)-COUNTBLANK($F$2:$F$23),"",INDIRECT(ADDRESS(SMALL((IF($F$2:$F$23&gt;"",ROW($F$2:$F$23),ROW()+ROWS($F$2:$F$23))),ROW()-ROW($G$2:$G$23)+1),COLUMN($F$2:$F$23),4)))</f>
        <v>≤ 10%</v>
      </c>
      <c r="S17" s="38" t="str">
        <f t="array" aca="1" ref="S17" ca="1">IF(ROW()-ROW($H$2:$H$23)+1&gt;ROWS($G$2:$G$23)-COUNTBLANK($G$2:$G$23),"",INDIRECT(ADDRESS(SMALL((IF($G$2:$G$23&lt;&gt;"",ROW($G$2:$G$23),ROW()+ROWS($G$2:$G$23))),ROW()-ROW($H$2:$H$23)+1),COLUMN($G$2:$G$23),4)))</f>
        <v>-----</v>
      </c>
      <c r="T17" s="38" t="str">
        <f t="array" aca="1" ref="T17" ca="1">IF(ROW()-ROW($I$2:$I$23)+1&gt;ROWS($H$2:$H$23)-COUNTBLANK($H$2:$H$23),"",INDIRECT(ADDRESS(SMALL((IF($H$2:$H$23&lt;&gt;"",ROW($H$2:$H$23),ROW()+ROWS($H$2:$H$23))),ROW()-ROW($I$2:$I$23)+1),COLUMN($H$2:$H$23),4)))</f>
        <v>-----</v>
      </c>
      <c r="U17" s="38">
        <f t="array" aca="1" ref="U17" ca="1">IF(ROW()-ROW($J$2:$J$23)+1&gt;ROWS($I$2:$I$23)-COUNTBLANK($I$2:$I$23),"",INDIRECT(ADDRESS(SMALL((IF($I$2:$I$23&lt;&gt;"",ROW($I$2:$I$23),ROW()+ROWS($I$2:$I$23))),ROW()-ROW($J$2:$J$23)+1),COLUMN($I$2:$I$23),4)))</f>
        <v>0</v>
      </c>
      <c r="V17" s="59" t="str">
        <f t="array" aca="1" ref="V17" ca="1">IF(ROW()-ROW($K$2:$K$23)+1&gt;ROWS($J$2:$J$23)-COUNTBLANK($J$2:$J$23),"",INDIRECT(ADDRESS(SMALL((IF($J$2:$J$23&lt;&gt;"",ROW($J$2:$J$23),ROW()+ROWS($J$2:$J$23))),ROW()-ROW($K$2:$K$23)+1),COLUMN($J$2:$J$23),4)))</f>
        <v>n.d.</v>
      </c>
      <c r="W17" s="38" t="str">
        <f t="array" aca="1" ref="W17" ca="1">IF(ROW()-ROW($L$2:$L$23)+1&gt;ROWS($K$2:$K$23)-COUNTBLANK($K$2:$K$23),"",INDIRECT(ADDRESS(SMALL((IF($K$2:$K$23&lt;&gt;"",ROW($K$2:$K$23),ROW()+ROWS($K$2:$K$23))),ROW()-ROW($L$2:$L$23)+1),COLUMN($K$2:$K$23),4)))</f>
        <v>Unvollständig</v>
      </c>
      <c r="X17" s="38" t="str">
        <f t="array" aca="1" ref="X17" ca="1">IF(ROW()-ROW($M$2:$M$23)+1&gt;ROWS($L$2:$L$23)-COUNTBLANK($L$2:$L$23),"",INDIRECT(ADDRESS(SMALL((IF($L$2:$L$23&lt;&gt;"",ROW($L$2:$L$23),ROW()+ROWS($L$2:$L$23))),ROW()-ROW($M$2:$M$23)+1),COLUMN($L$2:$L$23),4)))</f>
        <v>-----</v>
      </c>
      <c r="Y17" s="38" t="str">
        <f t="array" aca="1" ref="Y17" ca="1">IF(ROW()-ROW($N$2:$N$23)+1&gt;ROWS($M$2:$M$23)-COUNTBLANK($M$2:$M$23),"",INDIRECT(ADDRESS(SMALL((IF($M$2:$M$23&lt;&gt;"",ROW($M$2:$M$23),ROW()+ROWS($M$2:$M$23))),ROW()-ROW($N$2:$N$23)+1),COLUMN($M$2:$M$23),4)))</f>
        <v>-----</v>
      </c>
    </row>
    <row r="18" spans="1:25" ht="54.75" customHeight="1" x14ac:dyDescent="0.25">
      <c r="A18" s="43" t="str">
        <f>IF('Kennzahlenbogen_(KB)'!P57=0,"",'Kennzahlenbogen_(KB)'!P57)</f>
        <v>Unvollständig</v>
      </c>
      <c r="B18" s="43"/>
      <c r="C18" s="43">
        <f>IF($A18="I.O.","",'Kennzahlenbogen_(KB)'!A57)</f>
        <v>16</v>
      </c>
      <c r="D18" s="38" t="str">
        <f>IF($A18="I.O.","",'Kennzahlenbogen_(KB)'!C57)</f>
        <v>Vollständiger Pathologiebericht</v>
      </c>
      <c r="E18" s="43" t="str">
        <f>IF(AND('Kennzahlenbogen_(KB)'!J57="",$A18&lt;&gt;"I.O."),"-----",IF($A18="I.O.","",'Kennzahlenbogen_(KB)'!J57))</f>
        <v>-----</v>
      </c>
      <c r="F18" s="38" t="str">
        <f>IF($A18="I.O.","",'Kennzahlenbogen_(KB)'!K57)</f>
        <v>≥ 70%</v>
      </c>
      <c r="G18" s="43" t="str">
        <f>IF(AND('Kennzahlenbogen_(KB)'!M57="",$A18&lt;&gt;"I.O."),"-----",IF($A18="I.O.","",'Kennzahlenbogen_(KB)'!M57))</f>
        <v>-----</v>
      </c>
      <c r="H18" s="43" t="str">
        <f>IF($A18="I.O.","",IF('Kennzahlenbogen_(KB)'!O57="","-----",'Kennzahlenbogen_(KB)'!O57))</f>
        <v>-----</v>
      </c>
      <c r="I18" s="43">
        <f>IF($A18="I.O.","",IF('Kennzahlenbogen_(KB)'!O58="","-----",'Kennzahlenbogen_(KB)'!O58))</f>
        <v>0</v>
      </c>
      <c r="J18" s="58" t="str">
        <f>IF($A18="I.O.","",IF('Kennzahlenbogen_(KB)'!O59="",0,'Kennzahlenbogen_(KB)'!O59))</f>
        <v>n.d.</v>
      </c>
      <c r="K18" s="43" t="str">
        <f>IF($A18="I.O.","",'Kennzahlenbogen_(KB)'!P57)</f>
        <v>Unvollständig</v>
      </c>
      <c r="L18" s="43" t="str">
        <f>IF(AND('Kennzahlenbogen_(KB)'!Q57="",$A18&lt;&gt;"I.O."),"-----",IF($A18="I.O.","",'Kennzahlenbogen_(KB)'!Q57))</f>
        <v>-----</v>
      </c>
      <c r="M18" s="43" t="str">
        <f>IF(AND('Kennzahlenbogen_(KB)'!R57="",$A18&lt;&gt;"I.O."),"-----",IF($A18="I.O.","",'Kennzahlenbogen_(KB)'!R57))</f>
        <v>-----</v>
      </c>
      <c r="O18" s="38">
        <f t="array" aca="1" ref="O18" ca="1">IF(ROW()-ROW($D$2:$D$23)+1&gt;ROWS($C$2:$C$23)-COUNTBLANK($C$2:$C$23),"",INDIRECT(ADDRESS(SMALL((IF($C$2:$C$23&lt;&gt;"",ROW($C$2:$C$23),ROW()+ROWS($C$2:$C$23))),ROW()-ROW($D$2:$D$23)+1),COLUMN($C$2:$C$23),4)))</f>
        <v>16</v>
      </c>
      <c r="P18" s="38" t="str">
        <f t="array" aca="1" ref="P18" ca="1">IF(ROW()-ROW($E$2:$E$23)+1&gt;ROWS($D$2:$D$23)-COUNTBLANK($D$2:$D$23),"",INDIRECT(ADDRESS(SMALL((IF($D$2:$D$23&gt;"",ROW($D$2:$D$23),ROW()+ROWS($D$2:$D$23))),ROW()-ROW($E$2:$E$23)+1),COLUMN($D$2:$D$23),4)))</f>
        <v>Vollständiger Pathologiebericht</v>
      </c>
      <c r="Q18" s="38" t="str">
        <f t="array" aca="1" ref="Q18" ca="1">IF(ROW()-ROW($F$2:$F$23)+1&gt;ROWS($E$2:$E$23)-COUNTBLANK($E$2:$E$23),"",INDIRECT(ADDRESS(SMALL((IF($E$2:$E$23&gt;"",ROW($E$2:$E$23),ROW()+ROWS($E$2:$E$23))),ROW()-ROW($F$2:$F$23)+1),COLUMN($E$2:$E$23),4)))</f>
        <v>-----</v>
      </c>
      <c r="R18" s="38" t="str">
        <f t="array" aca="1" ref="R18" ca="1">IF(ROW()-ROW($G$2:$G$23)+1&gt;ROWS($F$2:$F$23)-COUNTBLANK($F$2:$F$23),"",INDIRECT(ADDRESS(SMALL((IF($F$2:$F$23&gt;"",ROW($F$2:$F$23),ROW()+ROWS($F$2:$F$23))),ROW()-ROW($G$2:$G$23)+1),COLUMN($F$2:$F$23),4)))</f>
        <v>≥ 70%</v>
      </c>
      <c r="S18" s="38" t="str">
        <f t="array" aca="1" ref="S18" ca="1">IF(ROW()-ROW($H$2:$H$23)+1&gt;ROWS($G$2:$G$23)-COUNTBLANK($G$2:$G$23),"",INDIRECT(ADDRESS(SMALL((IF($G$2:$G$23&lt;&gt;"",ROW($G$2:$G$23),ROW()+ROWS($G$2:$G$23))),ROW()-ROW($H$2:$H$23)+1),COLUMN($G$2:$G$23),4)))</f>
        <v>-----</v>
      </c>
      <c r="T18" s="38" t="str">
        <f t="array" aca="1" ref="T18" ca="1">IF(ROW()-ROW($I$2:$I$23)+1&gt;ROWS($H$2:$H$23)-COUNTBLANK($H$2:$H$23),"",INDIRECT(ADDRESS(SMALL((IF($H$2:$H$23&lt;&gt;"",ROW($H$2:$H$23),ROW()+ROWS($H$2:$H$23))),ROW()-ROW($I$2:$I$23)+1),COLUMN($H$2:$H$23),4)))</f>
        <v>-----</v>
      </c>
      <c r="U18" s="38">
        <f t="array" aca="1" ref="U18" ca="1">IF(ROW()-ROW($J$2:$J$23)+1&gt;ROWS($I$2:$I$23)-COUNTBLANK($I$2:$I$23),"",INDIRECT(ADDRESS(SMALL((IF($I$2:$I$23&lt;&gt;"",ROW($I$2:$I$23),ROW()+ROWS($I$2:$I$23))),ROW()-ROW($J$2:$J$23)+1),COLUMN($I$2:$I$23),4)))</f>
        <v>0</v>
      </c>
      <c r="V18" s="59" t="str">
        <f t="array" aca="1" ref="V18" ca="1">IF(ROW()-ROW($K$2:$K$23)+1&gt;ROWS($J$2:$J$23)-COUNTBLANK($J$2:$J$23),"",INDIRECT(ADDRESS(SMALL((IF($J$2:$J$23&lt;&gt;"",ROW($J$2:$J$23),ROW()+ROWS($J$2:$J$23))),ROW()-ROW($K$2:$K$23)+1),COLUMN($J$2:$J$23),4)))</f>
        <v>n.d.</v>
      </c>
      <c r="W18" s="38" t="str">
        <f t="array" aca="1" ref="W18" ca="1">IF(ROW()-ROW($L$2:$L$23)+1&gt;ROWS($K$2:$K$23)-COUNTBLANK($K$2:$K$23),"",INDIRECT(ADDRESS(SMALL((IF($K$2:$K$23&lt;&gt;"",ROW($K$2:$K$23),ROW()+ROWS($K$2:$K$23))),ROW()-ROW($L$2:$L$23)+1),COLUMN($K$2:$K$23),4)))</f>
        <v>Unvollständig</v>
      </c>
      <c r="X18" s="38" t="str">
        <f t="array" aca="1" ref="X18" ca="1">IF(ROW()-ROW($M$2:$M$23)+1&gt;ROWS($L$2:$L$23)-COUNTBLANK($L$2:$L$23),"",INDIRECT(ADDRESS(SMALL((IF($L$2:$L$23&lt;&gt;"",ROW($L$2:$L$23),ROW()+ROWS($L$2:$L$23))),ROW()-ROW($M$2:$M$23)+1),COLUMN($L$2:$L$23),4)))</f>
        <v>-----</v>
      </c>
      <c r="Y18" s="38" t="str">
        <f t="array" aca="1" ref="Y18" ca="1">IF(ROW()-ROW($N$2:$N$23)+1&gt;ROWS($M$2:$M$23)-COUNTBLANK($M$2:$M$23),"",INDIRECT(ADDRESS(SMALL((IF($M$2:$M$23&lt;&gt;"",ROW($M$2:$M$23),ROW()+ROWS($M$2:$M$23))),ROW()-ROW($N$2:$N$23)+1),COLUMN($M$2:$M$23),4)))</f>
        <v>-----</v>
      </c>
    </row>
    <row r="19" spans="1:25" ht="54.75" customHeight="1" x14ac:dyDescent="0.25">
      <c r="A19" s="43" t="str">
        <f>IF('Kennzahlenbogen_(KB)'!P60=0,"",'Kennzahlenbogen_(KB)'!P60)</f>
        <v>Unvollständig</v>
      </c>
      <c r="B19" s="43"/>
      <c r="C19" s="43">
        <f>IF($A19="I.O.","",'Kennzahlenbogen_(KB)'!A60)</f>
        <v>17</v>
      </c>
      <c r="D19" s="38" t="str">
        <f>IF($A19="I.O.","",'Kennzahlenbogen_(KB)'!C60)</f>
        <v>Ernährungsstatus</v>
      </c>
      <c r="E19" s="43" t="str">
        <f>IF(AND('Kennzahlenbogen_(KB)'!J60="",$A19&lt;&gt;"I.O."),"-----",IF($A19="I.O.","",'Kennzahlenbogen_(KB)'!J60))</f>
        <v>-----</v>
      </c>
      <c r="F19" s="38" t="str">
        <f>IF($A19="I.O.","",'Kennzahlenbogen_(KB)'!K60)</f>
        <v>≥ 50%</v>
      </c>
      <c r="G19" s="43" t="str">
        <f>IF(AND('Kennzahlenbogen_(KB)'!M60="",$A19&lt;&gt;"I.O."),"-----",IF($A19="I.O.","",'Kennzahlenbogen_(KB)'!M60))</f>
        <v>-----</v>
      </c>
      <c r="H19" s="43" t="str">
        <f>IF($A19="I.O.","",IF('Kennzahlenbogen_(KB)'!O60="","-----",'Kennzahlenbogen_(KB)'!O60))</f>
        <v>-----</v>
      </c>
      <c r="I19" s="43">
        <f>IF($A19="I.O.","",IF('Kennzahlenbogen_(KB)'!O61="","-----",'Kennzahlenbogen_(KB)'!O61))</f>
        <v>0</v>
      </c>
      <c r="J19" s="58" t="str">
        <f>IF($A19="I.O.","",IF('Kennzahlenbogen_(KB)'!O62="",0,'Kennzahlenbogen_(KB)'!O62))</f>
        <v>n.d.</v>
      </c>
      <c r="K19" s="43" t="str">
        <f>IF($A19="I.O.","",'Kennzahlenbogen_(KB)'!P60)</f>
        <v>Unvollständig</v>
      </c>
      <c r="L19" s="43" t="str">
        <f>IF(AND('Kennzahlenbogen_(KB)'!Q60="",$A19&lt;&gt;"I.O."),"-----",IF($A19="I.O.","",'Kennzahlenbogen_(KB)'!Q60))</f>
        <v>-----</v>
      </c>
      <c r="M19" s="43" t="str">
        <f>IF(AND('Kennzahlenbogen_(KB)'!R60="",$A19&lt;&gt;"I.O."),"-----",IF($A19="I.O.","",'Kennzahlenbogen_(KB)'!R60))</f>
        <v>-----</v>
      </c>
      <c r="O19" s="38">
        <f t="array" aca="1" ref="O19" ca="1">IF(ROW()-ROW($D$2:$D$23)+1&gt;ROWS($C$2:$C$23)-COUNTBLANK($C$2:$C$23),"",INDIRECT(ADDRESS(SMALL((IF($C$2:$C$23&lt;&gt;"",ROW($C$2:$C$23),ROW()+ROWS($C$2:$C$23))),ROW()-ROW($D$2:$D$23)+1),COLUMN($C$2:$C$23),4)))</f>
        <v>17</v>
      </c>
      <c r="P19" s="38" t="str">
        <f t="array" aca="1" ref="P19" ca="1">IF(ROW()-ROW($E$2:$E$23)+1&gt;ROWS($D$2:$D$23)-COUNTBLANK($D$2:$D$23),"",INDIRECT(ADDRESS(SMALL((IF($D$2:$D$23&gt;"",ROW($D$2:$D$23),ROW()+ROWS($D$2:$D$23))),ROW()-ROW($E$2:$E$23)+1),COLUMN($D$2:$D$23),4)))</f>
        <v>Ernährungsstatus</v>
      </c>
      <c r="Q19" s="38" t="str">
        <f t="array" aca="1" ref="Q19" ca="1">IF(ROW()-ROW($F$2:$F$23)+1&gt;ROWS($E$2:$E$23)-COUNTBLANK($E$2:$E$23),"",INDIRECT(ADDRESS(SMALL((IF($E$2:$E$23&gt;"",ROW($E$2:$E$23),ROW()+ROWS($E$2:$E$23))),ROW()-ROW($F$2:$F$23)+1),COLUMN($E$2:$E$23),4)))</f>
        <v>-----</v>
      </c>
      <c r="R19" s="38" t="str">
        <f t="array" aca="1" ref="R19" ca="1">IF(ROW()-ROW($G$2:$G$23)+1&gt;ROWS($F$2:$F$23)-COUNTBLANK($F$2:$F$23),"",INDIRECT(ADDRESS(SMALL((IF($F$2:$F$23&gt;"",ROW($F$2:$F$23),ROW()+ROWS($F$2:$F$23))),ROW()-ROW($G$2:$G$23)+1),COLUMN($F$2:$F$23),4)))</f>
        <v>≥ 50%</v>
      </c>
      <c r="S19" s="38" t="str">
        <f t="array" aca="1" ref="S19" ca="1">IF(ROW()-ROW($H$2:$H$23)+1&gt;ROWS($G$2:$G$23)-COUNTBLANK($G$2:$G$23),"",INDIRECT(ADDRESS(SMALL((IF($G$2:$G$23&lt;&gt;"",ROW($G$2:$G$23),ROW()+ROWS($G$2:$G$23))),ROW()-ROW($H$2:$H$23)+1),COLUMN($G$2:$G$23),4)))</f>
        <v>-----</v>
      </c>
      <c r="T19" s="38" t="str">
        <f t="array" aca="1" ref="T19" ca="1">IF(ROW()-ROW($I$2:$I$23)+1&gt;ROWS($H$2:$H$23)-COUNTBLANK($H$2:$H$23),"",INDIRECT(ADDRESS(SMALL((IF($H$2:$H$23&lt;&gt;"",ROW($H$2:$H$23),ROW()+ROWS($H$2:$H$23))),ROW()-ROW($I$2:$I$23)+1),COLUMN($H$2:$H$23),4)))</f>
        <v>-----</v>
      </c>
      <c r="U19" s="38">
        <f t="array" aca="1" ref="U19" ca="1">IF(ROW()-ROW($J$2:$J$23)+1&gt;ROWS($I$2:$I$23)-COUNTBLANK($I$2:$I$23),"",INDIRECT(ADDRESS(SMALL((IF($I$2:$I$23&lt;&gt;"",ROW($I$2:$I$23),ROW()+ROWS($I$2:$I$23))),ROW()-ROW($J$2:$J$23)+1),COLUMN($I$2:$I$23),4)))</f>
        <v>0</v>
      </c>
      <c r="V19" s="59" t="str">
        <f t="array" aca="1" ref="V19" ca="1">IF(ROW()-ROW($K$2:$K$23)+1&gt;ROWS($J$2:$J$23)-COUNTBLANK($J$2:$J$23),"",INDIRECT(ADDRESS(SMALL((IF($J$2:$J$23&lt;&gt;"",ROW($J$2:$J$23),ROW()+ROWS($J$2:$J$23))),ROW()-ROW($K$2:$K$23)+1),COLUMN($J$2:$J$23),4)))</f>
        <v>n.d.</v>
      </c>
      <c r="W19" s="38" t="str">
        <f t="array" aca="1" ref="W19" ca="1">IF(ROW()-ROW($L$2:$L$23)+1&gt;ROWS($K$2:$K$23)-COUNTBLANK($K$2:$K$23),"",INDIRECT(ADDRESS(SMALL((IF($K$2:$K$23&lt;&gt;"",ROW($K$2:$K$23),ROW()+ROWS($K$2:$K$23))),ROW()-ROW($L$2:$L$23)+1),COLUMN($K$2:$K$23),4)))</f>
        <v>Unvollständig</v>
      </c>
      <c r="X19" s="38" t="str">
        <f t="array" aca="1" ref="X19" ca="1">IF(ROW()-ROW($M$2:$M$23)+1&gt;ROWS($L$2:$L$23)-COUNTBLANK($L$2:$L$23),"",INDIRECT(ADDRESS(SMALL((IF($L$2:$L$23&lt;&gt;"",ROW($L$2:$L$23),ROW()+ROWS($L$2:$L$23))),ROW()-ROW($M$2:$M$23)+1),COLUMN($L$2:$L$23),4)))</f>
        <v>-----</v>
      </c>
      <c r="Y19" s="38" t="str">
        <f t="array" aca="1" ref="Y19" ca="1">IF(ROW()-ROW($N$2:$N$23)+1&gt;ROWS($M$2:$M$23)-COUNTBLANK($M$2:$M$23),"",INDIRECT(ADDRESS(SMALL((IF($M$2:$M$23&lt;&gt;"",ROW($M$2:$M$23),ROW()+ROWS($M$2:$M$23))),ROW()-ROW($N$2:$N$23)+1),COLUMN($M$2:$M$23),4)))</f>
        <v>-----</v>
      </c>
    </row>
    <row r="20" spans="1:25" ht="54.75" customHeight="1" x14ac:dyDescent="0.25">
      <c r="A20" s="43" t="str">
        <f>IF('Kennzahlenbogen_(KB)'!P63=0,"",'Kennzahlenbogen_(KB)'!P63)</f>
        <v>Unvollständig</v>
      </c>
      <c r="B20" s="43"/>
      <c r="C20" s="97">
        <f>IF($A20="I.O.","",'Kennzahlenbogen_(KB)'!A63)</f>
        <v>18</v>
      </c>
      <c r="D20" s="38" t="str">
        <f>IF($A20="I.O.","",'Kennzahlenbogen_(KB)'!C63)</f>
        <v>Vitamin B12 Substitution nach Gastrektomie</v>
      </c>
      <c r="E20" s="43" t="str">
        <f>IF(AND('Kennzahlenbogen_(KB)'!J63="",$A20&lt;&gt;"I.O."),"-----",IF($A20="I.O.","",'Kennzahlenbogen_(KB)'!J63))</f>
        <v>-----</v>
      </c>
      <c r="F20" s="38" t="str">
        <f>IF($A20="I.O.","",'Kennzahlenbogen_(KB)'!K63)</f>
        <v>≥ 80%</v>
      </c>
      <c r="G20" s="43" t="str">
        <f>IF(AND('Kennzahlenbogen_(KB)'!M63="",$A20&lt;&gt;"I.O."),"-----",IF($A20="I.O.","",'Kennzahlenbogen_(KB)'!M63))</f>
        <v>-----</v>
      </c>
      <c r="H20" s="43" t="str">
        <f>IF($A20="I.O.","",IF('Kennzahlenbogen_(KB)'!O63="","-----",'Kennzahlenbogen_(KB)'!O63))</f>
        <v>-----</v>
      </c>
      <c r="I20" s="43" t="str">
        <f>IF($A20="I.O.","",IF('Kennzahlenbogen_(KB)'!O64="","-----",'Kennzahlenbogen_(KB)'!O64))</f>
        <v>-----</v>
      </c>
      <c r="J20" s="58" t="str">
        <f>IF($A20="I.O.","",IF('Kennzahlenbogen_(KB)'!O65="","-----",'Kennzahlenbogen_(KB)'!O65))</f>
        <v>n.d.</v>
      </c>
      <c r="K20" s="43" t="str">
        <f>IF($A20="I.O.","",'Kennzahlenbogen_(KB)'!P63)</f>
        <v>Unvollständig</v>
      </c>
      <c r="L20" s="43" t="str">
        <f>IF(AND('Kennzahlenbogen_(KB)'!Q63="",$A20&lt;&gt;"I.O."),"-----",IF($A20="I.O.","",'Kennzahlenbogen_(KB)'!Q63))</f>
        <v>-----</v>
      </c>
      <c r="M20" s="43" t="str">
        <f>IF(AND('Kennzahlenbogen_(KB)'!R63="",$A20&lt;&gt;"I.O."),"-----",IF($A20="I.O.","",'Kennzahlenbogen_(KB)'!R63))</f>
        <v>-----</v>
      </c>
      <c r="O20" s="38">
        <f t="array" aca="1" ref="O20" ca="1">IF(ROW()-ROW($D$2:$D$23)+1&gt;ROWS($C$2:$C$23)-COUNTBLANK($C$2:$C$23),"",INDIRECT(ADDRESS(SMALL((IF($C$2:$C$23&lt;&gt;"",ROW($C$2:$C$23),ROW()+ROWS($C$2:$C$23))),ROW()-ROW($D$2:$D$23)+1),COLUMN($C$2:$C$23),4)))</f>
        <v>18</v>
      </c>
      <c r="P20" s="38" t="str">
        <f t="array" aca="1" ref="P20" ca="1">IF(ROW()-ROW($E$2:$E$23)+1&gt;ROWS($D$2:$D$23)-COUNTBLANK($D$2:$D$23),"",INDIRECT(ADDRESS(SMALL((IF($D$2:$D$23&gt;"",ROW($D$2:$D$23),ROW()+ROWS($D$2:$D$23))),ROW()-ROW($E$2:$E$23)+1),COLUMN($D$2:$D$23),4)))</f>
        <v>Vitamin B12 Substitution nach Gastrektomie</v>
      </c>
      <c r="Q20" s="38" t="str">
        <f t="array" aca="1" ref="Q20" ca="1">IF(ROW()-ROW($F$2:$F$23)+1&gt;ROWS($E$2:$E$23)-COUNTBLANK($E$2:$E$23),"",INDIRECT(ADDRESS(SMALL((IF($E$2:$E$23&gt;"",ROW($E$2:$E$23),ROW()+ROWS($E$2:$E$23))),ROW()-ROW($F$2:$F$23)+1),COLUMN($E$2:$E$23),4)))</f>
        <v>-----</v>
      </c>
      <c r="R20" s="38" t="str">
        <f t="array" aca="1" ref="R20" ca="1">IF(ROW()-ROW($G$2:$G$23)+1&gt;ROWS($F$2:$F$23)-COUNTBLANK($F$2:$F$23),"",INDIRECT(ADDRESS(SMALL((IF($F$2:$F$23&gt;"",ROW($F$2:$F$23),ROW()+ROWS($F$2:$F$23))),ROW()-ROW($G$2:$G$23)+1),COLUMN($F$2:$F$23),4)))</f>
        <v>≥ 80%</v>
      </c>
      <c r="S20" s="38" t="str">
        <f t="array" aca="1" ref="S20" ca="1">IF(ROW()-ROW($H$2:$H$23)+1&gt;ROWS($G$2:$G$23)-COUNTBLANK($G$2:$G$23),"",INDIRECT(ADDRESS(SMALL((IF($G$2:$G$23&lt;&gt;"",ROW($G$2:$G$23),ROW()+ROWS($G$2:$G$23))),ROW()-ROW($H$2:$H$23)+1),COLUMN($G$2:$G$23),4)))</f>
        <v>-----</v>
      </c>
      <c r="T20" s="38" t="str">
        <f t="array" aca="1" ref="T20" ca="1">IF(ROW()-ROW($I$2:$I$23)+1&gt;ROWS($H$2:$H$23)-COUNTBLANK($H$2:$H$23),"",INDIRECT(ADDRESS(SMALL((IF($H$2:$H$23&lt;&gt;"",ROW($H$2:$H$23),ROW()+ROWS($H$2:$H$23))),ROW()-ROW($I$2:$I$23)+1),COLUMN($H$2:$H$23),4)))</f>
        <v>-----</v>
      </c>
      <c r="U20" s="38" t="str">
        <f t="array" aca="1" ref="U20" ca="1">IF(ROW()-ROW($J$2:$J$23)+1&gt;ROWS($I$2:$I$23)-COUNTBLANK($I$2:$I$23),"",INDIRECT(ADDRESS(SMALL((IF($I$2:$I$23&lt;&gt;"",ROW($I$2:$I$23),ROW()+ROWS($I$2:$I$23))),ROW()-ROW($J$2:$J$23)+1),COLUMN($I$2:$I$23),4)))</f>
        <v>-----</v>
      </c>
      <c r="V20" s="59" t="str">
        <f t="array" aca="1" ref="V20" ca="1">IF(ROW()-ROW($K$2:$K$23)+1&gt;ROWS($J$2:$J$23)-COUNTBLANK($J$2:$J$23),"",INDIRECT(ADDRESS(SMALL((IF($J$2:$J$23&lt;&gt;"",ROW($J$2:$J$23),ROW()+ROWS($J$2:$J$23))),ROW()-ROW($K$2:$K$23)+1),COLUMN($J$2:$J$23),4)))</f>
        <v>n.d.</v>
      </c>
      <c r="W20" s="38" t="str">
        <f t="array" aca="1" ref="W20" ca="1">IF(ROW()-ROW($L$2:$L$23)+1&gt;ROWS($K$2:$K$23)-COUNTBLANK($K$2:$K$23),"",INDIRECT(ADDRESS(SMALL((IF($K$2:$K$23&lt;&gt;"",ROW($K$2:$K$23),ROW()+ROWS($K$2:$K$23))),ROW()-ROW($L$2:$L$23)+1),COLUMN($K$2:$K$23),4)))</f>
        <v>Unvollständig</v>
      </c>
      <c r="X20" s="38" t="str">
        <f t="array" aca="1" ref="X20" ca="1">IF(ROW()-ROW($M$2:$M$23)+1&gt;ROWS($L$2:$L$23)-COUNTBLANK($L$2:$L$23),"",INDIRECT(ADDRESS(SMALL((IF($L$2:$L$23&lt;&gt;"",ROW($L$2:$L$23),ROW()+ROWS($L$2:$L$23))),ROW()-ROW($M$2:$M$23)+1),COLUMN($L$2:$L$23),4)))</f>
        <v>-----</v>
      </c>
      <c r="Y20" s="38" t="str">
        <f t="array" aca="1" ref="Y20" ca="1">IF(ROW()-ROW($N$2:$N$23)+1&gt;ROWS($M$2:$M$23)-COUNTBLANK($M$2:$M$23),"",INDIRECT(ADDRESS(SMALL((IF($M$2:$M$23&lt;&gt;"",ROW($M$2:$M$23),ROW()+ROWS($M$2:$M$23))),ROW()-ROW($N$2:$N$23)+1),COLUMN($M$2:$M$23),4)))</f>
        <v>-----</v>
      </c>
    </row>
    <row r="21" spans="1:25" ht="54.75" customHeight="1" x14ac:dyDescent="0.25">
      <c r="A21" s="43" t="str">
        <f>IF('Kennzahlenbogen_(KB)'!P66=0,"",'Kennzahlenbogen_(KB)'!P66)</f>
        <v>Unvollständig</v>
      </c>
      <c r="B21" s="43"/>
      <c r="C21" s="97">
        <f>IF($A21="I.O.","",'Kennzahlenbogen_(KB)'!A66)</f>
        <v>19</v>
      </c>
      <c r="D21" s="38" t="str">
        <f>IF($A21="I.O.","",'Kennzahlenbogen_(KB)'!C66)</f>
        <v>Präoperative Chemotherapie bei lokalisierten Magenkarzinomen (ICD-10 C16.1-16.9)</v>
      </c>
      <c r="E21" s="43" t="str">
        <f>IF(AND('Kennzahlenbogen_(KB)'!J66="",$A21&lt;&gt;"I.O."),"-----",IF($A21="I.O.","",'Kennzahlenbogen_(KB)'!J66))</f>
        <v>&lt; 80%</v>
      </c>
      <c r="F21" s="38" t="str">
        <f>IF($A21="I.O.","",'Kennzahlenbogen_(KB)'!K66)</f>
        <v>Derzeit keine Vorgaben</v>
      </c>
      <c r="G21" s="43" t="str">
        <f>IF(AND('Kennzahlenbogen_(KB)'!M66="",$A21&lt;&gt;"I.O."),"-----",IF($A21="I.O.","",'Kennzahlenbogen_(KB)'!M66))</f>
        <v>-----</v>
      </c>
      <c r="H21" s="43" t="str">
        <f>IF($A21="I.O.","",IF('Kennzahlenbogen_(KB)'!O66="","-----",'Kennzahlenbogen_(KB)'!O66))</f>
        <v>-----</v>
      </c>
      <c r="I21" s="43" t="str">
        <f>IF($A21="I.O.","",IF('Kennzahlenbogen_(KB)'!O67="","-----",'Kennzahlenbogen_(KB)'!O67))</f>
        <v>-----</v>
      </c>
      <c r="J21" s="58" t="str">
        <f>IF($A21="I.O.","",IF('Kennzahlenbogen_(KB)'!O68="","-----",'Kennzahlenbogen_(KB)'!O68))</f>
        <v>n.d.</v>
      </c>
      <c r="K21" s="43" t="str">
        <f>IF($A21="I.O.","",'Kennzahlenbogen_(KB)'!P66)</f>
        <v>Unvollständig</v>
      </c>
      <c r="L21" s="43" t="str">
        <f>IF(AND('Kennzahlenbogen_(KB)'!Q66="",$A21&lt;&gt;"I.O."),"-----",IF($A21="I.O.","",'Kennzahlenbogen_(KB)'!Q66))</f>
        <v>-----</v>
      </c>
      <c r="M21" s="43" t="str">
        <f>IF(AND('Kennzahlenbogen_(KB)'!R66="",$A21&lt;&gt;"I.O."),"-----",IF($A21="I.O.","",'Kennzahlenbogen_(KB)'!R66))</f>
        <v>-----</v>
      </c>
      <c r="O21" s="38">
        <f t="array" aca="1" ref="O21" ca="1">IF(ROW()-ROW($D$2:$D$23)+1&gt;ROWS($C$2:$C$23)-COUNTBLANK($C$2:$C$23),"",INDIRECT(ADDRESS(SMALL((IF($C$2:$C$23&lt;&gt;"",ROW($C$2:$C$23),ROW()+ROWS($C$2:$C$23))),ROW()-ROW($D$2:$D$23)+1),COLUMN($C$2:$C$23),4)))</f>
        <v>19</v>
      </c>
      <c r="P21" s="38" t="str">
        <f t="array" aca="1" ref="P21" ca="1">IF(ROW()-ROW($E$2:$E$23)+1&gt;ROWS($D$2:$D$23)-COUNTBLANK($D$2:$D$23),"",INDIRECT(ADDRESS(SMALL((IF($D$2:$D$23&gt;"",ROW($D$2:$D$23),ROW()+ROWS($D$2:$D$23))),ROW()-ROW($E$2:$E$23)+1),COLUMN($D$2:$D$23),4)))</f>
        <v>Präoperative Chemotherapie bei lokalisierten Magenkarzinomen (ICD-10 C16.1-16.9)</v>
      </c>
      <c r="Q21" s="38" t="str">
        <f t="array" aca="1" ref="Q21" ca="1">IF(ROW()-ROW($F$2:$F$23)+1&gt;ROWS($E$2:$E$23)-COUNTBLANK($E$2:$E$23),"",INDIRECT(ADDRESS(SMALL((IF($E$2:$E$23&gt;"",ROW($E$2:$E$23),ROW()+ROWS($E$2:$E$23))),ROW()-ROW($F$2:$F$23)+1),COLUMN($E$2:$E$23),4)))</f>
        <v>&lt; 80%</v>
      </c>
      <c r="R21" s="38" t="str">
        <f t="array" aca="1" ref="R21" ca="1">IF(ROW()-ROW($G$2:$G$23)+1&gt;ROWS($F$2:$F$23)-COUNTBLANK($F$2:$F$23),"",INDIRECT(ADDRESS(SMALL((IF($F$2:$F$23&gt;"",ROW($F$2:$F$23),ROW()+ROWS($F$2:$F$23))),ROW()-ROW($G$2:$G$23)+1),COLUMN($F$2:$F$23),4)))</f>
        <v>Derzeit keine Vorgaben</v>
      </c>
      <c r="S21" s="38" t="str">
        <f t="array" aca="1" ref="S21" ca="1">IF(ROW()-ROW($H$2:$H$23)+1&gt;ROWS($G$2:$G$23)-COUNTBLANK($G$2:$G$23),"",INDIRECT(ADDRESS(SMALL((IF($G$2:$G$23&lt;&gt;"",ROW($G$2:$G$23),ROW()+ROWS($G$2:$G$23))),ROW()-ROW($H$2:$H$23)+1),COLUMN($G$2:$G$23),4)))</f>
        <v>-----</v>
      </c>
      <c r="T21" s="38" t="str">
        <f t="array" aca="1" ref="T21" ca="1">IF(ROW()-ROW($I$2:$I$23)+1&gt;ROWS($H$2:$H$23)-COUNTBLANK($H$2:$H$23),"",INDIRECT(ADDRESS(SMALL((IF($H$2:$H$23&lt;&gt;"",ROW($H$2:$H$23),ROW()+ROWS($H$2:$H$23))),ROW()-ROW($I$2:$I$23)+1),COLUMN($H$2:$H$23),4)))</f>
        <v>-----</v>
      </c>
      <c r="U21" s="38" t="str">
        <f t="array" aca="1" ref="U21" ca="1">IF(ROW()-ROW($J$2:$J$23)+1&gt;ROWS($I$2:$I$23)-COUNTBLANK($I$2:$I$23),"",INDIRECT(ADDRESS(SMALL((IF($I$2:$I$23&lt;&gt;"",ROW($I$2:$I$23),ROW()+ROWS($I$2:$I$23))),ROW()-ROW($J$2:$J$23)+1),COLUMN($I$2:$I$23),4)))</f>
        <v>-----</v>
      </c>
      <c r="V21" s="59" t="str">
        <f t="array" aca="1" ref="V21" ca="1">IF(ROW()-ROW($K$2:$K$23)+1&gt;ROWS($J$2:$J$23)-COUNTBLANK($J$2:$J$23),"",INDIRECT(ADDRESS(SMALL((IF($J$2:$J$23&lt;&gt;"",ROW($J$2:$J$23),ROW()+ROWS($J$2:$J$23))),ROW()-ROW($K$2:$K$23)+1),COLUMN($J$2:$J$23),4)))</f>
        <v>n.d.</v>
      </c>
      <c r="W21" s="38" t="str">
        <f t="array" aca="1" ref="W21" ca="1">IF(ROW()-ROW($L$2:$L$23)+1&gt;ROWS($K$2:$K$23)-COUNTBLANK($K$2:$K$23),"",INDIRECT(ADDRESS(SMALL((IF($K$2:$K$23&lt;&gt;"",ROW($K$2:$K$23),ROW()+ROWS($K$2:$K$23))),ROW()-ROW($L$2:$L$23)+1),COLUMN($K$2:$K$23),4)))</f>
        <v>Unvollständig</v>
      </c>
      <c r="X21" s="38" t="str">
        <f t="array" aca="1" ref="X21" ca="1">IF(ROW()-ROW($M$2:$M$23)+1&gt;ROWS($L$2:$L$23)-COUNTBLANK($L$2:$L$23),"",INDIRECT(ADDRESS(SMALL((IF($L$2:$L$23&lt;&gt;"",ROW($L$2:$L$23),ROW()+ROWS($L$2:$L$23))),ROW()-ROW($M$2:$M$23)+1),COLUMN($L$2:$L$23),4)))</f>
        <v>-----</v>
      </c>
      <c r="Y21" s="38" t="str">
        <f t="array" aca="1" ref="Y21" ca="1">IF(ROW()-ROW($N$2:$N$23)+1&gt;ROWS($M$2:$M$23)-COUNTBLANK($M$2:$M$23),"",INDIRECT(ADDRESS(SMALL((IF($M$2:$M$23&lt;&gt;"",ROW($M$2:$M$23),ROW()+ROWS($M$2:$M$23))),ROW()-ROW($N$2:$N$23)+1),COLUMN($M$2:$M$23),4)))</f>
        <v>-----</v>
      </c>
    </row>
    <row r="22" spans="1:25" ht="54.75" customHeight="1" x14ac:dyDescent="0.25">
      <c r="A22" s="43" t="str">
        <f>IF('Kennzahlenbogen_(KB)'!P69=0,"",'Kennzahlenbogen_(KB)'!P69)</f>
        <v>Unvollständig</v>
      </c>
      <c r="B22" s="43"/>
      <c r="C22" s="97">
        <f>IF($A22="I.O.","",'Kennzahlenbogen_(KB)'!A69)</f>
        <v>20</v>
      </c>
      <c r="D22" s="38" t="str">
        <f>IF($A22="I.O.","",'Kennzahlenbogen_(KB)'!C69)</f>
        <v>Präoperative Chemotherapie oder Radiochemotherapie bei Adenokarzinomen des ösophagogastralen Übergangs cT3 oder cT4, M0</v>
      </c>
      <c r="E22" s="43" t="str">
        <f>IF(AND('Kennzahlenbogen_(KB)'!J69="",$A22&lt;&gt;"I.O."),"-----",IF($A22="I.O.","",'Kennzahlenbogen_(KB)'!J69))</f>
        <v>&lt; 80%</v>
      </c>
      <c r="F22" s="38" t="str">
        <f>IF($A22="I.O.","",'Kennzahlenbogen_(KB)'!K69)</f>
        <v>Derzeit keine Vorgaben</v>
      </c>
      <c r="G22" s="43" t="str">
        <f>IF(AND('Kennzahlenbogen_(KB)'!M69="",$A22&lt;&gt;"I.O."),"-----",IF($A22="I.O.","",'Kennzahlenbogen_(KB)'!M69))</f>
        <v>-----</v>
      </c>
      <c r="H22" s="43" t="str">
        <f>IF($A22="I.O.","",IF('Kennzahlenbogen_(KB)'!O69="","-----",'Kennzahlenbogen_(KB)'!O69))</f>
        <v>-----</v>
      </c>
      <c r="I22" s="43" t="str">
        <f>IF($A22="I.O.","",IF('Kennzahlenbogen_(KB)'!O70="","-----",'Kennzahlenbogen_(KB)'!O70))</f>
        <v>-----</v>
      </c>
      <c r="J22" s="58" t="str">
        <f>IF($A22="I.O.","",IF('Kennzahlenbogen_(KB)'!O71="","-----",'Kennzahlenbogen_(KB)'!O71))</f>
        <v>n.d.</v>
      </c>
      <c r="K22" s="43" t="str">
        <f>IF($A22="I.O.","",'Kennzahlenbogen_(KB)'!P69)</f>
        <v>Unvollständig</v>
      </c>
      <c r="L22" s="43" t="str">
        <f>IF(AND('Kennzahlenbogen_(KB)'!Q69="",$A22&lt;&gt;"I.O."),"-----",IF($A22="I.O.","",'Kennzahlenbogen_(KB)'!Q69))</f>
        <v>-----</v>
      </c>
      <c r="M22" s="43" t="str">
        <f>IF(AND('Kennzahlenbogen_(KB)'!R69="",$A22&lt;&gt;"I.O."),"-----",IF($A22="I.O.","",'Kennzahlenbogen_(KB)'!R69))</f>
        <v>-----</v>
      </c>
      <c r="O22" s="38">
        <f t="array" aca="1" ref="O22" ca="1">IF(ROW()-ROW($D$2:$D$23)+1&gt;ROWS($C$2:$C$23)-COUNTBLANK($C$2:$C$23),"",INDIRECT(ADDRESS(SMALL((IF($C$2:$C$23&lt;&gt;"",ROW($C$2:$C$23),ROW()+ROWS($C$2:$C$23))),ROW()-ROW($D$2:$D$23)+1),COLUMN($C$2:$C$23),4)))</f>
        <v>20</v>
      </c>
      <c r="P22" s="38" t="str">
        <f t="array" aca="1" ref="P22" ca="1">IF(ROW()-ROW($E$2:$E$23)+1&gt;ROWS($D$2:$D$23)-COUNTBLANK($D$2:$D$23),"",INDIRECT(ADDRESS(SMALL((IF($D$2:$D$23&gt;"",ROW($D$2:$D$23),ROW()+ROWS($D$2:$D$23))),ROW()-ROW($E$2:$E$23)+1),COLUMN($D$2:$D$23),4)))</f>
        <v>Präoperative Chemotherapie oder Radiochemotherapie bei Adenokarzinomen des ösophagogastralen Übergangs cT3 oder cT4, M0</v>
      </c>
      <c r="Q22" s="38" t="str">
        <f t="array" aca="1" ref="Q22" ca="1">IF(ROW()-ROW($F$2:$F$23)+1&gt;ROWS($E$2:$E$23)-COUNTBLANK($E$2:$E$23),"",INDIRECT(ADDRESS(SMALL((IF($E$2:$E$23&gt;"",ROW($E$2:$E$23),ROW()+ROWS($E$2:$E$23))),ROW()-ROW($F$2:$F$23)+1),COLUMN($E$2:$E$23),4)))</f>
        <v>&lt; 80%</v>
      </c>
      <c r="R22" s="38" t="str">
        <f t="array" aca="1" ref="R22" ca="1">IF(ROW()-ROW($G$2:$G$23)+1&gt;ROWS($F$2:$F$23)-COUNTBLANK($F$2:$F$23),"",INDIRECT(ADDRESS(SMALL((IF($F$2:$F$23&gt;"",ROW($F$2:$F$23),ROW()+ROWS($F$2:$F$23))),ROW()-ROW($G$2:$G$23)+1),COLUMN($F$2:$F$23),4)))</f>
        <v>Derzeit keine Vorgaben</v>
      </c>
      <c r="S22" s="38" t="str">
        <f t="array" aca="1" ref="S22" ca="1">IF(ROW()-ROW($H$2:$H$23)+1&gt;ROWS($G$2:$G$23)-COUNTBLANK($G$2:$G$23),"",INDIRECT(ADDRESS(SMALL((IF($G$2:$G$23&lt;&gt;"",ROW($G$2:$G$23),ROW()+ROWS($G$2:$G$23))),ROW()-ROW($H$2:$H$23)+1),COLUMN($G$2:$G$23),4)))</f>
        <v>-----</v>
      </c>
      <c r="T22" s="38" t="str">
        <f t="array" aca="1" ref="T22" ca="1">IF(ROW()-ROW($I$2:$I$23)+1&gt;ROWS($H$2:$H$23)-COUNTBLANK($H$2:$H$23),"",INDIRECT(ADDRESS(SMALL((IF($H$2:$H$23&lt;&gt;"",ROW($H$2:$H$23),ROW()+ROWS($H$2:$H$23))),ROW()-ROW($I$2:$I$23)+1),COLUMN($H$2:$H$23),4)))</f>
        <v>-----</v>
      </c>
      <c r="U22" s="38" t="str">
        <f t="array" aca="1" ref="U22" ca="1">IF(ROW()-ROW($J$2:$J$23)+1&gt;ROWS($I$2:$I$23)-COUNTBLANK($I$2:$I$23),"",INDIRECT(ADDRESS(SMALL((IF($I$2:$I$23&lt;&gt;"",ROW($I$2:$I$23),ROW()+ROWS($I$2:$I$23))),ROW()-ROW($J$2:$J$23)+1),COLUMN($I$2:$I$23),4)))</f>
        <v>-----</v>
      </c>
      <c r="V22" s="59" t="str">
        <f t="array" aca="1" ref="V22" ca="1">IF(ROW()-ROW($K$2:$K$23)+1&gt;ROWS($J$2:$J$23)-COUNTBLANK($J$2:$J$23),"",INDIRECT(ADDRESS(SMALL((IF($J$2:$J$23&lt;&gt;"",ROW($J$2:$J$23),ROW()+ROWS($J$2:$J$23))),ROW()-ROW($K$2:$K$23)+1),COLUMN($J$2:$J$23),4)))</f>
        <v>n.d.</v>
      </c>
      <c r="W22" s="38" t="str">
        <f t="array" aca="1" ref="W22" ca="1">IF(ROW()-ROW($L$2:$L$23)+1&gt;ROWS($K$2:$K$23)-COUNTBLANK($K$2:$K$23),"",INDIRECT(ADDRESS(SMALL((IF($K$2:$K$23&lt;&gt;"",ROW($K$2:$K$23),ROW()+ROWS($K$2:$K$23))),ROW()-ROW($L$2:$L$23)+1),COLUMN($K$2:$K$23),4)))</f>
        <v>Unvollständig</v>
      </c>
      <c r="X22" s="38" t="str">
        <f t="array" aca="1" ref="X22" ca="1">IF(ROW()-ROW($M$2:$M$23)+1&gt;ROWS($L$2:$L$23)-COUNTBLANK($L$2:$L$23),"",INDIRECT(ADDRESS(SMALL((IF($L$2:$L$23&lt;&gt;"",ROW($L$2:$L$23),ROW()+ROWS($L$2:$L$23))),ROW()-ROW($M$2:$M$23)+1),COLUMN($L$2:$L$23),4)))</f>
        <v>-----</v>
      </c>
      <c r="Y22" s="38" t="str">
        <f t="array" aca="1" ref="Y22" ca="1">IF(ROW()-ROW($N$2:$N$23)+1&gt;ROWS($M$2:$M$23)-COUNTBLANK($M$2:$M$23),"",INDIRECT(ADDRESS(SMALL((IF($M$2:$M$23&lt;&gt;"",ROW($M$2:$M$23),ROW()+ROWS($M$2:$M$23))),ROW()-ROW($N$2:$N$23)+1),COLUMN($M$2:$M$23),4)))</f>
        <v>-----</v>
      </c>
    </row>
    <row r="23" spans="1:25" ht="54.75" customHeight="1" x14ac:dyDescent="0.25">
      <c r="A23" s="43" t="str">
        <f>IF('Kennzahlenbogen_(KB)'!P72=0,"",'Kennzahlenbogen_(KB)'!P72)</f>
        <v>Unvollständig</v>
      </c>
      <c r="B23" s="43"/>
      <c r="C23" s="97">
        <f>IF($A23="I.O.","",'Kennzahlenbogen_(KB)'!A72)</f>
        <v>21</v>
      </c>
      <c r="D23" s="38" t="str">
        <f>IF($A23="I.O.","",'Kennzahlenbogen_(KB)'!C72)</f>
        <v>Bestimmung HER-2-Status vor palliativer Tumortherapie</v>
      </c>
      <c r="E23" s="43" t="str">
        <f>IF(AND('Kennzahlenbogen_(KB)'!J72="",$A23&lt;&gt;"I.O."),"-----",IF($A23="I.O.","",'Kennzahlenbogen_(KB)'!J72))</f>
        <v>-----</v>
      </c>
      <c r="F23" s="38" t="str">
        <f>IF($A23="I.O.","",'Kennzahlenbogen_(KB)'!K72)</f>
        <v>≥ 80%</v>
      </c>
      <c r="G23" s="43" t="str">
        <f>IF(AND('Kennzahlenbogen_(KB)'!M72="",$A23&lt;&gt;"I.O."),"-----",IF($A23="I.O.","",'Kennzahlenbogen_(KB)'!M72))</f>
        <v>-----</v>
      </c>
      <c r="H23" s="43" t="str">
        <f>IF($A23="I.O.","",IF('Kennzahlenbogen_(KB)'!O72="","-----",'Kennzahlenbogen_(KB)'!O72))</f>
        <v>-----</v>
      </c>
      <c r="I23" s="43" t="str">
        <f>IF($A23="I.O.","",IF('Kennzahlenbogen_(KB)'!O73="","-----",'Kennzahlenbogen_(KB)'!O73))</f>
        <v>-----</v>
      </c>
      <c r="J23" s="58" t="str">
        <f>IF($A23="I.O.","",IF('Kennzahlenbogen_(KB)'!O74="","-----",'Kennzahlenbogen_(KB)'!O74))</f>
        <v>n.d.</v>
      </c>
      <c r="K23" s="43" t="str">
        <f>IF($A23="I.O.","",'Kennzahlenbogen_(KB)'!P72)</f>
        <v>Unvollständig</v>
      </c>
      <c r="L23" s="43" t="str">
        <f>IF(AND('Kennzahlenbogen_(KB)'!Q72="",$A23&lt;&gt;"I.O."),"-----",IF($A23="I.O.","",'Kennzahlenbogen_(KB)'!Q72))</f>
        <v>-----</v>
      </c>
      <c r="M23" s="43" t="str">
        <f>IF(AND('Kennzahlenbogen_(KB)'!R72="",$A23&lt;&gt;"I.O."),"-----",IF($A23="I.O.","",'Kennzahlenbogen_(KB)'!R72))</f>
        <v>-----</v>
      </c>
      <c r="O23" s="38">
        <f t="array" aca="1" ref="O23" ca="1">IF(ROW()-ROW($D$2:$D$23)+1&gt;ROWS($C$2:$C$23)-COUNTBLANK($C$2:$C$23),"",INDIRECT(ADDRESS(SMALL((IF($C$2:$C$23&lt;&gt;"",ROW($C$2:$C$23),ROW()+ROWS($C$2:$C$23))),ROW()-ROW($D$2:$D$23)+1),COLUMN($C$2:$C$23),4)))</f>
        <v>21</v>
      </c>
      <c r="P23" s="38" t="str">
        <f t="array" aca="1" ref="P23" ca="1">IF(ROW()-ROW($E$2:$E$23)+1&gt;ROWS($D$2:$D$23)-COUNTBLANK($D$2:$D$23),"",INDIRECT(ADDRESS(SMALL((IF($D$2:$D$23&gt;"",ROW($D$2:$D$23),ROW()+ROWS($D$2:$D$23))),ROW()-ROW($E$2:$E$23)+1),COLUMN($D$2:$D$23),4)))</f>
        <v>Bestimmung HER-2-Status vor palliativer Tumortherapie</v>
      </c>
      <c r="Q23" s="38" t="str">
        <f t="array" aca="1" ref="Q23" ca="1">IF(ROW()-ROW($F$2:$F$23)+1&gt;ROWS($E$2:$E$23)-COUNTBLANK($E$2:$E$23),"",INDIRECT(ADDRESS(SMALL((IF($E$2:$E$23&gt;"",ROW($E$2:$E$23),ROW()+ROWS($E$2:$E$23))),ROW()-ROW($F$2:$F$23)+1),COLUMN($E$2:$E$23),4)))</f>
        <v>-----</v>
      </c>
      <c r="R23" s="38" t="str">
        <f t="array" aca="1" ref="R23" ca="1">IF(ROW()-ROW($G$2:$G$23)+1&gt;ROWS($F$2:$F$23)-COUNTBLANK($F$2:$F$23),"",INDIRECT(ADDRESS(SMALL((IF($F$2:$F$23&gt;"",ROW($F$2:$F$23),ROW()+ROWS($F$2:$F$23))),ROW()-ROW($G$2:$G$23)+1),COLUMN($F$2:$F$23),4)))</f>
        <v>≥ 80%</v>
      </c>
      <c r="S23" s="38" t="str">
        <f t="array" aca="1" ref="S23" ca="1">IF(ROW()-ROW($H$2:$H$23)+1&gt;ROWS($G$2:$G$23)-COUNTBLANK($G$2:$G$23),"",INDIRECT(ADDRESS(SMALL((IF($G$2:$G$23&lt;&gt;"",ROW($G$2:$G$23),ROW()+ROWS($G$2:$G$23))),ROW()-ROW($H$2:$H$23)+1),COLUMN($G$2:$G$23),4)))</f>
        <v>-----</v>
      </c>
      <c r="T23" s="38" t="str">
        <f t="array" aca="1" ref="T23" ca="1">IF(ROW()-ROW($I$2:$I$23)+1&gt;ROWS($H$2:$H$23)-COUNTBLANK($H$2:$H$23),"",INDIRECT(ADDRESS(SMALL((IF($H$2:$H$23&lt;&gt;"",ROW($H$2:$H$23),ROW()+ROWS($H$2:$H$23))),ROW()-ROW($I$2:$I$23)+1),COLUMN($H$2:$H$23),4)))</f>
        <v>-----</v>
      </c>
      <c r="U23" s="38" t="str">
        <f t="array" aca="1" ref="U23" ca="1">IF(ROW()-ROW($J$2:$J$23)+1&gt;ROWS($I$2:$I$23)-COUNTBLANK($I$2:$I$23),"",INDIRECT(ADDRESS(SMALL((IF($I$2:$I$23&lt;&gt;"",ROW($I$2:$I$23),ROW()+ROWS($I$2:$I$23))),ROW()-ROW($J$2:$J$23)+1),COLUMN($I$2:$I$23),4)))</f>
        <v>-----</v>
      </c>
      <c r="V23" s="59" t="str">
        <f t="array" aca="1" ref="V23" ca="1">IF(ROW()-ROW($K$2:$K$23)+1&gt;ROWS($J$2:$J$23)-COUNTBLANK($J$2:$J$23),"",INDIRECT(ADDRESS(SMALL((IF($J$2:$J$23&lt;&gt;"",ROW($J$2:$J$23),ROW()+ROWS($J$2:$J$23))),ROW()-ROW($K$2:$K$23)+1),COLUMN($J$2:$J$23),4)))</f>
        <v>n.d.</v>
      </c>
      <c r="W23" s="38" t="str">
        <f t="array" aca="1" ref="W23" ca="1">IF(ROW()-ROW($L$2:$L$23)+1&gt;ROWS($K$2:$K$23)-COUNTBLANK($K$2:$K$23),"",INDIRECT(ADDRESS(SMALL((IF($K$2:$K$23&lt;&gt;"",ROW($K$2:$K$23),ROW()+ROWS($K$2:$K$23))),ROW()-ROW($L$2:$L$23)+1),COLUMN($K$2:$K$23),4)))</f>
        <v>Unvollständig</v>
      </c>
      <c r="X23" s="38" t="str">
        <f t="array" aca="1" ref="X23" ca="1">IF(ROW()-ROW($M$2:$M$23)+1&gt;ROWS($L$2:$L$23)-COUNTBLANK($L$2:$L$23),"",INDIRECT(ADDRESS(SMALL((IF($L$2:$L$23&lt;&gt;"",ROW($L$2:$L$23),ROW()+ROWS($L$2:$L$23))),ROW()-ROW($M$2:$M$23)+1),COLUMN($L$2:$L$23),4)))</f>
        <v>-----</v>
      </c>
      <c r="Y23" s="38" t="str">
        <f t="array" aca="1" ref="Y23" ca="1">IF(ROW()-ROW($N$2:$N$23)+1&gt;ROWS($M$2:$M$23)-COUNTBLANK($M$2:$M$23),"",INDIRECT(ADDRESS(SMALL((IF($M$2:$M$23&lt;&gt;"",ROW($M$2:$M$23),ROW()+ROWS($M$2:$M$23))),ROW()-ROW($N$2:$N$23)+1),COLUMN($M$2:$M$23),4)))</f>
        <v>-----</v>
      </c>
    </row>
  </sheetData>
  <mergeCells count="1">
    <mergeCell ref="O1:Q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Basisdaten</vt:lpstr>
      <vt:lpstr>Studien</vt:lpstr>
      <vt:lpstr>HilfstabelleStudien</vt:lpstr>
      <vt:lpstr>Untersucher</vt:lpstr>
      <vt:lpstr>Operateure</vt:lpstr>
      <vt:lpstr>HilfstabelleSD</vt:lpstr>
      <vt:lpstr>HilfstabelleB</vt:lpstr>
      <vt:lpstr>Datenquelle</vt:lpstr>
      <vt:lpstr>Kennzahlenbogen_(KB)</vt:lpstr>
      <vt:lpstr>Berechnung1</vt:lpstr>
      <vt:lpstr>HilfstabelleKB</vt:lpstr>
      <vt:lpstr>Datendefizite_KB</vt:lpstr>
      <vt:lpstr>Hilfstabelle DatendefKB</vt:lpstr>
      <vt:lpstr>KrebsregisterZusammenarbeit</vt:lpstr>
      <vt:lpstr>myCategory</vt:lpstr>
      <vt:lpstr>OncoBox</vt:lpstr>
      <vt:lpstr>Basisdaten!Print_Area</vt:lpstr>
      <vt:lpstr>'Kennzahlenbogen_(KB)'!Print_Area</vt:lpstr>
      <vt:lpstr>Operateure!Print_Area</vt:lpstr>
      <vt:lpstr>Studien!Print_Area</vt:lpstr>
      <vt:lpstr>Untersucher!Print_Area</vt:lpstr>
      <vt:lpstr>Datendefizite_KB!Print_Titles</vt:lpstr>
      <vt:lpstr>'Hilfstabelle DatendefKB'!Print_Titles</vt:lpstr>
      <vt:lpstr>'Kennzahlenbogen_(KB)'!Print_Titles</vt:lpstr>
      <vt:lpstr>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2025-01-14T12:11:31Z</dcterms:modified>
</cp:coreProperties>
</file>