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uro\niere\"/>
    </mc:Choice>
  </mc:AlternateContent>
  <xr:revisionPtr revIDLastSave="0" documentId="13_ncr:1_{422045D0-762E-4618-A14B-CCF71A5C4574}" xr6:coauthVersionLast="47" xr6:coauthVersionMax="47" xr10:uidLastSave="{00000000-0000-0000-0000-000000000000}"/>
  <workbookProtection workbookAlgorithmName="SHA-512" workbookHashValue="+VpdrpqVZH6AC9kNnpg8tOPNBX9SXRez9y/NUZM60c5p5b2U9f5L4Y5BGH5Ri2J8AKD+/8ZhMni/ECNBbAkcUA==" workbookSaltValue="WZdbXkb98DK4O7YORQi9pQ==" workbookSpinCount="100000" lockStructure="1"/>
  <bookViews>
    <workbookView xWindow="-120" yWindow="-120" windowWidth="29040" windowHeight="15840" tabRatio="777" xr2:uid="{00000000-000D-0000-FFFF-FFFF00000000}"/>
  </bookViews>
  <sheets>
    <sheet name="Basisdaten" sheetId="1" r:id="rId1"/>
    <sheet name="HilfstabelleSD" sheetId="8" state="hidden" r:id="rId2"/>
    <sheet name="Studien" sheetId="27" r:id="rId3"/>
    <sheet name="HilfstabelleStudien" sheetId="28" state="hidden" r:id="rId4"/>
    <sheet name="HilfstabelleB" sheetId="23" state="hidden" r:id="rId5"/>
    <sheet name="Datenquelle" sheetId="16" state="hidden" r:id="rId6"/>
    <sheet name="Operateure" sheetId="29" r:id="rId7"/>
    <sheet name="Kennzahlenbogen_(KB)" sheetId="18" r:id="rId8"/>
    <sheet name="HilfstabelleKB" sheetId="10" state="hidden" r:id="rId9"/>
    <sheet name="Berechnung1" sheetId="11" state="hidden" r:id="rId10"/>
    <sheet name="Datendefizite_KB" sheetId="3" r:id="rId11"/>
    <sheet name="Hilfstabelle Datendef_KB" sheetId="26" state="hidden" r:id="rId12"/>
  </sheets>
  <externalReferences>
    <externalReference r:id="rId13"/>
    <externalReference r:id="rId14"/>
  </externalReferences>
  <definedNames>
    <definedName name="_xlnm._FilterDatabase" localSheetId="5" hidden="1">Datenquelle!$A$103:$J$190</definedName>
    <definedName name="KrebsregisterZusammenarbeit">Datenquelle!$B$92:$B$96</definedName>
    <definedName name="myCategory">Datenquelle!$A$66:$S$66</definedName>
    <definedName name="myItem" localSheetId="3">OFFSET(HilfstabelleStudien!myItemList,0,0,COUNTA(HilfstabelleStudien!myItemList),1)</definedName>
    <definedName name="myItem" localSheetId="6">OFFSET([0]!myItemList,0,0,COUNTA([0]!myItemList),1)</definedName>
    <definedName name="myItem" localSheetId="2">OFFSET([0]!myItemList,0,0,COUNTA([0]!myItemList),1)</definedName>
    <definedName name="myItem">OFFSET(myItemList,0,0,COUNTA(myItemList),1)</definedName>
    <definedName name="myItemList" localSheetId="3">INDEX([1]Datenquelle!$A$72:$S$92,0,MATCH([1]Datenquelle!$E$109,[1]Datenquelle!$A$71:$S$71,0))</definedName>
    <definedName name="myItemList">INDEX(Datenquelle!$A$67:$S$87,0,MATCH(Datenquelle!$F$101,Datenquelle!$A$66:$S$66,0))</definedName>
    <definedName name="_xlnm.Print_Area" localSheetId="0">Basisdaten!$A$1:$J$49</definedName>
    <definedName name="_xlnm.Print_Area" localSheetId="10">OFFSET(Datendefizite_KB!$B$1,0,0,SUMPRODUCT((Datendefizite_KB!$B$14:$B$30&lt;&gt;"")+0)+13,11)</definedName>
    <definedName name="_xlnm.Print_Area" localSheetId="7">'Kennzahlenbogen_(KB)'!$A$1:$R$72</definedName>
    <definedName name="_xlnm.Print_Area" localSheetId="6">Operateure!$A$1:$H$24</definedName>
    <definedName name="_xlnm.Print_Area" localSheetId="2">Studien!$A$1:$E$60</definedName>
    <definedName name="_xlnm.Print_Titles" localSheetId="10">Datendefizite_KB!$12:$13</definedName>
    <definedName name="_xlnm.Print_Titles" localSheetId="7">'Kennzahlenbogen_(KB)'!$6:$7</definedName>
    <definedName name="Tumordokumentation" localSheetId="3">[2]Datenquelle!$B$1:$B$43</definedName>
    <definedName name="Tumordokumentation">Datenquelle!$B$1:$B$53</definedName>
    <definedName name="Z_AD479C9E_06F7_4C03_8179_295428B49475_.wvu.PrintArea" localSheetId="0" hidden="1">Basisdaten!$A$1:$H$34</definedName>
    <definedName name="Z_AD479C9E_06F7_4C03_8179_295428B49475_.wvu.PrintTitles" localSheetId="10" hidden="1">Datendefizite_KB!$12:$13</definedName>
    <definedName name="Z_AD479C9E_06F7_4C03_8179_295428B49475_.wvu.PrintTitles" localSheetId="7" hidden="1">'Kennzahlenbogen_(KB)'!$6:$7</definedName>
    <definedName name="Z_DAA0C1F4_4D8F_4BD8_91F9_40281B589772_.wvu.PrintArea" localSheetId="0" hidden="1">Basisdaten!$A$1:$H$34</definedName>
    <definedName name="Z_DAA0C1F4_4D8F_4BD8_91F9_40281B589772_.wvu.PrintTitles" localSheetId="10" hidden="1">Datendefizite_KB!$12:$13</definedName>
    <definedName name="Z_DAA0C1F4_4D8F_4BD8_91F9_40281B589772_.wvu.PrintTitles" localSheetId="7" hidden="1">'Kennzahlenbogen_(KB)'!$6:$7</definedName>
    <definedName name="Z_DAA0C1F4_4D8F_4BD8_91F9_40281B589772_.wvu.Rows" localSheetId="9" hidden="1">Berechnung1!$69:$70</definedName>
    <definedName name="ZentrumRegNr">Datenquelle!$A$104:$A$190</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8" l="1"/>
  <c r="E8" i="28"/>
  <c r="A11" i="28"/>
  <c r="B11" i="28"/>
  <c r="C11" i="28"/>
  <c r="A14" i="28"/>
  <c r="B14" i="28"/>
  <c r="C14" i="28"/>
  <c r="D14" i="28"/>
  <c r="E14" i="28"/>
  <c r="E21" i="28"/>
  <c r="A27" i="28"/>
  <c r="B27" i="28"/>
  <c r="C27" i="28"/>
  <c r="D27" i="28"/>
  <c r="E27" i="28"/>
  <c r="A28" i="28"/>
  <c r="B28" i="28"/>
  <c r="C28" i="28"/>
  <c r="B34" i="28"/>
  <c r="C34" i="28"/>
  <c r="D34" i="28"/>
  <c r="E34" i="28"/>
  <c r="D35" i="28"/>
  <c r="E35" i="28"/>
  <c r="C38" i="28"/>
  <c r="D38" i="28"/>
  <c r="A40" i="28"/>
  <c r="A43" i="28"/>
  <c r="B43" i="28"/>
  <c r="C43" i="28"/>
  <c r="D43" i="28"/>
  <c r="E43" i="28"/>
  <c r="A44" i="28"/>
  <c r="B44" i="28"/>
  <c r="C44" i="28"/>
  <c r="D44" i="28"/>
  <c r="E44" i="28"/>
  <c r="D48" i="28"/>
  <c r="I12" i="27"/>
  <c r="J12" i="27"/>
  <c r="I13" i="27"/>
  <c r="J13" i="27"/>
  <c r="K13" i="27"/>
  <c r="I14" i="27"/>
  <c r="J14" i="27"/>
  <c r="I15" i="27"/>
  <c r="J15" i="27"/>
  <c r="I16" i="27"/>
  <c r="J16" i="27"/>
  <c r="K16" i="27"/>
  <c r="I17" i="27"/>
  <c r="J17" i="27"/>
  <c r="B8" i="28" s="1"/>
  <c r="K17" i="27"/>
  <c r="C8" i="28" s="1"/>
  <c r="I18" i="27"/>
  <c r="J18" i="27"/>
  <c r="I19" i="27"/>
  <c r="J19" i="27"/>
  <c r="I20" i="27"/>
  <c r="D11" i="28" s="1"/>
  <c r="J20" i="27"/>
  <c r="E11" i="28" s="1"/>
  <c r="K20" i="27"/>
  <c r="I21" i="27"/>
  <c r="J21" i="27"/>
  <c r="I22" i="27"/>
  <c r="J22" i="27"/>
  <c r="I23" i="27"/>
  <c r="J23" i="27"/>
  <c r="K23" i="27"/>
  <c r="I24" i="27"/>
  <c r="J24" i="27"/>
  <c r="I25" i="27"/>
  <c r="J25" i="27"/>
  <c r="I26" i="27"/>
  <c r="J26" i="27"/>
  <c r="K26" i="27"/>
  <c r="I27" i="27"/>
  <c r="J27" i="27"/>
  <c r="I28" i="27"/>
  <c r="J28" i="27"/>
  <c r="I29" i="27"/>
  <c r="J29" i="27"/>
  <c r="I30" i="27"/>
  <c r="A21" i="28" s="1"/>
  <c r="J30" i="27"/>
  <c r="C21" i="28" s="1"/>
  <c r="K30" i="27"/>
  <c r="D21" i="28" s="1"/>
  <c r="I31" i="27"/>
  <c r="J31" i="27"/>
  <c r="K31" i="27"/>
  <c r="B22" i="28" s="1"/>
  <c r="I32" i="27"/>
  <c r="J32" i="27"/>
  <c r="I33" i="27"/>
  <c r="J33" i="27"/>
  <c r="K33" i="27"/>
  <c r="I34" i="27"/>
  <c r="J34" i="27"/>
  <c r="I35" i="27"/>
  <c r="J35" i="27"/>
  <c r="I36" i="27"/>
  <c r="J36" i="27"/>
  <c r="K36" i="27"/>
  <c r="I37" i="27"/>
  <c r="K37" i="27" s="1"/>
  <c r="J37" i="27"/>
  <c r="I38" i="27"/>
  <c r="J38" i="27"/>
  <c r="I39" i="27"/>
  <c r="J39" i="27"/>
  <c r="I40" i="27"/>
  <c r="J40" i="27"/>
  <c r="K40" i="27"/>
  <c r="I41" i="27"/>
  <c r="K41" i="27" s="1"/>
  <c r="J41" i="27"/>
  <c r="I42" i="27"/>
  <c r="J42" i="27"/>
  <c r="K42" i="27"/>
  <c r="I43" i="27"/>
  <c r="J43" i="27"/>
  <c r="K43" i="27"/>
  <c r="I44" i="27"/>
  <c r="A35" i="28" s="1"/>
  <c r="J44" i="27"/>
  <c r="B35" i="28" s="1"/>
  <c r="K44" i="27"/>
  <c r="C35" i="28" s="1"/>
  <c r="I45" i="27"/>
  <c r="J45" i="27"/>
  <c r="I46" i="27"/>
  <c r="A37" i="28" s="1"/>
  <c r="J46" i="27"/>
  <c r="D37" i="28" s="1"/>
  <c r="K46" i="27"/>
  <c r="E37" i="28" s="1"/>
  <c r="I47" i="27"/>
  <c r="J47" i="27"/>
  <c r="E38" i="28" s="1"/>
  <c r="K47" i="27"/>
  <c r="B38" i="28" s="1"/>
  <c r="I48" i="27"/>
  <c r="J48" i="27"/>
  <c r="I49" i="27"/>
  <c r="J49" i="27"/>
  <c r="K49" i="27"/>
  <c r="I50" i="27"/>
  <c r="J50" i="27"/>
  <c r="K50" i="27"/>
  <c r="I51" i="27"/>
  <c r="J51" i="27"/>
  <c r="I52" i="27"/>
  <c r="K52" i="27" s="1"/>
  <c r="J52" i="27"/>
  <c r="I53" i="27"/>
  <c r="J53" i="27"/>
  <c r="K53" i="27"/>
  <c r="I54" i="27"/>
  <c r="J54" i="27"/>
  <c r="I55" i="27"/>
  <c r="J55" i="27"/>
  <c r="I56" i="27"/>
  <c r="J56" i="27"/>
  <c r="K56" i="27"/>
  <c r="I57" i="27"/>
  <c r="J57" i="27"/>
  <c r="K57" i="27"/>
  <c r="I58" i="27"/>
  <c r="J58" i="27"/>
  <c r="I59" i="27"/>
  <c r="J59" i="27"/>
  <c r="I60" i="27"/>
  <c r="J60" i="27"/>
  <c r="Q46" i="18"/>
  <c r="E1" i="28"/>
  <c r="D1" i="28"/>
  <c r="C1" i="28"/>
  <c r="B1" i="28"/>
  <c r="A1" i="28"/>
  <c r="G24" i="29"/>
  <c r="F24" i="29"/>
  <c r="E24" i="29"/>
  <c r="A2" i="29"/>
  <c r="A16" i="28" l="1"/>
  <c r="D15" i="28"/>
  <c r="C15" i="28"/>
  <c r="K48" i="27"/>
  <c r="K32" i="27"/>
  <c r="B23" i="28"/>
  <c r="C23" i="28"/>
  <c r="D23" i="28"/>
  <c r="E23" i="28"/>
  <c r="B15" i="28"/>
  <c r="A47" i="28"/>
  <c r="B47" i="28"/>
  <c r="C47" i="28"/>
  <c r="D47" i="28"/>
  <c r="E47" i="28"/>
  <c r="A15" i="28"/>
  <c r="A31" i="28"/>
  <c r="B31" i="28"/>
  <c r="C31" i="28"/>
  <c r="D31" i="28"/>
  <c r="K55" i="27"/>
  <c r="A46" i="28"/>
  <c r="D46" i="28"/>
  <c r="E46" i="28"/>
  <c r="A23" i="28"/>
  <c r="E22" i="28"/>
  <c r="D22" i="28"/>
  <c r="C22" i="28"/>
  <c r="E32" i="28"/>
  <c r="D32" i="28"/>
  <c r="C32" i="28"/>
  <c r="B32" i="28"/>
  <c r="K51" i="27"/>
  <c r="D42" i="28" s="1"/>
  <c r="B42" i="28"/>
  <c r="C42" i="28"/>
  <c r="K27" i="27"/>
  <c r="A18" i="28" s="1"/>
  <c r="C18" i="28"/>
  <c r="D18" i="28"/>
  <c r="E18" i="28"/>
  <c r="K19" i="27"/>
  <c r="E10" i="28" s="1"/>
  <c r="A10" i="28"/>
  <c r="B10" i="28"/>
  <c r="A32" i="28"/>
  <c r="C10" i="28"/>
  <c r="K59" i="27"/>
  <c r="B50" i="28" s="1"/>
  <c r="A50" i="28"/>
  <c r="K35" i="27"/>
  <c r="A26" i="28"/>
  <c r="B26" i="28"/>
  <c r="C26" i="28"/>
  <c r="E39" i="28"/>
  <c r="E31" i="28"/>
  <c r="A34" i="28"/>
  <c r="K18" i="27"/>
  <c r="A9" i="28"/>
  <c r="B9" i="28"/>
  <c r="C9" i="28"/>
  <c r="D9" i="28"/>
  <c r="E9" i="28"/>
  <c r="D39" i="28"/>
  <c r="K58" i="27"/>
  <c r="A49" i="28"/>
  <c r="B49" i="28"/>
  <c r="C49" i="28"/>
  <c r="D49" i="28"/>
  <c r="E49" i="28"/>
  <c r="A41" i="28"/>
  <c r="B41" i="28"/>
  <c r="C41" i="28"/>
  <c r="D41" i="28"/>
  <c r="E41" i="28"/>
  <c r="K34" i="27"/>
  <c r="A25" i="28"/>
  <c r="B25" i="28"/>
  <c r="C25" i="28"/>
  <c r="D25" i="28"/>
  <c r="E25" i="28"/>
  <c r="A17" i="28"/>
  <c r="B17" i="28"/>
  <c r="C17" i="28"/>
  <c r="D17" i="28"/>
  <c r="E17" i="28"/>
  <c r="C39" i="28"/>
  <c r="C50" i="28"/>
  <c r="B39" i="28"/>
  <c r="A33" i="28"/>
  <c r="B33" i="28"/>
  <c r="C33" i="28"/>
  <c r="D33" i="28"/>
  <c r="E33" i="28"/>
  <c r="K25" i="27"/>
  <c r="D16" i="28"/>
  <c r="E16" i="28"/>
  <c r="A8" i="28"/>
  <c r="A39" i="28"/>
  <c r="E15" i="28"/>
  <c r="A48" i="28"/>
  <c r="B48" i="28"/>
  <c r="C48" i="28"/>
  <c r="B40" i="28"/>
  <c r="C40" i="28"/>
  <c r="D40" i="28"/>
  <c r="E40" i="28"/>
  <c r="A24" i="28"/>
  <c r="B24" i="28"/>
  <c r="C24" i="28"/>
  <c r="D24" i="28"/>
  <c r="E24" i="28"/>
  <c r="K24" i="27"/>
  <c r="A7" i="28"/>
  <c r="B7" i="28"/>
  <c r="C7" i="28"/>
  <c r="D7" i="28"/>
  <c r="E7" i="28"/>
  <c r="E48" i="28"/>
  <c r="A22" i="28"/>
  <c r="A38" i="28"/>
  <c r="B5" i="28"/>
  <c r="K22" i="27"/>
  <c r="A13" i="28" s="1"/>
  <c r="C13" i="28"/>
  <c r="D13" i="28"/>
  <c r="E13" i="28"/>
  <c r="K29" i="27"/>
  <c r="K21" i="27"/>
  <c r="K60" i="27"/>
  <c r="K28" i="27"/>
  <c r="K12" i="27"/>
  <c r="E28" i="28"/>
  <c r="E51" i="28"/>
  <c r="D28" i="28"/>
  <c r="K54" i="27"/>
  <c r="A45" i="28" s="1"/>
  <c r="K39" i="27"/>
  <c r="E45" i="28"/>
  <c r="D45" i="28"/>
  <c r="K38" i="27"/>
  <c r="E29" i="28" s="1"/>
  <c r="K15" i="27"/>
  <c r="C45" i="28"/>
  <c r="C37" i="28"/>
  <c r="C29" i="28"/>
  <c r="B45" i="28"/>
  <c r="B37" i="28"/>
  <c r="B29" i="28"/>
  <c r="B21" i="28"/>
  <c r="K45" i="27"/>
  <c r="K14" i="27"/>
  <c r="A5" i="28"/>
  <c r="J11" i="27"/>
  <c r="I11" i="27"/>
  <c r="A2" i="27"/>
  <c r="D12" i="28" l="1"/>
  <c r="E12" i="28"/>
  <c r="A20" i="28"/>
  <c r="B20" i="28"/>
  <c r="C20" i="28"/>
  <c r="D20" i="28"/>
  <c r="E20" i="28"/>
  <c r="A42" i="28"/>
  <c r="D26" i="28"/>
  <c r="E26" i="28"/>
  <c r="A6" i="28"/>
  <c r="B6" i="28"/>
  <c r="C6" i="28"/>
  <c r="D6" i="28"/>
  <c r="E6" i="28"/>
  <c r="B13" i="28"/>
  <c r="D50" i="28"/>
  <c r="D29" i="28"/>
  <c r="B30" i="28"/>
  <c r="C30" i="28"/>
  <c r="D30" i="28"/>
  <c r="E30" i="28"/>
  <c r="A30" i="28"/>
  <c r="C12" i="28"/>
  <c r="E50" i="28"/>
  <c r="A29" i="28"/>
  <c r="A19" i="28"/>
  <c r="B19" i="28"/>
  <c r="C19" i="28"/>
  <c r="D19" i="28"/>
  <c r="E19" i="28"/>
  <c r="B18" i="28"/>
  <c r="B46" i="28"/>
  <c r="C46" i="28"/>
  <c r="C5" i="28"/>
  <c r="D5" i="28"/>
  <c r="E5" i="28"/>
  <c r="A51" i="28"/>
  <c r="B51" i="28"/>
  <c r="C51" i="28"/>
  <c r="D51" i="28"/>
  <c r="D10" i="28"/>
  <c r="A36" i="28"/>
  <c r="B36" i="28"/>
  <c r="C36" i="28"/>
  <c r="D36" i="28"/>
  <c r="E36" i="28"/>
  <c r="A12" i="28"/>
  <c r="B16" i="28"/>
  <c r="C16" i="28"/>
  <c r="E42" i="28"/>
  <c r="B12" i="28"/>
  <c r="B3" i="28"/>
  <c r="B4" i="28"/>
  <c r="K11" i="27"/>
  <c r="E3" i="28" l="1"/>
  <c r="D3" i="28"/>
  <c r="C3" i="28"/>
  <c r="A3" i="28"/>
  <c r="A4" i="28"/>
  <c r="C4" i="28"/>
  <c r="E4" i="28"/>
  <c r="D4" i="28"/>
  <c r="C2" i="28"/>
  <c r="A2" i="28"/>
  <c r="D2" i="28"/>
  <c r="B2" i="28"/>
  <c r="E5" i="27"/>
  <c r="Q29" i="18" s="1"/>
  <c r="E2" i="28"/>
  <c r="F7" i="8"/>
  <c r="E7" i="8"/>
  <c r="Q19" i="18" l="1"/>
  <c r="D4" i="18" l="1"/>
  <c r="C7" i="8"/>
  <c r="D7" i="8"/>
  <c r="B7" i="8"/>
  <c r="G28" i="10" l="1"/>
  <c r="F28" i="10"/>
  <c r="B28" i="10"/>
  <c r="O75" i="11"/>
  <c r="H28" i="10" s="1"/>
  <c r="Q11" i="18" l="1"/>
  <c r="I35" i="1" l="1"/>
  <c r="H35" i="1"/>
  <c r="G35" i="1"/>
  <c r="F35" i="1"/>
  <c r="E35" i="1"/>
  <c r="J34" i="1"/>
  <c r="J33" i="1"/>
  <c r="J32" i="1"/>
  <c r="J31" i="1"/>
  <c r="U57" i="18" l="1"/>
  <c r="Q58" i="18" s="1"/>
  <c r="Q42" i="18"/>
  <c r="J35" i="1"/>
  <c r="Q8" i="18" s="1"/>
  <c r="R56" i="18" l="1"/>
  <c r="Q43" i="18"/>
  <c r="R41" i="18" s="1"/>
  <c r="C28" i="10"/>
  <c r="Q55" i="18"/>
  <c r="D28" i="10"/>
  <c r="L75" i="11"/>
  <c r="J39" i="1"/>
  <c r="Q14" i="18" s="1"/>
  <c r="M75" i="11" l="1"/>
  <c r="N75" i="11" s="1"/>
  <c r="E28" i="10" s="1"/>
  <c r="A18" i="26"/>
  <c r="O72" i="11"/>
  <c r="C18" i="26" l="1"/>
  <c r="M18" i="26"/>
  <c r="D18" i="26"/>
  <c r="G18" i="26"/>
  <c r="I18" i="26"/>
  <c r="E18" i="26"/>
  <c r="F18" i="26"/>
  <c r="L18" i="26"/>
  <c r="J18" i="26"/>
  <c r="K18" i="26"/>
  <c r="H18" i="26"/>
  <c r="G27" i="10"/>
  <c r="F27" i="10"/>
  <c r="B27" i="10"/>
  <c r="H27" i="10"/>
  <c r="G13" i="10"/>
  <c r="F13" i="10"/>
  <c r="O30" i="11"/>
  <c r="H13" i="10" s="1"/>
  <c r="B13" i="10" l="1"/>
  <c r="R11" i="18" l="1"/>
  <c r="L30" i="11"/>
  <c r="M30" i="11" l="1"/>
  <c r="N30" i="11" s="1"/>
  <c r="A3" i="26"/>
  <c r="Q50" i="18"/>
  <c r="E13" i="10" l="1"/>
  <c r="C3" i="26"/>
  <c r="M3" i="26"/>
  <c r="D3" i="26"/>
  <c r="K3" i="26"/>
  <c r="L3" i="26"/>
  <c r="E3" i="26"/>
  <c r="I3" i="26"/>
  <c r="J3" i="26"/>
  <c r="G3" i="26"/>
  <c r="F3" i="26"/>
  <c r="H3" i="26"/>
  <c r="R50" i="18"/>
  <c r="M69" i="11" s="1"/>
  <c r="G26" i="10" l="1"/>
  <c r="F26" i="10"/>
  <c r="O69" i="11"/>
  <c r="N69" i="11"/>
  <c r="A16" i="26" l="1"/>
  <c r="K16" i="26" l="1"/>
  <c r="M16" i="26"/>
  <c r="L16" i="26"/>
  <c r="C16" i="26"/>
  <c r="G16" i="26"/>
  <c r="D16" i="26"/>
  <c r="I16" i="26"/>
  <c r="E16" i="26"/>
  <c r="J16" i="26"/>
  <c r="F16" i="26"/>
  <c r="G9" i="23" l="1"/>
  <c r="G7" i="23" l="1"/>
  <c r="Q21" i="18"/>
  <c r="F6" i="23"/>
  <c r="Q33" i="18"/>
  <c r="B6" i="23"/>
  <c r="C27" i="10"/>
  <c r="U35" i="18"/>
  <c r="G3" i="23"/>
  <c r="G4" i="23"/>
  <c r="G5" i="23"/>
  <c r="G2" i="23"/>
  <c r="R53" i="18" l="1"/>
  <c r="Q39" i="18"/>
  <c r="Q40" i="18" s="1"/>
  <c r="E6" i="23"/>
  <c r="C6" i="23"/>
  <c r="D6" i="23"/>
  <c r="A17" i="26" l="1"/>
  <c r="U36" i="18"/>
  <c r="M72" i="11"/>
  <c r="D27" i="10"/>
  <c r="L72" i="11"/>
  <c r="G6" i="23"/>
  <c r="J17" i="26" l="1"/>
  <c r="M17" i="26"/>
  <c r="E17" i="26"/>
  <c r="H17" i="26"/>
  <c r="D17" i="26"/>
  <c r="G17" i="26"/>
  <c r="C17" i="26"/>
  <c r="L17" i="26"/>
  <c r="F17" i="26"/>
  <c r="I17" i="26"/>
  <c r="K17" i="26"/>
  <c r="N72" i="11"/>
  <c r="G8" i="23"/>
  <c r="R14" i="18"/>
  <c r="Q24" i="18"/>
  <c r="Q27" i="18"/>
  <c r="B26" i="10"/>
  <c r="L69" i="11"/>
  <c r="H16" i="26"/>
  <c r="Q30" i="18"/>
  <c r="Q31" i="18" s="1"/>
  <c r="R29" i="18" l="1"/>
  <c r="Q28" i="18"/>
  <c r="E27" i="10"/>
  <c r="L33" i="11"/>
  <c r="R38" i="18" l="1"/>
  <c r="M57" i="11" s="1"/>
  <c r="D22" i="10"/>
  <c r="B2" i="18" l="1"/>
  <c r="B3" i="23" l="1"/>
  <c r="C3" i="23"/>
  <c r="D3" i="23"/>
  <c r="E3" i="23"/>
  <c r="F3" i="23"/>
  <c r="B4" i="23"/>
  <c r="C4" i="23"/>
  <c r="D4" i="23"/>
  <c r="E4" i="23"/>
  <c r="F4" i="23"/>
  <c r="B5" i="23"/>
  <c r="C5" i="23"/>
  <c r="D5" i="23"/>
  <c r="E5" i="23"/>
  <c r="F5" i="23"/>
  <c r="Q37" i="18" l="1"/>
  <c r="F2" i="23"/>
  <c r="B2" i="8"/>
  <c r="B1" i="8"/>
  <c r="Q22" i="18"/>
  <c r="C2" i="23"/>
  <c r="D2" i="23"/>
  <c r="E2" i="23"/>
  <c r="B2" i="23"/>
  <c r="M61" i="11"/>
  <c r="M62" i="11"/>
  <c r="M64" i="11"/>
  <c r="M65" i="11"/>
  <c r="M67" i="11"/>
  <c r="M68" i="11"/>
  <c r="M52" i="11"/>
  <c r="M53" i="11"/>
  <c r="M55" i="11"/>
  <c r="M56" i="11"/>
  <c r="G12" i="10"/>
  <c r="G14" i="10"/>
  <c r="G15" i="10"/>
  <c r="G16" i="10"/>
  <c r="G17" i="10"/>
  <c r="G18" i="10"/>
  <c r="G19" i="10"/>
  <c r="G20" i="10"/>
  <c r="G21" i="10"/>
  <c r="G22" i="10"/>
  <c r="G23" i="10"/>
  <c r="G24" i="10"/>
  <c r="G25" i="10"/>
  <c r="F25" i="10"/>
  <c r="F24" i="10"/>
  <c r="F23" i="10"/>
  <c r="F22" i="10"/>
  <c r="F21" i="10"/>
  <c r="F20" i="10"/>
  <c r="F19" i="10"/>
  <c r="F18" i="10"/>
  <c r="F17" i="10"/>
  <c r="F16" i="10"/>
  <c r="F15" i="10"/>
  <c r="F14" i="10"/>
  <c r="F12" i="10"/>
  <c r="C25" i="10"/>
  <c r="B25" i="10"/>
  <c r="C24" i="10"/>
  <c r="B24" i="10"/>
  <c r="C23" i="10"/>
  <c r="B23" i="10"/>
  <c r="B22" i="10"/>
  <c r="B21" i="10"/>
  <c r="B20" i="10"/>
  <c r="B19" i="10"/>
  <c r="B18" i="10"/>
  <c r="B17" i="10"/>
  <c r="B16" i="10"/>
  <c r="B15" i="10"/>
  <c r="B14" i="10"/>
  <c r="B3" i="10"/>
  <c r="B2" i="10"/>
  <c r="O36" i="11"/>
  <c r="H15" i="10" s="1"/>
  <c r="O39" i="11"/>
  <c r="H16" i="10" s="1"/>
  <c r="O42" i="11"/>
  <c r="O45" i="11"/>
  <c r="H18" i="10" s="1"/>
  <c r="O48" i="11"/>
  <c r="H19" i="10" s="1"/>
  <c r="O51" i="11"/>
  <c r="O54" i="11"/>
  <c r="H21" i="10" s="1"/>
  <c r="O57" i="11"/>
  <c r="H22" i="10" s="1"/>
  <c r="O60" i="11"/>
  <c r="H23" i="10" s="1"/>
  <c r="O63" i="11"/>
  <c r="H24" i="10" s="1"/>
  <c r="O66" i="11"/>
  <c r="H25" i="10" s="1"/>
  <c r="H26" i="10"/>
  <c r="O33" i="11"/>
  <c r="H14" i="10" s="1"/>
  <c r="O27" i="11"/>
  <c r="H12" i="10" s="1"/>
  <c r="K8" i="3"/>
  <c r="Q49" i="18"/>
  <c r="A101" i="16"/>
  <c r="C101" i="16" s="1"/>
  <c r="D8" i="3"/>
  <c r="C15" i="10"/>
  <c r="R20" i="18" l="1"/>
  <c r="M39" i="11" s="1"/>
  <c r="D16" i="10"/>
  <c r="D25" i="10"/>
  <c r="D23" i="10"/>
  <c r="H17" i="10"/>
  <c r="H20" i="10"/>
  <c r="R44" i="18"/>
  <c r="M63" i="11" s="1"/>
  <c r="D24" i="10"/>
  <c r="R35" i="18"/>
  <c r="M54" i="11" s="1"/>
  <c r="D21" i="10"/>
  <c r="R47" i="18"/>
  <c r="J101" i="16"/>
  <c r="F101" i="16"/>
  <c r="B22" i="1" s="1"/>
  <c r="A7" i="8" s="1"/>
  <c r="B101" i="16"/>
  <c r="C8" i="1" s="1"/>
  <c r="G101" i="16"/>
  <c r="E101" i="16"/>
  <c r="D101" i="16"/>
  <c r="C10" i="1"/>
  <c r="L60" i="11"/>
  <c r="L66" i="11"/>
  <c r="R17" i="18"/>
  <c r="A5" i="26" s="1"/>
  <c r="C5" i="26" s="1"/>
  <c r="H101" i="16"/>
  <c r="I101" i="16"/>
  <c r="L39" i="11"/>
  <c r="L57" i="11"/>
  <c r="N57" i="11"/>
  <c r="A12" i="26"/>
  <c r="C22" i="10"/>
  <c r="C21" i="10"/>
  <c r="D15" i="10"/>
  <c r="L36" i="11"/>
  <c r="L54" i="11"/>
  <c r="Q34" i="18"/>
  <c r="C16" i="10"/>
  <c r="L63" i="11"/>
  <c r="D6" i="3" l="1"/>
  <c r="G4" i="18"/>
  <c r="E22" i="10"/>
  <c r="M60" i="11"/>
  <c r="N60" i="11" s="1"/>
  <c r="M66" i="11"/>
  <c r="N66" i="11" s="1"/>
  <c r="R32" i="18"/>
  <c r="D20" i="10"/>
  <c r="A15" i="26"/>
  <c r="I14" i="1"/>
  <c r="B3" i="8" s="1"/>
  <c r="E26" i="10"/>
  <c r="A13" i="26"/>
  <c r="I5" i="26"/>
  <c r="H5" i="26"/>
  <c r="H12" i="26"/>
  <c r="I12" i="26"/>
  <c r="M36" i="11"/>
  <c r="N36" i="11" s="1"/>
  <c r="M5" i="26"/>
  <c r="L5" i="26"/>
  <c r="F5" i="26"/>
  <c r="J5" i="26"/>
  <c r="D5" i="26"/>
  <c r="E5" i="26"/>
  <c r="G5" i="26"/>
  <c r="K5" i="26"/>
  <c r="L51" i="11"/>
  <c r="R26" i="18"/>
  <c r="N39" i="11"/>
  <c r="L45" i="11"/>
  <c r="D18" i="10"/>
  <c r="C19" i="10"/>
  <c r="A6" i="26"/>
  <c r="J6" i="26" s="1"/>
  <c r="Q15" i="18"/>
  <c r="J12" i="26"/>
  <c r="M12" i="26"/>
  <c r="C12" i="26"/>
  <c r="D12" i="26"/>
  <c r="R8" i="18"/>
  <c r="F12" i="26"/>
  <c r="E12" i="26"/>
  <c r="K12" i="26"/>
  <c r="G12" i="26"/>
  <c r="L12" i="26"/>
  <c r="N63" i="11"/>
  <c r="A14" i="26"/>
  <c r="J14" i="26" s="1"/>
  <c r="C18" i="10"/>
  <c r="C20" i="10"/>
  <c r="N54" i="11"/>
  <c r="A11" i="26"/>
  <c r="J11" i="26" s="1"/>
  <c r="F13" i="26" l="1"/>
  <c r="J13" i="26"/>
  <c r="E25" i="10"/>
  <c r="E21" i="10"/>
  <c r="E15" i="10"/>
  <c r="E16" i="10"/>
  <c r="E24" i="10"/>
  <c r="E23" i="10"/>
  <c r="M51" i="11"/>
  <c r="I15" i="26"/>
  <c r="J15" i="26"/>
  <c r="C15" i="26"/>
  <c r="H15" i="26"/>
  <c r="D15" i="26"/>
  <c r="E15" i="26"/>
  <c r="G15" i="26"/>
  <c r="F15" i="26"/>
  <c r="K15" i="26"/>
  <c r="M15" i="26"/>
  <c r="L15" i="26"/>
  <c r="C6" i="26"/>
  <c r="D6" i="26"/>
  <c r="M27" i="11"/>
  <c r="N27" i="11" s="1"/>
  <c r="G13" i="26"/>
  <c r="H13" i="26"/>
  <c r="M13" i="26"/>
  <c r="E13" i="26"/>
  <c r="I13" i="26"/>
  <c r="C13" i="26"/>
  <c r="D13" i="26"/>
  <c r="K13" i="26"/>
  <c r="L13" i="26"/>
  <c r="M45" i="11"/>
  <c r="N45" i="11" s="1"/>
  <c r="G6" i="26"/>
  <c r="I6" i="26"/>
  <c r="H6" i="26"/>
  <c r="H14" i="26"/>
  <c r="I14" i="26"/>
  <c r="I11" i="26"/>
  <c r="H11" i="26"/>
  <c r="A8" i="26"/>
  <c r="Q16" i="18"/>
  <c r="Q25" i="18"/>
  <c r="R23" i="18" s="1"/>
  <c r="L48" i="11"/>
  <c r="D19" i="10"/>
  <c r="F6" i="26"/>
  <c r="E6" i="26"/>
  <c r="K6" i="26"/>
  <c r="M6" i="26"/>
  <c r="L6" i="26"/>
  <c r="C17" i="10"/>
  <c r="B12" i="10"/>
  <c r="L27" i="11"/>
  <c r="A2" i="26"/>
  <c r="C2" i="26" s="1"/>
  <c r="E14" i="26"/>
  <c r="L14" i="26"/>
  <c r="D14" i="26"/>
  <c r="K14" i="26"/>
  <c r="G14" i="26"/>
  <c r="F14" i="26"/>
  <c r="C14" i="26"/>
  <c r="M14" i="26"/>
  <c r="F11" i="26"/>
  <c r="K11" i="26"/>
  <c r="E11" i="26"/>
  <c r="L11" i="26"/>
  <c r="C11" i="26"/>
  <c r="G11" i="26"/>
  <c r="M11" i="26"/>
  <c r="D11" i="26"/>
  <c r="M42" i="11" l="1"/>
  <c r="A7" i="26"/>
  <c r="E18" i="10"/>
  <c r="E12" i="10"/>
  <c r="H2" i="26"/>
  <c r="M8" i="26"/>
  <c r="H8" i="26"/>
  <c r="I8" i="26"/>
  <c r="F8" i="26"/>
  <c r="K8" i="26"/>
  <c r="E8" i="26"/>
  <c r="C8" i="26"/>
  <c r="J8" i="26"/>
  <c r="G8" i="26"/>
  <c r="L8" i="26"/>
  <c r="D8" i="26"/>
  <c r="L42" i="11"/>
  <c r="D17" i="10"/>
  <c r="E2" i="26"/>
  <c r="I2" i="26"/>
  <c r="L2" i="26"/>
  <c r="J2" i="26"/>
  <c r="M2" i="26"/>
  <c r="F2" i="26"/>
  <c r="G2" i="26"/>
  <c r="D2" i="26"/>
  <c r="K2" i="26"/>
  <c r="D7" i="26" l="1"/>
  <c r="M7" i="26"/>
  <c r="H7" i="26"/>
  <c r="J7" i="26"/>
  <c r="G7" i="26"/>
  <c r="C7" i="26"/>
  <c r="I7" i="26"/>
  <c r="K7" i="26"/>
  <c r="E7" i="26"/>
  <c r="L7" i="26"/>
  <c r="F7" i="26"/>
  <c r="A4" i="26"/>
  <c r="M33" i="11"/>
  <c r="N33" i="11" s="1"/>
  <c r="N42" i="11"/>
  <c r="E14" i="10" l="1"/>
  <c r="E17" i="10"/>
  <c r="F4" i="26"/>
  <c r="C4" i="26"/>
  <c r="J4" i="26"/>
  <c r="I4" i="26"/>
  <c r="G4" i="26"/>
  <c r="L4" i="26"/>
  <c r="E4" i="26"/>
  <c r="M4" i="26"/>
  <c r="K4" i="26"/>
  <c r="D4" i="26"/>
  <c r="H4" i="26"/>
  <c r="A10" i="26"/>
  <c r="L10" i="26" l="1"/>
  <c r="J10" i="26"/>
  <c r="M10" i="26"/>
  <c r="C10" i="26"/>
  <c r="F10" i="26"/>
  <c r="I10" i="26"/>
  <c r="D10" i="26"/>
  <c r="G10" i="26"/>
  <c r="E10" i="26"/>
  <c r="K10" i="26"/>
  <c r="H10" i="26"/>
  <c r="N51" i="11"/>
  <c r="E20" i="10" l="1"/>
  <c r="A9" i="26"/>
  <c r="J9" i="26" l="1"/>
  <c r="E9" i="26"/>
  <c r="D9" i="26"/>
  <c r="M9" i="26"/>
  <c r="F9" i="26"/>
  <c r="C9" i="26"/>
  <c r="I9" i="26"/>
  <c r="K9" i="26"/>
  <c r="H9" i="26"/>
  <c r="L9" i="26"/>
  <c r="G9" i="26"/>
  <c r="M48" i="11"/>
  <c r="N48" i="11" s="1"/>
  <c r="E19" i="10" s="1"/>
  <c r="H5" i="11"/>
  <c r="D5" i="11"/>
  <c r="D8" i="11" s="1"/>
  <c r="C5" i="11"/>
  <c r="F5" i="11"/>
  <c r="F8" i="11" s="1"/>
  <c r="G65" i="18" s="1"/>
  <c r="E5" i="11"/>
  <c r="E9" i="11" s="1"/>
  <c r="G5" i="11"/>
  <c r="G8" i="11" s="1"/>
  <c r="G64" i="18" s="1"/>
  <c r="E6" i="11" l="1"/>
  <c r="H63" i="18" s="1"/>
  <c r="H6" i="11"/>
  <c r="G9" i="11"/>
  <c r="G6" i="11"/>
  <c r="G7" i="11" s="1"/>
  <c r="K5" i="11"/>
  <c r="H8" i="11"/>
  <c r="K8" i="11" s="1"/>
  <c r="H9" i="11"/>
  <c r="D9" i="11"/>
  <c r="E10" i="11"/>
  <c r="E8" i="11"/>
  <c r="I5" i="11"/>
  <c r="D6" i="11"/>
  <c r="C8" i="11"/>
  <c r="Q3" i="26" a="1"/>
  <c r="Y15" i="26" a="1"/>
  <c r="V5" i="26" a="1"/>
  <c r="R5" i="26" a="1"/>
  <c r="Y12" i="26" a="1"/>
  <c r="X11" i="26" a="1"/>
  <c r="V9" i="26" a="1"/>
  <c r="R7" i="26" a="1"/>
  <c r="X17" i="26" a="1"/>
  <c r="P12" i="26" a="1"/>
  <c r="T13" i="26" a="1"/>
  <c r="P3" i="26" a="1"/>
  <c r="U12" i="26" a="1"/>
  <c r="W17" i="26" a="1"/>
  <c r="W13" i="26" a="1"/>
  <c r="X10" i="26" a="1"/>
  <c r="Y9" i="26" a="1"/>
  <c r="R11" i="26" a="1"/>
  <c r="T7" i="26" a="1"/>
  <c r="X12" i="26" a="1"/>
  <c r="R15" i="26" a="1"/>
  <c r="U5" i="26" a="1"/>
  <c r="P6" i="26" a="1"/>
  <c r="V13" i="26" a="1"/>
  <c r="P9" i="26" a="1"/>
  <c r="S12" i="26" a="1"/>
  <c r="W9" i="26" a="1"/>
  <c r="Q11" i="26" a="1"/>
  <c r="T17" i="26" a="1"/>
  <c r="R18" i="26" a="1"/>
  <c r="X4" i="26" a="1"/>
  <c r="S15" i="26" a="1"/>
  <c r="U10" i="26" a="1"/>
  <c r="S13" i="26" a="1"/>
  <c r="U7" i="26" a="1"/>
  <c r="X14" i="26" a="1"/>
  <c r="V14" i="26" a="1"/>
  <c r="P16" i="26" a="1"/>
  <c r="O18" i="26" a="1"/>
  <c r="T12" i="26" a="1"/>
  <c r="Q13" i="26" a="1"/>
  <c r="X9" i="26" a="1"/>
  <c r="O3" i="26" a="1"/>
  <c r="U17" i="26" a="1"/>
  <c r="Y5" i="26" a="1"/>
  <c r="Q10" i="26" a="1"/>
  <c r="Y7" i="26" a="1"/>
  <c r="P8" i="26" a="1"/>
  <c r="P2" i="26" a="1"/>
  <c r="U13" i="26" a="1"/>
  <c r="T8" i="26" a="1"/>
  <c r="Y3" i="26" a="1"/>
  <c r="R8" i="26" a="1"/>
  <c r="U14" i="26" a="1"/>
  <c r="P17" i="26" a="1"/>
  <c r="W2" i="26" a="1"/>
  <c r="Y18" i="26" a="1"/>
  <c r="U2" i="26" a="1"/>
  <c r="O15" i="26" a="1"/>
  <c r="R6" i="26" a="1"/>
  <c r="O14" i="26" a="1"/>
  <c r="U15" i="26" a="1"/>
  <c r="S5" i="26" a="1"/>
  <c r="V2" i="26" a="1"/>
  <c r="S11" i="26" a="1"/>
  <c r="R17" i="26" a="1"/>
  <c r="P5" i="26" a="1"/>
  <c r="O17" i="26" a="1"/>
  <c r="S17" i="26" a="1"/>
  <c r="Y4" i="26" a="1"/>
  <c r="R16" i="26" a="1"/>
  <c r="X5" i="26" a="1"/>
  <c r="R4" i="26" a="1"/>
  <c r="Q6" i="26" a="1"/>
  <c r="U18" i="26" a="1"/>
  <c r="P13" i="26" a="1"/>
  <c r="W14" i="26" a="1"/>
  <c r="R3" i="26" a="1"/>
  <c r="R13" i="26" a="1"/>
  <c r="Q12" i="26" a="1"/>
  <c r="T16" i="26" a="1"/>
  <c r="Q9" i="26" a="1"/>
  <c r="R2" i="26" a="1"/>
  <c r="W4" i="26" a="1"/>
  <c r="S16" i="26" a="1"/>
  <c r="O11" i="26" a="1"/>
  <c r="Q16" i="26" a="1"/>
  <c r="W6" i="26" a="1"/>
  <c r="U9" i="26" a="1"/>
  <c r="V10" i="26" a="1"/>
  <c r="X18" i="26" a="1"/>
  <c r="V12" i="26" a="1"/>
  <c r="T15" i="26" a="1"/>
  <c r="X8" i="26" a="1"/>
  <c r="Y6" i="26" a="1"/>
  <c r="S18" i="26" a="1"/>
  <c r="S7" i="26" a="1"/>
  <c r="S10" i="26" a="1"/>
  <c r="T10" i="26" a="1"/>
  <c r="W8" i="26" a="1"/>
  <c r="T18" i="26" a="1"/>
  <c r="U11" i="26" a="1"/>
  <c r="X13" i="26" a="1"/>
  <c r="P14" i="26" a="1"/>
  <c r="T3" i="26" a="1"/>
  <c r="V6" i="26" a="1"/>
  <c r="U6" i="26" a="1"/>
  <c r="W18" i="26" a="1"/>
  <c r="U16" i="26" a="1"/>
  <c r="V4" i="26" a="1"/>
  <c r="Q4" i="26" a="1"/>
  <c r="W12" i="26" a="1"/>
  <c r="R12" i="26" a="1"/>
  <c r="Y16" i="26" a="1"/>
  <c r="V16" i="26" a="1"/>
  <c r="Q2" i="26" a="1"/>
  <c r="Q18" i="26" a="1"/>
  <c r="Q7" i="26" a="1"/>
  <c r="T5" i="26" a="1"/>
  <c r="P10" i="26" a="1"/>
  <c r="V8" i="26" a="1"/>
  <c r="O12" i="26" a="1"/>
  <c r="O10" i="26" a="1"/>
  <c r="Y10" i="26" a="1"/>
  <c r="S6" i="26" a="1"/>
  <c r="Q5" i="26" a="1"/>
  <c r="W10" i="26" a="1"/>
  <c r="X16" i="26" a="1"/>
  <c r="U3" i="26" a="1"/>
  <c r="O8" i="26" a="1"/>
  <c r="T2" i="26" a="1"/>
  <c r="X7" i="26" a="1"/>
  <c r="P4" i="26" a="1"/>
  <c r="T11" i="26" a="1"/>
  <c r="O7" i="26" a="1"/>
  <c r="V17" i="26" a="1"/>
  <c r="W11" i="26" a="1"/>
  <c r="V18" i="26" a="1"/>
  <c r="S4" i="26" a="1"/>
  <c r="X6" i="26" a="1"/>
  <c r="Q14" i="26" a="1"/>
  <c r="W7" i="26" a="1"/>
  <c r="X2" i="26" a="1"/>
  <c r="V7" i="26" a="1"/>
  <c r="O13" i="26" a="1"/>
  <c r="R14" i="26" a="1"/>
  <c r="T14" i="26" a="1"/>
  <c r="S8" i="26" a="1"/>
  <c r="R10" i="26" a="1"/>
  <c r="W16" i="26" a="1"/>
  <c r="Y14" i="26" a="1"/>
  <c r="Q15" i="26" a="1"/>
  <c r="S3" i="26" a="1"/>
  <c r="P18" i="26" a="1"/>
  <c r="V11" i="26" a="1"/>
  <c r="T9" i="26" a="1"/>
  <c r="W15" i="26" a="1"/>
  <c r="P15" i="26" a="1"/>
  <c r="Y11" i="26" a="1"/>
  <c r="U8" i="26" a="1"/>
  <c r="P7" i="26" a="1"/>
  <c r="X3" i="26" a="1"/>
  <c r="Y8" i="26" a="1"/>
  <c r="R9" i="26" a="1"/>
  <c r="O6" i="26" a="1"/>
  <c r="Q17" i="26" a="1"/>
  <c r="W3" i="26" a="1"/>
  <c r="S2" i="26" a="1"/>
  <c r="O2" i="26" a="1"/>
  <c r="S9" i="26" a="1"/>
  <c r="S14" i="26" a="1"/>
  <c r="T6" i="26" a="1"/>
  <c r="X15" i="26" a="1"/>
  <c r="V3" i="26" a="1"/>
  <c r="Q8" i="26" a="1"/>
  <c r="W5" i="26" a="1"/>
  <c r="O5" i="26" a="1"/>
  <c r="O16" i="26" a="1"/>
  <c r="T4" i="26" a="1"/>
  <c r="O4" i="26" a="1"/>
  <c r="U4" i="26" a="1"/>
  <c r="O9" i="26" a="1"/>
  <c r="Y13" i="26" a="1"/>
  <c r="V15" i="26" a="1"/>
  <c r="Y17" i="26" a="1"/>
  <c r="P11" i="26" a="1"/>
  <c r="Y2" i="26" a="1"/>
  <c r="O10" i="26" l="1"/>
  <c r="B22" i="3" s="1"/>
  <c r="P4" i="26"/>
  <c r="C16" i="3" s="1"/>
  <c r="P18" i="26"/>
  <c r="C30" i="3" s="1"/>
  <c r="P3" i="26"/>
  <c r="C15" i="3" s="1"/>
  <c r="P10" i="26"/>
  <c r="C22" i="3" s="1"/>
  <c r="U14" i="26"/>
  <c r="H26" i="3" s="1"/>
  <c r="R18" i="26"/>
  <c r="E30" i="3" s="1"/>
  <c r="U2" i="26"/>
  <c r="H14" i="3" s="1"/>
  <c r="X14" i="26"/>
  <c r="K26" i="3" s="1"/>
  <c r="O14" i="26"/>
  <c r="B26" i="3" s="1"/>
  <c r="Q12" i="26"/>
  <c r="D24" i="3" s="1"/>
  <c r="P11" i="26"/>
  <c r="C23" i="3" s="1"/>
  <c r="S18" i="26"/>
  <c r="F30" i="3" s="1"/>
  <c r="S12" i="26"/>
  <c r="F24" i="3" s="1"/>
  <c r="V12" i="26"/>
  <c r="I24" i="3" s="1"/>
  <c r="P12" i="26"/>
  <c r="C24" i="3" s="1"/>
  <c r="R17" i="26"/>
  <c r="E29" i="3" s="1"/>
  <c r="P13" i="26"/>
  <c r="C25" i="3" s="1"/>
  <c r="P17" i="26"/>
  <c r="C29" i="3" s="1"/>
  <c r="X16" i="26"/>
  <c r="K28" i="3" s="1"/>
  <c r="O18" i="26"/>
  <c r="B30" i="3" s="1"/>
  <c r="T15" i="26"/>
  <c r="G27" i="3" s="1"/>
  <c r="X2" i="26"/>
  <c r="K14" i="3" s="1"/>
  <c r="S9" i="26"/>
  <c r="F21" i="3" s="1"/>
  <c r="V5" i="26"/>
  <c r="I17" i="3" s="1"/>
  <c r="Q17" i="26"/>
  <c r="D29" i="3" s="1"/>
  <c r="R14" i="26"/>
  <c r="E26" i="3" s="1"/>
  <c r="U11" i="26"/>
  <c r="H23" i="3" s="1"/>
  <c r="V6" i="26"/>
  <c r="I18" i="3" s="1"/>
  <c r="S6" i="26"/>
  <c r="F18" i="3" s="1"/>
  <c r="S16" i="26"/>
  <c r="F28" i="3" s="1"/>
  <c r="X18" i="26"/>
  <c r="K30" i="3" s="1"/>
  <c r="U3" i="26"/>
  <c r="H15" i="3" s="1"/>
  <c r="Y15" i="26"/>
  <c r="L27" i="3" s="1"/>
  <c r="U4" i="26"/>
  <c r="H16" i="3" s="1"/>
  <c r="O7" i="26"/>
  <c r="B19" i="3" s="1"/>
  <c r="S4" i="26"/>
  <c r="F16" i="3" s="1"/>
  <c r="P2" i="26"/>
  <c r="C14" i="3" s="1"/>
  <c r="Y3" i="26"/>
  <c r="L15" i="3" s="1"/>
  <c r="U6" i="26"/>
  <c r="H18" i="3" s="1"/>
  <c r="O8" i="26"/>
  <c r="B20" i="3" s="1"/>
  <c r="U16" i="26"/>
  <c r="H28" i="3" s="1"/>
  <c r="X11" i="26"/>
  <c r="K23" i="3" s="1"/>
  <c r="O2" i="26"/>
  <c r="B14" i="3" s="1"/>
  <c r="N11" i="3" s="1" a="1"/>
  <c r="N11" i="3" s="1"/>
  <c r="L13" i="3" s="1"/>
  <c r="V15" i="26"/>
  <c r="I27" i="3" s="1"/>
  <c r="T9" i="26"/>
  <c r="G21" i="3" s="1"/>
  <c r="R11" i="26"/>
  <c r="E23" i="3" s="1"/>
  <c r="O12" i="26"/>
  <c r="B24" i="3" s="1"/>
  <c r="S15" i="26"/>
  <c r="F27" i="3" s="1"/>
  <c r="S14" i="26"/>
  <c r="F26" i="3" s="1"/>
  <c r="R15" i="26"/>
  <c r="E27" i="3" s="1"/>
  <c r="V3" i="26"/>
  <c r="I15" i="3" s="1"/>
  <c r="Q9" i="26"/>
  <c r="D21" i="3" s="1"/>
  <c r="Q13" i="26"/>
  <c r="D25" i="3" s="1"/>
  <c r="S13" i="26"/>
  <c r="F25" i="3" s="1"/>
  <c r="Q11" i="26"/>
  <c r="D23" i="3" s="1"/>
  <c r="U5" i="26"/>
  <c r="H17" i="3" s="1"/>
  <c r="V7" i="26"/>
  <c r="I19" i="3" s="1"/>
  <c r="W3" i="26"/>
  <c r="J15" i="3" s="1"/>
  <c r="Y10" i="26"/>
  <c r="L22" i="3" s="1"/>
  <c r="T14" i="26"/>
  <c r="G26" i="3" s="1"/>
  <c r="T10" i="26"/>
  <c r="G22" i="3" s="1"/>
  <c r="T13" i="26"/>
  <c r="G25" i="3" s="1"/>
  <c r="R3" i="26"/>
  <c r="E15" i="3" s="1"/>
  <c r="O17" i="26"/>
  <c r="B29" i="3" s="1"/>
  <c r="X7" i="26"/>
  <c r="K19" i="3" s="1"/>
  <c r="S7" i="26"/>
  <c r="F19" i="3" s="1"/>
  <c r="Q2" i="26"/>
  <c r="D14" i="3" s="1"/>
  <c r="R7" i="26"/>
  <c r="E19" i="3" s="1"/>
  <c r="T7" i="26"/>
  <c r="G19" i="3" s="1"/>
  <c r="U8" i="26"/>
  <c r="H20" i="3" s="1"/>
  <c r="X8" i="26"/>
  <c r="K20" i="3" s="1"/>
  <c r="Q18" i="26"/>
  <c r="D30" i="3" s="1"/>
  <c r="U7" i="26"/>
  <c r="H19" i="3" s="1"/>
  <c r="S5" i="26"/>
  <c r="F17" i="3" s="1"/>
  <c r="V8" i="26"/>
  <c r="I20" i="3" s="1"/>
  <c r="R8" i="26"/>
  <c r="E20" i="3" s="1"/>
  <c r="P9" i="26"/>
  <c r="C21" i="3" s="1"/>
  <c r="T6" i="26"/>
  <c r="G18" i="3" s="1"/>
  <c r="V16" i="26"/>
  <c r="I28" i="3" s="1"/>
  <c r="X3" i="26"/>
  <c r="K15" i="3" s="1"/>
  <c r="U18" i="26"/>
  <c r="H30" i="3" s="1"/>
  <c r="W10" i="26"/>
  <c r="J22" i="3" s="1"/>
  <c r="X6" i="26"/>
  <c r="K18" i="3" s="1"/>
  <c r="O15" i="26"/>
  <c r="B27" i="3" s="1"/>
  <c r="R16" i="26"/>
  <c r="E28" i="3" s="1"/>
  <c r="U13" i="26"/>
  <c r="H25" i="3" s="1"/>
  <c r="O4" i="26"/>
  <c r="B16" i="3" s="1"/>
  <c r="V2" i="26"/>
  <c r="I14" i="3" s="1"/>
  <c r="Q16" i="26"/>
  <c r="D28" i="3" s="1"/>
  <c r="R6" i="26"/>
  <c r="E18" i="3" s="1"/>
  <c r="Y16" i="26"/>
  <c r="L28" i="3" s="1"/>
  <c r="V10" i="26"/>
  <c r="I22" i="3" s="1"/>
  <c r="T4" i="26"/>
  <c r="G16" i="3" s="1"/>
  <c r="U9" i="26"/>
  <c r="H21" i="3" s="1"/>
  <c r="R5" i="26"/>
  <c r="E17" i="3" s="1"/>
  <c r="T3" i="26"/>
  <c r="G15" i="3" s="1"/>
  <c r="Q3" i="26"/>
  <c r="D15" i="3" s="1"/>
  <c r="Q10" i="26"/>
  <c r="D22" i="3" s="1"/>
  <c r="R12" i="26"/>
  <c r="E24" i="3" s="1"/>
  <c r="V18" i="26"/>
  <c r="I30" i="3" s="1"/>
  <c r="O5" i="26"/>
  <c r="B17" i="3" s="1"/>
  <c r="X13" i="26"/>
  <c r="K25" i="3" s="1"/>
  <c r="Y9" i="26"/>
  <c r="L21" i="3" s="1"/>
  <c r="T8" i="26"/>
  <c r="G20" i="3" s="1"/>
  <c r="S17" i="26"/>
  <c r="F29" i="3" s="1"/>
  <c r="V17" i="26"/>
  <c r="I29" i="3" s="1"/>
  <c r="O13" i="26"/>
  <c r="B25" i="3" s="1"/>
  <c r="Q4" i="26"/>
  <c r="D16" i="3" s="1"/>
  <c r="V11" i="26"/>
  <c r="I23" i="3" s="1"/>
  <c r="T12" i="26"/>
  <c r="G24" i="3" s="1"/>
  <c r="U10" i="26"/>
  <c r="H22" i="3" s="1"/>
  <c r="X4" i="26"/>
  <c r="K16" i="3" s="1"/>
  <c r="Q7" i="26"/>
  <c r="D19" i="3" s="1"/>
  <c r="O16" i="26"/>
  <c r="B28" i="3" s="1"/>
  <c r="P15" i="26"/>
  <c r="C27" i="3" s="1"/>
  <c r="T16" i="26"/>
  <c r="G28" i="3" s="1"/>
  <c r="S2" i="26"/>
  <c r="F14" i="3" s="1"/>
  <c r="O11" i="26"/>
  <c r="B23" i="3" s="1"/>
  <c r="R2" i="26"/>
  <c r="E14" i="3" s="1"/>
  <c r="U17" i="26"/>
  <c r="H29" i="3" s="1"/>
  <c r="U12" i="26"/>
  <c r="H24" i="3" s="1"/>
  <c r="Y7" i="26"/>
  <c r="L19" i="3" s="1"/>
  <c r="T5" i="26"/>
  <c r="G17" i="3" s="1"/>
  <c r="X10" i="26"/>
  <c r="K22" i="3" s="1"/>
  <c r="S10" i="26"/>
  <c r="F22" i="3" s="1"/>
  <c r="T17" i="26"/>
  <c r="G29" i="3" s="1"/>
  <c r="S3" i="26"/>
  <c r="F15" i="3" s="1"/>
  <c r="Q5" i="26"/>
  <c r="D17" i="3" s="1"/>
  <c r="T2" i="26"/>
  <c r="G14" i="3" s="1"/>
  <c r="Q14" i="26"/>
  <c r="D26" i="3" s="1"/>
  <c r="X12" i="26"/>
  <c r="K24" i="3" s="1"/>
  <c r="V9" i="26"/>
  <c r="I21" i="3" s="1"/>
  <c r="R10" i="26"/>
  <c r="E22" i="3" s="1"/>
  <c r="R13" i="26"/>
  <c r="E25" i="3" s="1"/>
  <c r="P8" i="26"/>
  <c r="C20" i="3" s="1"/>
  <c r="Q15" i="26"/>
  <c r="D27" i="3" s="1"/>
  <c r="O6" i="26"/>
  <c r="B18" i="3" s="1"/>
  <c r="P6" i="26"/>
  <c r="C18" i="3" s="1"/>
  <c r="V4" i="26"/>
  <c r="I16" i="3" s="1"/>
  <c r="P16" i="26"/>
  <c r="C28" i="3" s="1"/>
  <c r="V13" i="26"/>
  <c r="I25" i="3" s="1"/>
  <c r="O3" i="26"/>
  <c r="B15" i="3" s="1"/>
  <c r="T18" i="26"/>
  <c r="G30" i="3" s="1"/>
  <c r="P7" i="26"/>
  <c r="C19" i="3" s="1"/>
  <c r="Q6" i="26"/>
  <c r="D18" i="3" s="1"/>
  <c r="S8" i="26"/>
  <c r="F20" i="3" s="1"/>
  <c r="O9" i="26"/>
  <c r="B21" i="3" s="1"/>
  <c r="X15" i="26"/>
  <c r="K27" i="3" s="1"/>
  <c r="R4" i="26"/>
  <c r="E16" i="3" s="1"/>
  <c r="V14" i="26"/>
  <c r="I26" i="3" s="1"/>
  <c r="T11" i="26"/>
  <c r="G23" i="3" s="1"/>
  <c r="X5" i="26"/>
  <c r="K17" i="3" s="1"/>
  <c r="Q8" i="26"/>
  <c r="D20" i="3" s="1"/>
  <c r="R9" i="26"/>
  <c r="E21" i="3" s="1"/>
  <c r="X17" i="26"/>
  <c r="K29" i="3" s="1"/>
  <c r="U15" i="26"/>
  <c r="H27" i="3" s="1"/>
  <c r="S11" i="26"/>
  <c r="F23" i="3" s="1"/>
  <c r="P5" i="26"/>
  <c r="C17" i="3" s="1"/>
  <c r="X9" i="26"/>
  <c r="K21" i="3" s="1"/>
  <c r="P14" i="26"/>
  <c r="C26" i="3" s="1"/>
  <c r="Y12" i="26"/>
  <c r="L24" i="3" s="1"/>
  <c r="Y4" i="26"/>
  <c r="L16" i="3" s="1"/>
  <c r="W13" i="26"/>
  <c r="J25" i="3" s="1"/>
  <c r="W8" i="26"/>
  <c r="J20" i="3" s="1"/>
  <c r="Y11" i="26"/>
  <c r="L23" i="3" s="1"/>
  <c r="W11" i="26"/>
  <c r="J23" i="3" s="1"/>
  <c r="Y13" i="26"/>
  <c r="L25" i="3" s="1"/>
  <c r="Y17" i="26"/>
  <c r="L29" i="3" s="1"/>
  <c r="Y2" i="26"/>
  <c r="L14" i="3" s="1"/>
  <c r="W5" i="26"/>
  <c r="J17" i="3" s="1"/>
  <c r="W16" i="26"/>
  <c r="J28" i="3" s="1"/>
  <c r="W7" i="26"/>
  <c r="J19" i="3" s="1"/>
  <c r="W17" i="26"/>
  <c r="J29" i="3" s="1"/>
  <c r="Y5" i="26"/>
  <c r="L17" i="3" s="1"/>
  <c r="W18" i="26"/>
  <c r="J30" i="3" s="1"/>
  <c r="W4" i="26"/>
  <c r="J16" i="3" s="1"/>
  <c r="W9" i="26"/>
  <c r="J21" i="3" s="1"/>
  <c r="W14" i="26"/>
  <c r="J26" i="3" s="1"/>
  <c r="Y6" i="26"/>
  <c r="L18" i="3" s="1"/>
  <c r="W15" i="26"/>
  <c r="J27" i="3" s="1"/>
  <c r="Y8" i="26"/>
  <c r="L20" i="3" s="1"/>
  <c r="W12" i="26"/>
  <c r="J24" i="3" s="1"/>
  <c r="Y18" i="26"/>
  <c r="L30" i="3" s="1"/>
  <c r="W6" i="26"/>
  <c r="J18" i="3" s="1"/>
  <c r="W2" i="26"/>
  <c r="J14" i="3" s="1"/>
  <c r="Y14" i="26"/>
  <c r="L26" i="3" s="1"/>
  <c r="G62" i="18"/>
  <c r="H64" i="18"/>
  <c r="G10" i="11"/>
  <c r="I10" i="11" s="1"/>
  <c r="I6" i="11"/>
  <c r="E7" i="11"/>
  <c r="I7" i="11" s="1"/>
  <c r="I8" i="11"/>
  <c r="G61" i="18"/>
  <c r="I9" i="11"/>
  <c r="H61" i="18"/>
  <c r="D12" i="3" l="1"/>
  <c r="B12" i="3"/>
  <c r="C1" i="3" s="1"/>
  <c r="J12" i="3"/>
  <c r="D13" i="3"/>
  <c r="G13" i="3"/>
  <c r="C10" i="3"/>
  <c r="C11" i="3"/>
  <c r="E13" i="3"/>
  <c r="I13" i="3"/>
  <c r="K13" i="3"/>
  <c r="F13" i="3"/>
  <c r="K12" i="3"/>
  <c r="C12" i="3"/>
  <c r="G12" i="3"/>
  <c r="H13" i="3"/>
  <c r="I6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s>
  <commentList>
    <comment ref="C6" authorId="0" shapeId="0" xr:uid="{00000000-0006-0000-0000-000001000000}">
      <text>
        <r>
          <rPr>
            <sz val="8"/>
            <color indexed="81"/>
            <rFont val="Arial"/>
            <family val="2"/>
          </rPr>
          <t xml:space="preserve">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
</t>
        </r>
      </text>
    </comment>
    <comment ref="C12" authorId="1" shapeId="0" xr:uid="{ECEA2555-089A-4C4F-9CCD-41823E01E869}">
      <text>
        <r>
          <rPr>
            <sz val="9"/>
            <color indexed="81"/>
            <rFont val="Arial"/>
            <family val="2"/>
          </rPr>
          <t>Institutskennzeichen für die Abrechnung mit den Trägern der Sozialversicherung (9-stellige Ziffernfolge: 26XXXXXXX).</t>
        </r>
      </text>
    </comment>
    <comment ref="I12" authorId="0" shapeId="0" xr:uid="{00000000-0006-0000-0000-000003000000}">
      <text>
        <r>
          <rPr>
            <sz val="9"/>
            <color indexed="81"/>
            <rFont val="Arial"/>
            <family val="2"/>
          </rPr>
          <t>tt.mm.jjjj
Übertrag in weitere Tabellenblätter erfolgt automatisch.</t>
        </r>
      </text>
    </comment>
    <comment ref="C14" authorId="2" shapeId="0" xr:uid="{00000000-0006-0000-0000-000004000000}">
      <text>
        <r>
          <rPr>
            <sz val="9"/>
            <color indexed="81"/>
            <rFont val="Arial"/>
            <family val="2"/>
          </rPr>
          <t>Vom Institut für das Entgeltsystem im Krankenhaus (InEK) vergebenen Identifizierungsmerkmal (9-stellige Ziffernfolge: 77XXXXXXX).</t>
        </r>
      </text>
    </comment>
    <comment ref="I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4"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F31" authorId="1" shapeId="0" xr:uid="{00000000-0006-0000-0000-000008000000}">
      <text>
        <r>
          <rPr>
            <sz val="9"/>
            <color indexed="81"/>
            <rFont val="Arial"/>
            <family val="2"/>
          </rPr>
          <t>Teil von Nenner KN: 10</t>
        </r>
      </text>
    </comment>
    <comment ref="G31" authorId="1" shapeId="0" xr:uid="{00000000-0006-0000-0000-000009000000}">
      <text>
        <r>
          <rPr>
            <sz val="9"/>
            <color indexed="81"/>
            <rFont val="Arial"/>
            <family val="2"/>
          </rPr>
          <t>Teil von Nenner KN: 10</t>
        </r>
      </text>
    </comment>
    <comment ref="E35" authorId="1" shapeId="0" xr:uid="{00000000-0006-0000-0000-00000A000000}">
      <text>
        <r>
          <rPr>
            <sz val="9"/>
            <color indexed="81"/>
            <rFont val="Arial"/>
            <family val="2"/>
          </rPr>
          <t>Nenner KN: 6</t>
        </r>
      </text>
    </comment>
    <comment ref="F35" authorId="1" shapeId="0" xr:uid="{00000000-0006-0000-0000-00000B000000}">
      <text>
        <r>
          <rPr>
            <sz val="9"/>
            <color indexed="81"/>
            <rFont val="Arial"/>
            <family val="2"/>
          </rPr>
          <t>Teil von Nenner KN: 8, 9, 14
Nenner KN: 13</t>
        </r>
      </text>
    </comment>
    <comment ref="G35" authorId="1" shapeId="0" xr:uid="{00000000-0006-0000-0000-00000C000000}">
      <text>
        <r>
          <rPr>
            <sz val="9"/>
            <color indexed="81"/>
            <rFont val="Arial"/>
            <family val="2"/>
          </rPr>
          <t>Teil von Nenner KN: 8, 9, 14</t>
        </r>
      </text>
    </comment>
    <comment ref="J35" authorId="1" shapeId="0" xr:uid="{00000000-0006-0000-0000-00000D000000}">
      <text>
        <r>
          <rPr>
            <sz val="9"/>
            <color indexed="81"/>
            <rFont val="Arial"/>
            <family val="2"/>
          </rPr>
          <t>Anzahl KN: 1a
Teil von Nenner KN: 3, 4
Nenner KN: 5</t>
        </r>
      </text>
    </comment>
    <comment ref="J37" authorId="1" shapeId="0" xr:uid="{00000000-0006-0000-0000-00000E000000}">
      <text>
        <r>
          <rPr>
            <sz val="9"/>
            <color indexed="81"/>
            <rFont val="Arial"/>
            <family val="2"/>
          </rPr>
          <t>Anzahl KN: 1b
Nenner KN: 2b
Teil von Nenner KN: 3, 4</t>
        </r>
      </text>
    </comment>
    <comment ref="J39" authorId="1" shapeId="0" xr:uid="{00000000-0006-0000-0000-00000F000000}">
      <text>
        <r>
          <rPr>
            <sz val="9"/>
            <color indexed="81"/>
            <rFont val="Arial"/>
            <family val="2"/>
          </rPr>
          <t>Anzahl KN: 1c</t>
        </r>
      </text>
    </comment>
    <comment ref="J41" authorId="1" shapeId="0" xr:uid="{00000000-0006-0000-0000-000010000000}">
      <text>
        <r>
          <rPr>
            <sz val="9"/>
            <color indexed="81"/>
            <rFont val="Arial"/>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200-000001000000}">
      <text>
        <r>
          <rPr>
            <sz val="9"/>
            <color indexed="81"/>
            <rFont val="Arial"/>
            <family val="2"/>
          </rPr>
          <t>Zähler KN 5</t>
        </r>
      </text>
    </comment>
    <comment ref="A9" authorId="0" shapeId="0" xr:uid="{00000000-0006-0000-02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200-000003000000}">
      <text>
        <r>
          <rPr>
            <sz val="9"/>
            <color indexed="81"/>
            <rFont val="Arial"/>
            <family val="2"/>
          </rPr>
          <t>Angabe optional, siehe Kap. 1.7.5</t>
        </r>
      </text>
    </comment>
    <comment ref="E10" authorId="0" shapeId="0" xr:uid="{00000000-0006-0000-02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4" authorId="1" shapeId="0" xr:uid="{00000000-0006-0000-0600-000003000000}">
      <text>
        <r>
          <rPr>
            <sz val="9"/>
            <color indexed="81"/>
            <rFont val="Arial"/>
            <family val="2"/>
          </rPr>
          <t>Summe "Operative Expertise"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Christine Keller</author>
    <author>Florina</author>
    <author>OnkoZert - Florina Dudu</author>
  </authors>
  <commentList>
    <comment ref="D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Tabellenblatt Basisdaten komplett bearbeiten, dann graue Felder Ist-Werte ausfüllen.</t>
        </r>
      </text>
    </comment>
    <comment ref="S7" authorId="2"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J35</t>
        </r>
      </text>
    </comment>
    <comment ref="Q11" authorId="3" shapeId="0" xr:uid="{00000000-0006-0000-0700-000009000000}">
      <text>
        <r>
          <rPr>
            <sz val="9"/>
            <color indexed="81"/>
            <rFont val="Arial"/>
            <family val="2"/>
          </rPr>
          <t>Übertrag erfolgt aus Tabellenblatt Basisdaten Zelle J37</t>
        </r>
      </text>
    </comment>
    <comment ref="Q14" authorId="0" shapeId="0" xr:uid="{00000000-0006-0000-0700-00000A000000}">
      <text>
        <r>
          <rPr>
            <sz val="9"/>
            <color indexed="81"/>
            <rFont val="Arial"/>
            <family val="2"/>
          </rPr>
          <t>Übertrag erfolgt aus Tabellenblatt Basisdaten
Zelle J39</t>
        </r>
      </text>
    </comment>
    <comment ref="Q21" authorId="0" shapeId="0" xr:uid="{00000000-0006-0000-0700-00000B000000}">
      <text>
        <r>
          <rPr>
            <sz val="9"/>
            <color indexed="81"/>
            <rFont val="Arial"/>
            <family val="2"/>
          </rPr>
          <t>Übertrag erfolgt aus Tabellenblatt Basisdaten
Zelle J37</t>
        </r>
      </text>
    </comment>
    <comment ref="E23" authorId="4" shapeId="0" xr:uid="{00000000-0006-0000-0700-00000C000000}">
      <text>
        <r>
          <rPr>
            <sz val="9"/>
            <color indexed="81"/>
            <rFont val="Arial"/>
            <family val="2"/>
          </rPr>
          <t>Screeninginstrumente können der S3 Leitlinie Psychoonkologische Diagnostik, Beratung und Behandlung von erwachsenen Krebspat. entnommen werden</t>
        </r>
      </text>
    </comment>
    <comment ref="H23" authorId="4" shapeId="0" xr:uid="{00000000-0006-0000-0700-00000D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4" authorId="0" shapeId="0" xr:uid="{00000000-0006-0000-0700-00000E000000}">
      <text>
        <r>
          <rPr>
            <sz val="9"/>
            <color indexed="81"/>
            <rFont val="Arial"/>
            <family val="2"/>
          </rPr>
          <t>Übertrag erfolgt aus Tabellenblatt Basisdaten
Zelle J35 + J37</t>
        </r>
      </text>
    </comment>
    <comment ref="Q27" authorId="0" shapeId="0" xr:uid="{00000000-0006-0000-0700-00000F000000}">
      <text>
        <r>
          <rPr>
            <sz val="9"/>
            <color indexed="81"/>
            <rFont val="Arial"/>
            <family val="2"/>
          </rPr>
          <t>Übertrag erfolgt aus Tabellenblatt Basisdaten
Zelle J35 + J37</t>
        </r>
      </text>
    </comment>
    <comment ref="Q29" authorId="1" shapeId="0" xr:uid="{00000000-0006-0000-0700-000010000000}">
      <text>
        <r>
          <rPr>
            <sz val="9"/>
            <color indexed="81"/>
            <rFont val="Arial"/>
            <family val="2"/>
          </rPr>
          <t>Der Zähler ist keine Teilmenge des Nenners.
Übertrag erfolgt aus Tabellenblatt Studien Zelle E5</t>
        </r>
      </text>
    </comment>
    <comment ref="Q30" authorId="0" shapeId="0" xr:uid="{00000000-0006-0000-0700-000011000000}">
      <text>
        <r>
          <rPr>
            <sz val="9"/>
            <color indexed="81"/>
            <rFont val="Arial"/>
            <family val="2"/>
          </rPr>
          <t>Übertrag erfolgt aus Tabellenblatt Basisdaten Zelle J35</t>
        </r>
      </text>
    </comment>
    <comment ref="Q33" authorId="0" shapeId="0" xr:uid="{00000000-0006-0000-0700-000012000000}">
      <text>
        <r>
          <rPr>
            <sz val="9"/>
            <color indexed="81"/>
            <rFont val="Arial"/>
            <family val="2"/>
          </rPr>
          <t>Übertrag erfolgt aus Tabellenblatt Basisdaten
Zelle E35</t>
        </r>
      </text>
    </comment>
    <comment ref="Q39" authorId="0" shapeId="0" xr:uid="{00000000-0006-0000-0700-000013000000}">
      <text>
        <r>
          <rPr>
            <sz val="9"/>
            <color indexed="81"/>
            <rFont val="Arial"/>
            <family val="2"/>
          </rPr>
          <t>Übertrag erfolgt aus Tabellenblatt Basisdaten
Zelle F35 + G35</t>
        </r>
      </text>
    </comment>
    <comment ref="Q42" authorId="0" shapeId="0" xr:uid="{00000000-0006-0000-0700-000014000000}">
      <text>
        <r>
          <rPr>
            <sz val="9"/>
            <color indexed="81"/>
            <rFont val="Arial"/>
            <family val="2"/>
          </rPr>
          <t>Übertrag erfolgt aus Tabellenblatt Basisdaten
Zelle F35 + G35</t>
        </r>
      </text>
    </comment>
    <comment ref="Q50" authorId="0" shapeId="0" xr:uid="{00000000-0006-0000-0700-000015000000}">
      <text>
        <r>
          <rPr>
            <sz val="9"/>
            <color indexed="81"/>
            <rFont val="Arial"/>
            <family val="2"/>
          </rPr>
          <t>Übertrag erfolgt aus Tabellenblatt Basisdaten Zelle J41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5" authorId="0" shapeId="0" xr:uid="{00000000-0006-0000-09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A00-000001000000}">
      <text>
        <r>
          <rPr>
            <sz val="9"/>
            <color indexed="81"/>
            <rFont val="Arial"/>
            <family val="2"/>
          </rPr>
          <t>Übertrag erfolgt aus Tabellenblatt Basisdaten</t>
        </r>
      </text>
    </comment>
    <comment ref="D8" authorId="0" shapeId="0" xr:uid="{00000000-0006-0000-0A00-000002000000}">
      <text>
        <r>
          <rPr>
            <sz val="9"/>
            <color indexed="81"/>
            <rFont val="Arial"/>
            <family val="2"/>
          </rPr>
          <t>Übertrag erfolgt aus Tabellenblatt Basisdaten</t>
        </r>
      </text>
    </comment>
    <comment ref="K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<sst xmlns="http://schemas.openxmlformats.org/spreadsheetml/2006/main" count="1053" uniqueCount="685">
  <si>
    <t>Nr.</t>
  </si>
  <si>
    <t>Kennzahlenziel</t>
  </si>
  <si>
    <t>Zähler</t>
  </si>
  <si>
    <t>Sollvorgabe</t>
  </si>
  <si>
    <t>Nenner</t>
  </si>
  <si>
    <t>%</t>
  </si>
  <si>
    <t>Primärfälle</t>
  </si>
  <si>
    <t>Anzahl</t>
  </si>
  <si>
    <t>Beratung Sozialdienst</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</si>
  <si>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</si>
  <si>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</si>
  <si>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</si>
  <si>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</si>
  <si>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</si>
  <si>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</si>
  <si>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</si>
  <si>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</si>
  <si>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</si>
  <si>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</si>
  <si>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</si>
  <si>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</si>
  <si>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</si>
  <si>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</si>
  <si>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</si>
  <si>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</si>
  <si>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</si>
  <si>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</si>
  <si>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</si>
  <si>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</si>
  <si>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</si>
  <si>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</si>
  <si>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</si>
  <si>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</si>
  <si>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</si>
  <si>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</si>
  <si>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</si>
  <si>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</si>
  <si>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</si>
  <si>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</si>
  <si>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</si>
  <si>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</si>
  <si>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</si>
  <si>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</si>
  <si>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</si>
  <si>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</si>
  <si>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</si>
  <si>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</si>
  <si>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</si>
  <si>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</si>
  <si>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</si>
  <si>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</si>
  <si>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</si>
  <si>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</si>
  <si>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</si>
  <si>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</si>
  <si>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</si>
  <si>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</si>
  <si>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</si>
  <si>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</si>
  <si>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</si>
  <si>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</si>
  <si>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</si>
  <si>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</si>
  <si>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</si>
  <si>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</si>
  <si>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</si>
  <si>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</si>
  <si>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</si>
  <si>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</si>
  <si>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</si>
  <si>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</si>
  <si>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</si>
  <si>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</si>
  <si>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</si>
  <si>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</si>
  <si>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</si>
  <si>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</si>
  <si>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</si>
  <si>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</si>
  <si>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</si>
  <si>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</si>
  <si>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</si>
  <si>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</si>
  <si>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</si>
  <si>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</si>
  <si>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</si>
  <si>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</si>
  <si>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</si>
  <si>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</si>
  <si>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</si>
  <si>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</si>
  <si>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</si>
  <si>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</si>
  <si>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</si>
  <si>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</si>
  <si>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</si>
  <si>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</si>
  <si>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</si>
  <si>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</si>
  <si>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</si>
  <si>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</si>
  <si>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</si>
  <si>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</si>
  <si>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Ist-Wert
Ausfüllen</t>
  </si>
  <si>
    <t>Zentrum</t>
  </si>
  <si>
    <t>Standort</t>
  </si>
  <si>
    <t>Einrichtung 1</t>
  </si>
  <si>
    <t>Status</t>
  </si>
  <si>
    <t>Land</t>
  </si>
  <si>
    <t>Nebenstandort</t>
  </si>
  <si>
    <t>Phase</t>
  </si>
  <si>
    <t>Audit Start</t>
  </si>
  <si>
    <t>Audit Ende</t>
  </si>
  <si>
    <t>Phase 2012</t>
  </si>
  <si>
    <t>Phase 2013</t>
  </si>
  <si>
    <t>OnkoNet</t>
  </si>
  <si>
    <t>NUK</t>
  </si>
  <si>
    <t>Kennzahl-
definition</t>
  </si>
  <si>
    <t xml:space="preserve">1 </t>
  </si>
  <si>
    <t>Siehe Sollvorgabe</t>
  </si>
  <si>
    <t>1.2.1</t>
  </si>
  <si>
    <t>Derzeit keine Vorgaben</t>
  </si>
  <si>
    <t>Adäquate Rate an Beratung durch Sozialdienst</t>
  </si>
  <si>
    <t>Bundesland / Land</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</si>
  <si>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</si>
  <si>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</si>
  <si>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</si>
  <si>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</si>
  <si>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</si>
  <si>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</si>
  <si>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</si>
  <si>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</si>
  <si>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</si>
  <si>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</si>
  <si>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</si>
  <si>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</si>
  <si>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</si>
  <si>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</si>
  <si>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</si>
  <si>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</si>
  <si>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</si>
  <si>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</si>
  <si>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</si>
  <si>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</si>
  <si>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</si>
  <si>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</si>
  <si>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</si>
  <si>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</si>
  <si>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</si>
  <si>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</si>
  <si>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</si>
  <si>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</si>
  <si>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</si>
  <si>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</si>
  <si>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</si>
  <si>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</si>
  <si>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</si>
  <si>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</si>
  <si>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</si>
  <si>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</si>
  <si>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</si>
  <si>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</si>
  <si>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</si>
  <si>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</si>
  <si>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</si>
  <si>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</si>
  <si>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</si>
  <si>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</si>
  <si>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</si>
  <si>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</si>
  <si>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</si>
  <si>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</si>
  <si>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</si>
  <si>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</si>
  <si>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</si>
  <si>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</si>
  <si>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</si>
  <si>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</si>
  <si>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</si>
  <si>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</si>
  <si>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</si>
  <si>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</si>
  <si>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</si>
  <si>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</si>
  <si>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Ansprechpartner</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</si>
  <si>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</si>
  <si>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</si>
  <si>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</si>
  <si>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</si>
  <si>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</si>
  <si>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</si>
  <si>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</si>
  <si>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</si>
  <si>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</si>
  <si>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</si>
  <si>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</si>
  <si>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</si>
  <si>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</si>
  <si>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</si>
  <si>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</si>
  <si>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</si>
  <si>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</si>
  <si>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</si>
  <si>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</si>
  <si>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</si>
  <si>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Allgemeine Feststellungen</t>
  </si>
  <si>
    <t>Allgemeine Hinweise</t>
  </si>
  <si>
    <t>Allgemeine Abweichungen</t>
  </si>
  <si>
    <t>Bewertung Ausschuss</t>
  </si>
  <si>
    <t>Anmerkung OnkoZert</t>
  </si>
  <si>
    <t>Feststellung</t>
  </si>
  <si>
    <t>Hinweis</t>
  </si>
  <si>
    <t>Abweichung</t>
  </si>
  <si>
    <t>Noch nicht vorhanden</t>
  </si>
  <si>
    <t>Heartsoft Tumordatenbank</t>
  </si>
  <si>
    <t>QuaDoSta</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</si>
  <si>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</si>
  <si>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</si>
  <si>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</si>
  <si>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</si>
  <si>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</si>
  <si>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</si>
  <si>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</si>
  <si>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</si>
  <si>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</si>
  <si>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</si>
  <si>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</si>
  <si>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KN</t>
  </si>
  <si>
    <t>≥ 95%</t>
  </si>
  <si>
    <t>Bearbeitungshinweise:</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</si>
  <si>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</si>
  <si>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</si>
  <si>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</si>
  <si>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</si>
  <si>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</si>
  <si>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</si>
  <si>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</si>
  <si>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</si>
  <si>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</si>
  <si>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</si>
  <si>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</si>
  <si>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</si>
  <si>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</si>
  <si>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</si>
  <si>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</si>
  <si>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</si>
  <si>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XML-OncoBox</t>
  </si>
  <si>
    <t>Krebsregister Italien</t>
  </si>
  <si>
    <t>≥ 5%</t>
  </si>
  <si>
    <t>MaDoS</t>
  </si>
  <si>
    <t>UCC-TDS (Tumorzentrum Dresden)</t>
  </si>
  <si>
    <t>MADOS 4</t>
  </si>
  <si>
    <t>≥ 90%</t>
  </si>
  <si>
    <t>Summe Plausibilität unklar</t>
  </si>
  <si>
    <t>Ausnahme (Plausibilität unklar)</t>
  </si>
  <si>
    <t>optional - Ausnahme (Plausibilität unklar)</t>
  </si>
  <si>
    <t>Fokale Therapie</t>
  </si>
  <si>
    <t>Operativ</t>
  </si>
  <si>
    <t>Nephrektomie (OPS 5-554)</t>
  </si>
  <si>
    <r>
      <t xml:space="preserve">Stadium I </t>
    </r>
    <r>
      <rPr>
        <sz val="9"/>
        <color indexed="8"/>
        <rFont val="Arial"/>
        <family val="2"/>
      </rPr>
      <t>(T1-N0-M0)</t>
    </r>
  </si>
  <si>
    <r>
      <t xml:space="preserve">Stadium II </t>
    </r>
    <r>
      <rPr>
        <sz val="9"/>
        <rFont val="Arial"/>
        <family val="2"/>
      </rPr>
      <t>(T2-N0-M0)</t>
    </r>
  </si>
  <si>
    <r>
      <t xml:space="preserve">Stadium IV </t>
    </r>
    <r>
      <rPr>
        <sz val="9"/>
        <rFont val="Arial"/>
        <family val="2"/>
      </rPr>
      <t>(T4-jedes N-M0, Jedes T/N-M1)</t>
    </r>
  </si>
  <si>
    <t>Primärfall</t>
  </si>
  <si>
    <t>a)</t>
  </si>
  <si>
    <t>b)</t>
  </si>
  <si>
    <t>≥ 35</t>
  </si>
  <si>
    <t>1.2.5</t>
  </si>
  <si>
    <t>Tumorkonferenz</t>
  </si>
  <si>
    <t>Biopsie vor ablativer Therapie</t>
  </si>
  <si>
    <t xml:space="preserve">Primärfälle des Nenners mit Diagnosesicherung durch Stanzzylinderbiopsie vor ablativer Therapie </t>
  </si>
  <si>
    <t>Möglichst häufig Diagnosesicherung mit Histologie vor systemischer Therapie</t>
  </si>
  <si>
    <t>Histologischer Typ nach aktueller WHO-Klassifikation</t>
  </si>
  <si>
    <t>Möglichst häufig Befundberichte mit den aufgeführten Angaben</t>
  </si>
  <si>
    <t>R0-Resektion</t>
  </si>
  <si>
    <t>Nephrektomie bei pT1</t>
  </si>
  <si>
    <t>Zahnärztliche Untersuchung vor Bisphosphonat-/ Denosumab-Therapie</t>
  </si>
  <si>
    <t>Möglichst häufig R0-Resektion</t>
  </si>
  <si>
    <t>Möglichst selten Nephrektomie bei pT1</t>
  </si>
  <si>
    <t>Möglichst häufig Empfehlung der zahnärztlichen Untersuchung 
vor Beginn der Bisphosphonat- oder Denosumab-Therapie</t>
  </si>
  <si>
    <t>Primärfälle des Nenners mit R0-Resektion</t>
  </si>
  <si>
    <t>Primärfälle des Nenners mit Nephrektomie</t>
  </si>
  <si>
    <t>Operative Primärfälle</t>
  </si>
  <si>
    <t>Operative Primärfälle pT1</t>
  </si>
  <si>
    <r>
      <t xml:space="preserve">Interventionell </t>
    </r>
    <r>
      <rPr>
        <b/>
        <vertAlign val="superscript"/>
        <sz val="9"/>
        <rFont val="Arial"/>
        <family val="2"/>
      </rPr>
      <t>1)</t>
    </r>
  </si>
  <si>
    <t>Nieren-Teilresektion (OPS: 5-553)</t>
  </si>
  <si>
    <t>Falldefinitionen</t>
  </si>
  <si>
    <t>Basisdaten Modul Niere</t>
  </si>
  <si>
    <t>Kennzahlenbogen Modul Niere</t>
  </si>
  <si>
    <t>Operative Expertise</t>
  </si>
  <si>
    <t>≥ 30</t>
  </si>
  <si>
    <r>
      <t xml:space="preserve">Ausschließlich systemische Therapie </t>
    </r>
    <r>
      <rPr>
        <b/>
        <vertAlign val="superscript"/>
        <sz val="9"/>
        <rFont val="Arial"/>
        <family val="2"/>
      </rPr>
      <t>2)</t>
    </r>
  </si>
  <si>
    <t>Histologie vor systemischer Therapie</t>
  </si>
  <si>
    <t>Interventionell - Fokale Therapie - Kryoablation,
Radio-frequenz-ablation (RFA)</t>
  </si>
  <si>
    <t>Interventionell - Operativ - Nieren-Teilresektion</t>
  </si>
  <si>
    <t>Interventionell - Operativ - Nephrektomie</t>
  </si>
  <si>
    <t>Interventionell - Ausschließlich systemische Therapie</t>
  </si>
  <si>
    <t>1 a)</t>
  </si>
  <si>
    <t>1 b)</t>
  </si>
  <si>
    <t>2 a)</t>
  </si>
  <si>
    <t>2 b)</t>
  </si>
  <si>
    <r>
      <t xml:space="preserve">Stadium III </t>
    </r>
    <r>
      <rPr>
        <sz val="9"/>
        <rFont val="Arial"/>
        <family val="2"/>
      </rPr>
      <t>(T3-N0-M0, T1-3-N1-M0)</t>
    </r>
  </si>
  <si>
    <t>Kennzahlenbogen - Analyseprotokoll Datendefizite Modul Niere</t>
  </si>
  <si>
    <t>Adjumed</t>
  </si>
  <si>
    <t>CaOnkoDok (Eigenentwicklung)</t>
  </si>
  <si>
    <t>Clinic WinData</t>
  </si>
  <si>
    <t>Eigenentwicklung auf Basis medico (Cerner)</t>
  </si>
  <si>
    <t>KoReDos</t>
  </si>
  <si>
    <t>ODSeasy / ODSeasyNet</t>
  </si>
  <si>
    <t>Tumorregister München (TRM)</t>
  </si>
  <si>
    <r>
      <t xml:space="preserve">Sonstige Therapien </t>
    </r>
    <r>
      <rPr>
        <b/>
        <vertAlign val="superscript"/>
        <sz val="9"/>
        <rFont val="Arial"/>
        <family val="2"/>
      </rPr>
      <t>1) 5)</t>
    </r>
  </si>
  <si>
    <t>Sonstige Therapien</t>
  </si>
  <si>
    <t>Anmerkung:</t>
  </si>
  <si>
    <t>SHGHoncoDoc</t>
  </si>
  <si>
    <t>Deutschland</t>
  </si>
  <si>
    <t>Nierenkrebszentrum am Cancer Center UniversitätsSpital Zürich</t>
  </si>
  <si>
    <t>UniversitätsSpital Zürich</t>
  </si>
  <si>
    <t>Nierenkarzinomzentrum der Ruhr-Universität Bochum am Marien Hospital Herne</t>
  </si>
  <si>
    <t>Marien Hospital Herne, Klinikum der Ruhr-Universität Bochum</t>
  </si>
  <si>
    <t>Helios Nierenkrebszentrum Erfurt</t>
  </si>
  <si>
    <t>Helios Klinikum Erfurt</t>
  </si>
  <si>
    <t>Nierenkrebszentrum Ulm</t>
  </si>
  <si>
    <t>Universitätsklinikum Ulm</t>
  </si>
  <si>
    <t>Caritas-Krankenhaus St. Josef</t>
  </si>
  <si>
    <t>Nierenkrebszentrum Mannheim</t>
  </si>
  <si>
    <t>Universitätsmedizin Mannheim</t>
  </si>
  <si>
    <t>Klinikum Aschaffenburg - Alzenau gemeinnützige GmbH Standort AB</t>
  </si>
  <si>
    <t>Universitäres Nierenkrebszentrum Mainz</t>
  </si>
  <si>
    <t>Universitätsmedizin der Johannes Gutenberg - Universität Mainz</t>
  </si>
  <si>
    <t>Nierenkrebszentrum im CIO Köln</t>
  </si>
  <si>
    <t>Centrum für Integrierte Onkologie Aachen Bonn Köln Düsseldorf im Universitätsklinikum Köln</t>
  </si>
  <si>
    <t>Nierenkrebszentrum am Krukenberg-Krebszentrum Halle der Universitätsmedizin Halle (Saale)</t>
  </si>
  <si>
    <t>Universitätsklinikum Halle (Saale)</t>
  </si>
  <si>
    <t>Möglichst häufig Diagnosesicherung mit Stanzbiopsie vor ablativer Therapie</t>
  </si>
  <si>
    <t>c)</t>
  </si>
  <si>
    <t>&lt; 50%</t>
  </si>
  <si>
    <t>Postoperative Kom-plikationen nach Nierenteilresektion</t>
  </si>
  <si>
    <t>Möglichst selten Clavien-Dindo Grad III – IV nach Nierenteilresektion</t>
  </si>
  <si>
    <t>Primärfälle des Nenners mit Kom-plikation Clavien-Dindo Grad III oder IV innerhalb der ersten 90d nach Nierenteilresektion</t>
  </si>
  <si>
    <t>&gt; 30%</t>
  </si>
  <si>
    <t>LL QI</t>
  </si>
  <si>
    <t>1b)</t>
  </si>
  <si>
    <t>1c)</t>
  </si>
  <si>
    <t>1 c)</t>
  </si>
  <si>
    <t>Nierenkrebszentrum St. Marien Amberg</t>
  </si>
  <si>
    <t>Klinikum St. Marien Amberg</t>
  </si>
  <si>
    <t>Nierenkrebszentrum EvKB Bielefeld</t>
  </si>
  <si>
    <t xml:space="preserve">Evangelisches Klinikum Bethel </t>
  </si>
  <si>
    <t>Nierenkrebszentrum Aschaffenburg</t>
  </si>
  <si>
    <t>Nierenkrebszentrum im CIO Bonn</t>
  </si>
  <si>
    <t>Centrum für Integrierte Onkologie Aachen Bonn Köln Düsseldorf im Universitätsklinikum Bonn</t>
  </si>
  <si>
    <t>Nierenkrebszentrum am Universitätsklinikum Gießen</t>
  </si>
  <si>
    <t>Universitätsklinikum Giessen und Marburg, Standort Gießen</t>
  </si>
  <si>
    <t>EB/ LL</t>
  </si>
  <si>
    <t>≤ 30%</t>
  </si>
  <si>
    <t>1.5.4</t>
  </si>
  <si>
    <t>1.7.5</t>
  </si>
  <si>
    <t xml:space="preserve">13
</t>
  </si>
  <si>
    <t xml:space="preserve"> In Ordnung</t>
  </si>
  <si>
    <t xml:space="preserve">              Sollvorgabe nicht erfüllt</t>
  </si>
  <si>
    <t>Im Sinne einer gendergerechten Sprache verwenden wir für die Begriffe „Patientinnen“, „Patienten“, „Patient*innen“ die Bezeichnung „Pat.“, die ausdrücklich jede Geschlechtszuschreibung (weiblich, männlich, divers) einschließt.</t>
  </si>
  <si>
    <t>Nierenkrebszentrum Klinikum Fulda</t>
  </si>
  <si>
    <t>Klinikum Fulda</t>
  </si>
  <si>
    <t>Nierenkrebszentrum Dresden am Nationalen Centrum für Tumorerkrankungen Dresden (NCT/UCC)</t>
  </si>
  <si>
    <t>Nierenkrebszentrum am KRH Klinikum Siloah</t>
  </si>
  <si>
    <t>KRH Klinikum Siloah</t>
  </si>
  <si>
    <t>Nierenkrebszentrum am Caritas-Krankenhaus St. Josef Regensburg</t>
  </si>
  <si>
    <t>Nierenkrebszentrum Hegau-Bodensee</t>
  </si>
  <si>
    <t>Hegau-Bodensee-Klinikum Singen</t>
  </si>
  <si>
    <t>Nierenkrebszentrum Klinikum Großburgwedel</t>
  </si>
  <si>
    <t>KRH Klinikum Großburgwedel</t>
  </si>
  <si>
    <t>Universitätsklinikum Frankfurt</t>
  </si>
  <si>
    <t>Nierenkrebszentrum an der UMG</t>
  </si>
  <si>
    <t>Universitätsmedizin Greifswald</t>
  </si>
  <si>
    <t>Nierenzellkarzinomzentrum der Kliniken Maria Hilf GmbH Mönchengladbach</t>
  </si>
  <si>
    <t>Kliniken Maria Hilf GmbH</t>
  </si>
  <si>
    <t>Nierenkrebszentrum am Helios Universitätsklinikum Wuppertal</t>
  </si>
  <si>
    <t>Helios Universitätsklinikum Wuppertal</t>
  </si>
  <si>
    <t>Nierenkrebszentrum SAAR an den SHG Kliniken Völklingen</t>
  </si>
  <si>
    <t>SHG-Klinken Völklingen</t>
  </si>
  <si>
    <t>Nierenkrebszentrum am Katholischen Krankenhaus St. Johann Nepomuk Erfurt</t>
  </si>
  <si>
    <t>Katholisches Krankenhaus St. Johann Nepomuk Erfurt</t>
  </si>
  <si>
    <t>Nierenkrebszentrum am Helios Klinikum Aue</t>
  </si>
  <si>
    <t>Helios Klinikum Aue</t>
  </si>
  <si>
    <t>Nierenkrebszentrum Krankenhaus Barmherzige Brüder München</t>
  </si>
  <si>
    <t>Krankenhaus Barmherzige Brüder München</t>
  </si>
  <si>
    <t>Nierenkrebszentrum Universitätsspital Basel</t>
  </si>
  <si>
    <t>Universitätsspital Basel</t>
  </si>
  <si>
    <t>Nierenkrebszentrum am Klinikum St. Elisabeth Straubing</t>
  </si>
  <si>
    <t>Klinikum St. Elisabeth Straubing</t>
  </si>
  <si>
    <t>Klinikum Oldenburg</t>
  </si>
  <si>
    <t>Nierentumorzentrum Universitätsklinikum Hamburg Eppendorf UKE</t>
  </si>
  <si>
    <t>Universitätsklinikum Hamburg Eppendorf, Hubertus Wald Tumorzentrum UCCH</t>
  </si>
  <si>
    <t>Zentrumspat.</t>
  </si>
  <si>
    <t>Vorstellung möglichst vieler Pat. in der Tumorkonferenz</t>
  </si>
  <si>
    <t>Pat. des Nenners, die stationär oder ambulant durch den Sozialdienst beraten wurden</t>
  </si>
  <si>
    <t>Anteil 
Studienpat.</t>
  </si>
  <si>
    <t>Pat., die in eine Studie mit Ethikvotum eingebracht wurden</t>
  </si>
  <si>
    <t>Pat. des Nenners mit Histologie vor systemischer Therapie</t>
  </si>
  <si>
    <r>
      <t>Primärfallpat.</t>
    </r>
    <r>
      <rPr>
        <b/>
        <vertAlign val="superscript"/>
        <sz val="9"/>
        <color indexed="8"/>
        <rFont val="Arial"/>
        <family val="2"/>
      </rPr>
      <t>6)</t>
    </r>
    <r>
      <rPr>
        <b/>
        <sz val="9"/>
        <color indexed="8"/>
        <rFont val="Arial"/>
        <family val="2"/>
      </rPr>
      <t xml:space="preserve"> Nierenzellkarzinom 
ICD-10 C64
</t>
    </r>
    <r>
      <rPr>
        <sz val="9"/>
        <color indexed="8"/>
        <rFont val="Arial"/>
        <family val="2"/>
      </rPr>
      <t>Def. Gemäß EB 1.2.1</t>
    </r>
  </si>
  <si>
    <t>Primärfallpat. gesamt</t>
  </si>
  <si>
    <t>Pat. mit neuaufgetretenem Rezidiv und/oder Fernmetastasen im Kalenderjahr (ICD-10 C64)</t>
  </si>
  <si>
    <r>
      <t>Zentrumspat.</t>
    </r>
    <r>
      <rPr>
        <b/>
        <vertAlign val="superscript"/>
        <sz val="9"/>
        <rFont val="Arial"/>
        <family val="2"/>
      </rPr>
      <t xml:space="preserve">3)  </t>
    </r>
    <r>
      <rPr>
        <b/>
        <sz val="9"/>
        <rFont val="Arial"/>
        <family val="2"/>
      </rPr>
      <t>gesamt</t>
    </r>
  </si>
  <si>
    <t xml:space="preserve">     Alle Pat. mit Erstdiagnose einschließlich primär metastasierter Pat.</t>
  </si>
  <si>
    <r>
      <t xml:space="preserve">Primärfallpat. Nierenzellkarzinom - Stadium I </t>
    </r>
    <r>
      <rPr>
        <sz val="9"/>
        <color indexed="8"/>
        <rFont val="Arial"/>
        <family val="2"/>
      </rPr>
      <t>(T1-N0-M0)</t>
    </r>
  </si>
  <si>
    <r>
      <t xml:space="preserve">Primärfallpat. Nierenzellkarzinom - Stadium II </t>
    </r>
    <r>
      <rPr>
        <sz val="9"/>
        <rFont val="Arial"/>
        <family val="2"/>
      </rPr>
      <t>(T2-N0-M0)</t>
    </r>
  </si>
  <si>
    <r>
      <t xml:space="preserve">Primärfallpat. Nierenzellkarzinom - Stadium III </t>
    </r>
    <r>
      <rPr>
        <sz val="9"/>
        <rFont val="Arial"/>
        <family val="2"/>
      </rPr>
      <t>(T3-N0-M0, T1-3-N1-M0)</t>
    </r>
  </si>
  <si>
    <r>
      <t xml:space="preserve">Primärfallpat. Nierenzellkarzinom - Stadium IV </t>
    </r>
    <r>
      <rPr>
        <sz val="9"/>
        <rFont val="Arial"/>
        <family val="2"/>
      </rPr>
      <t>(T4-jedes N-M0, Jedes T/N-M1)</t>
    </r>
  </si>
  <si>
    <t>Zentrumspat. gesamt</t>
  </si>
  <si>
    <t>Nierenkrebszentrum am Krankenhaus der Barmherzigen Brüder Trier</t>
  </si>
  <si>
    <t>Krankenhaus der Barmherzigen Brüder</t>
  </si>
  <si>
    <t>Nierenkrebszentrum Luzerner Kantonsspital</t>
  </si>
  <si>
    <t>Luzerner Kantonsspital</t>
  </si>
  <si>
    <t>Stiftungsklinikum PROSELIS, Standort Prosper-Hospital</t>
  </si>
  <si>
    <t>Nierenkrebszentrum am Kantonsspital Aarau</t>
  </si>
  <si>
    <t>Kantonsspital Aarau</t>
  </si>
  <si>
    <t>Nierenkrebszentrum am Klinikum Magdeburg</t>
  </si>
  <si>
    <t xml:space="preserve">Klinikum Magdeburg </t>
  </si>
  <si>
    <t>Kryoablation,
Radio-frequenz-ablation (RFA) (OPS 5-552.40/.42, 5-552.52/.54,
5-552.70/.71)</t>
  </si>
  <si>
    <t>Psychoonkologisches Distress-Screening</t>
  </si>
  <si>
    <t>Adäquate Rate an 
psychoonkologischem Distress-Screening</t>
  </si>
  <si>
    <t xml:space="preserve">Pat. des Nenners, die psychoonkologisch gescreent wurden </t>
  </si>
  <si>
    <t>≥ 65%</t>
  </si>
  <si>
    <t>Einschluss von möglichst vielen Pat. in Studien</t>
  </si>
  <si>
    <t>Zentrumspat. mit 
Bisphosphonat- oder Denosumab-Therapie</t>
  </si>
  <si>
    <t xml:space="preserve">Postoperative Mortalität </t>
  </si>
  <si>
    <t>Möglichst selten postoperatives Versterben</t>
  </si>
  <si>
    <t>Operative Primärfälle des Nenners, die postoperativ innerhalb von 90d verstorben sind</t>
  </si>
  <si>
    <t>&gt; 5%</t>
  </si>
  <si>
    <t>Nierenkrebszentrum Klinikum Kassel</t>
  </si>
  <si>
    <t>Klinikum Kassel</t>
  </si>
  <si>
    <t>Universitätsklinikum Carl Gustav Carus Dresden</t>
  </si>
  <si>
    <t>Nierenkrebszentrum im Charité Comprehensive Cancer Center</t>
  </si>
  <si>
    <t>Charité - Campus Benjamin-Franklin</t>
  </si>
  <si>
    <t>Charité - Campus Mitte</t>
  </si>
  <si>
    <t>Nierenkarzinomzentrum Heilbronn-Franken</t>
  </si>
  <si>
    <t>Klinikum am Gesundbrunnen / SLK-Kliniken Heilbronn</t>
  </si>
  <si>
    <t>Nierenkrebszentrum Martha-Maria Halle-Dölau</t>
  </si>
  <si>
    <t>Krankenhaus Martha-Maria Halle-Dölau</t>
  </si>
  <si>
    <t>Nierenkrebszentrum Klinikum Stuttgart</t>
  </si>
  <si>
    <t>Klinikum Stuttgart, Katharinenhospital</t>
  </si>
  <si>
    <t>Nierenkrebszentrum Oldenburg</t>
  </si>
  <si>
    <t>Nierenkrebszentrum Gütersloh</t>
  </si>
  <si>
    <t>Klinikum Gütersloh</t>
  </si>
  <si>
    <t>Nierenkrebszentrum Ludwigsburg</t>
  </si>
  <si>
    <t>Klinikum Ludwigsburg</t>
  </si>
  <si>
    <t>Nierenkrebszentrum Jena</t>
  </si>
  <si>
    <t>Universitätsklinikum Jena</t>
  </si>
  <si>
    <t>Nierenkrebszentrum Koblenz- Mittelrhein</t>
  </si>
  <si>
    <t>Bundeswehrzentralkrankenhaus Koblenz</t>
  </si>
  <si>
    <t>Nierenkrebszentrum Bad Saarow</t>
  </si>
  <si>
    <t>Helios Klinikum Bad Saarow</t>
  </si>
  <si>
    <t>Nierenkrebszentrum im CIO Aachen</t>
  </si>
  <si>
    <t>Centrum für Integrierte Onkologie Aachen Bonn Köln Düsseldorf in der Uniklinik RWTH Aachen</t>
  </si>
  <si>
    <t>Nierenkrebszentrum Ammerland-Klinik</t>
  </si>
  <si>
    <t>Ammerland-Klinik Westerstede</t>
  </si>
  <si>
    <t>NierenkrebsZentrum Proselis</t>
  </si>
  <si>
    <t>Nierenkrebszentrum der Universitätsmedizin Magdeburg</t>
  </si>
  <si>
    <t>Universitätsklinik Magdeburg</t>
  </si>
  <si>
    <t>Nierenkrebszentrum Klinik Hirslanden Zürich</t>
  </si>
  <si>
    <t>Klinik Hirslanden Zürich</t>
  </si>
  <si>
    <t>Nierenkrebszentrum der Universitätsmedizin Göttingen</t>
  </si>
  <si>
    <t>Universitätsmedizin Göttingen</t>
  </si>
  <si>
    <t>Nierenkrebszentrum am Auguste-Viktoria-Klinikum Berlin</t>
  </si>
  <si>
    <t>Vivantes Auguste-Viktoria-Klinikum Berlin</t>
  </si>
  <si>
    <t>Nierenkrebszentrum Helios Kliniken Schwerin</t>
  </si>
  <si>
    <t>Helios Kliniken Schwerin</t>
  </si>
  <si>
    <t>Nierenkrebszentrum St. Claraspital Basel</t>
  </si>
  <si>
    <t>St. Claraspital Basel</t>
  </si>
  <si>
    <t>Nierenkrebszentrum Siloah St. Trudpert Klinikum Pforzheim</t>
  </si>
  <si>
    <t>Siloah St. Trudpert-Klinikum</t>
  </si>
  <si>
    <t>Nierenkarzinomzentrum am Knappschaftskrankenhaus Bottrop</t>
  </si>
  <si>
    <t>Knappschaftskrankenhaus Bottrop</t>
  </si>
  <si>
    <t>Nierenkrebszentrum Wiesbaden</t>
  </si>
  <si>
    <t>Helios Dr. Horst Schmidt Kliniken Wiesbaden</t>
  </si>
  <si>
    <t>Nierenkrebszentrum am St. Bernward Krankenhaus Hildesheim</t>
  </si>
  <si>
    <t>St. Bernward-Krankenhaus</t>
  </si>
  <si>
    <t>Nierenkrebszentrum Klinikum Leverkusen</t>
  </si>
  <si>
    <t>Klinikum Leverkusen</t>
  </si>
  <si>
    <t>Welche Daten erhalten Sie vom Krebsregister (§65c)?</t>
  </si>
  <si>
    <t>Keine Auswahl zutreffend</t>
  </si>
  <si>
    <t>Nierenkarzinomzentrum Ortenau</t>
  </si>
  <si>
    <t>Ortenau Klinikum Offenburg-Kehl</t>
  </si>
  <si>
    <t>Nierenkrebszentrum am Diakonie-Klinikum Stuttgart</t>
  </si>
  <si>
    <t>Diakonie-Klinikum Stuttgart</t>
  </si>
  <si>
    <t>Nierenkrebszentrum im Zentrum für Urogenitale Tumoren Tübingen</t>
  </si>
  <si>
    <t>CCC Tübingen-Stuttgart am Universitätsklinikum Tübingen</t>
  </si>
  <si>
    <t>Nierenkrebszentrum Ruit</t>
  </si>
  <si>
    <t>medius KLINIK OSTFILDERN-RUIT</t>
  </si>
  <si>
    <t>Nierenkrebszentrum des Uniklinikums Erlangen</t>
  </si>
  <si>
    <t>Uniklinikum Erlangen</t>
  </si>
  <si>
    <t xml:space="preserve">Nierentumorzentrum Rosenheim </t>
  </si>
  <si>
    <t>RoMed Klinikum Rosenheim</t>
  </si>
  <si>
    <t>UKM - Nierenkrebszentrum</t>
  </si>
  <si>
    <t>Universitätsklinikum Münster</t>
  </si>
  <si>
    <t>Nierenkrebszentrum Urologische Klinik Sindelfingen</t>
  </si>
  <si>
    <t>Klinikverbund Südwest, Klinikum Sindelfingen-Böblingen, Kliniken Sindelfingen</t>
  </si>
  <si>
    <t>Nierenkrebszentrum am Westdeutschen Tumorzentrum - Universitätsmedizin Essen</t>
  </si>
  <si>
    <t>Universitätsklinikum Essen</t>
  </si>
  <si>
    <t>HELIOS Nierenkrebszentrum Krefeld</t>
  </si>
  <si>
    <t>HELIOS Klinikum Krefeld</t>
  </si>
  <si>
    <t>Nierenkrebszentrum Klinikum Nürnberg</t>
  </si>
  <si>
    <t>Klinikum Nürnberg</t>
  </si>
  <si>
    <t>Nierenkrebszentrum München Klinik Bogenhausen</t>
  </si>
  <si>
    <t xml:space="preserve">München Klinik Bogenhausen </t>
  </si>
  <si>
    <t>Nierenkrebszentrum Barmherzige Brüder Regensburg</t>
  </si>
  <si>
    <t>Krankenhaus Barmherzige Brüder Regensburg</t>
  </si>
  <si>
    <t>Nierenkrebszentrum Klinikum Darmstadt</t>
  </si>
  <si>
    <t>Klinikum Darmstadt</t>
  </si>
  <si>
    <t>Nierenkrebszentrum Westthüringen St. Georg Klinikum Eisenach</t>
  </si>
  <si>
    <t>St. Georg Klinikum Eisenach</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</si>
  <si>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</si>
  <si>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</si>
  <si>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</si>
  <si>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</si>
  <si>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</si>
  <si>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</si>
  <si>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Anlage EB Version P1.1 (Auditjahr 2025 / Kennzahlenjahr 2024)</t>
  </si>
  <si>
    <t>Auditjahr 2025 / Kennzahlenjahr 2024</t>
  </si>
  <si>
    <t>IK-Nummer</t>
  </si>
  <si>
    <t>Standort-Nummer</t>
  </si>
  <si>
    <t>Pat. mit neuaufgetretenem Rezidiv und/ oder Fernmetastasen im Kalenderjahr (ICD-10 C64)</t>
  </si>
  <si>
    <t>Grundlage des Erhebungsbogens stellt die TNM – Klassifikation maligner Tumoren, 8. Auflage 2017 sowie die ICD-Klassifikation ICD-10-GM 2024 (DIMDI) und die OPS-Klassifikation OPS 2024 (DIMDI) dar.</t>
  </si>
  <si>
    <t xml:space="preserve">     Primärfälle + Pat. mit Rezidiv und/ oder sekundären Fernmetastasen</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</si>
  <si>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</si>
  <si>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r>
      <t xml:space="preserve">Operative Expertise - Anzahl Nierenteilresektionen/ Nephrektomien
(OPS: 5-553 u. 5-554 bei ICD-10 C-Diagnose C64/C65) </t>
    </r>
    <r>
      <rPr>
        <b/>
        <vertAlign val="superscript"/>
        <sz val="9"/>
        <rFont val="Arial"/>
        <family val="2"/>
      </rPr>
      <t>4)</t>
    </r>
  </si>
  <si>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</si>
  <si>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</si>
  <si>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</si>
  <si>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</si>
  <si>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</si>
  <si>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</si>
  <si>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</si>
  <si>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</si>
  <si>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Nierenkrebszentrums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</si>
  <si>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Tabelle Operateure (Qualifikation gemäß EB 5.2.8)</t>
  </si>
  <si>
    <t>Titel, Name, Vorname</t>
  </si>
  <si>
    <t>Status Operateur</t>
  </si>
  <si>
    <t>Standort/ Klinikum</t>
  </si>
  <si>
    <t>Zeitraum
von  …  bis im Kennzahlenjahr</t>
  </si>
  <si>
    <t>Begründung/ Ursache</t>
  </si>
  <si>
    <t>benannter Operateur</t>
  </si>
  <si>
    <t>nicht benannter Operateur</t>
  </si>
  <si>
    <t xml:space="preserve">        Summe:</t>
  </si>
  <si>
    <t>Nierenteilresektionen und/ oder Nephrektomien, 
bei Nierenkarzinom/ 2023</t>
  </si>
  <si>
    <t>Mind. 15 Nierenteilresektionen und/ oder Nephrektomien, 
bei Nierenkarzinom/ Kennzahlenjahr</t>
  </si>
  <si>
    <t>Nierenteilresektionen und/ oder Nephrektomien, 
bei Nierenkarzinom/ 2022</t>
  </si>
  <si>
    <t>Pat. mit neuaufgetretenem Rezidiv und/ oder Fernmetastasen</t>
  </si>
  <si>
    <t>Pat. des Nenners, die in der Tumorkonferenz vorgestellt wurden</t>
  </si>
  <si>
    <t>Pat. mit neuaufgetretenem Rezidiv und/ oder Fernmetastasen 
(= Kennzahl 1b)</t>
  </si>
  <si>
    <t xml:space="preserve">Primärfälle mit
• lokal fortgeschrittenem Tumor (≥ cT4/pT4 u/o c/pN+) und/ oder
• R1-Resektion und/ oder 
• Pat. mit ≥ intermediär - hohem Risiko und/ oder
• seltener Histologie gemäß EB 1.2.5 und/ oder
• Anhaltspunkten für hereditäre Genese und/ oder
• Primärfälle mit M1 </t>
  </si>
  <si>
    <t>Primärfälle (= Kennzahl 1a) + 
Pat. mit neuaufgetretenem Rezidiv und/ oder Fernmetastasen 
(= Kennzahl 1b)</t>
  </si>
  <si>
    <t xml:space="preserve">Primärfälle (= Kennzahl 1a) + 
Pat. mit neuaufgetretenem Rezidiv und/ oder Fernmetastasen 
(= Kennzahl 1b) </t>
  </si>
  <si>
    <t>Primärfälle 
(= Kennzahl 1a)</t>
  </si>
  <si>
    <t>Primärfälle mit ablativer The-rapie (RFA o. Kryoablation)</t>
  </si>
  <si>
    <t>Zentrumsfälle mit ausschließ-licher systemischer Therapie</t>
  </si>
  <si>
    <t>Zentrumspat. des Nenners mit Empfehlung einer zahnärztlichen Untersuchung vor Beginn der Bisphosphonat- oder Denosumab-Therapie</t>
  </si>
  <si>
    <t>Operative Expertise - Anzahl Nierenteilresektionen/ Nephrektomien
(OPS: 5-553 u. 5-554 bei ICD-10 C64/C65)</t>
  </si>
  <si>
    <t>Operative Primärfälle des Vorkennzahlenjahres mit Nie-renteilresektion</t>
  </si>
  <si>
    <t>Operative Primärfälle des Vorkennzahlenjahres mit partieller Nierenresektion/ Nephrektomie</t>
  </si>
  <si>
    <t>Die jeweilige Eingabe oder Änderung  "Anzahl/ Zähler/ Nenner" (gepunkteten Felder) ist nur im Tabellenblatt "Basisdaten" möglich, die Übertragung erfolgt automatisch.
Der Zähler ist immer eine Teilmenge des Nenners (Ausnahme: Kennzahl 5 -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</si>
  <si>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</si>
  <si>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rPr>
        <b/>
        <u/>
        <sz val="8"/>
        <rFont val="Arial"/>
        <family val="2"/>
      </rPr>
      <t>Bearbeitungshinweise:</t>
    </r>
    <r>
      <rPr>
        <sz val="8"/>
        <rFont val="Arial"/>
        <family val="2"/>
      </rPr>
      <t xml:space="preserve">
1) Jeder Pat. kann pro Kalenderjahr nur 1 Therapieform zugeordnet und für diese gezählt werden (z.B. Nephrektomie nach AS im Kalenderjahr: 
    Zählung für Nephrektomie). Der Pat. wird jeweils der führenden Therapie zugeordnet. 
2) z.B. Targetinhibitoren, Immuntherapie, Chemotherapie soweit indiziert, ohne adjuvante systemische Therapie.
3) Falldefinition gemäß EB 1.2.1.
4) Definition operative Expertise gemäß EB 5.2.1.
5) Sonstige Therapien; z.B. Active Surveillance, alleinige Resektion oder Bestrahlung von Metastasen, HIFU, Mikrowelle.
6) Pro Pat. können maximal 2 Primärfälle gezählt werden (max. 1 Fall pro Seite). </t>
    </r>
  </si>
  <si>
    <t>Marvin</t>
  </si>
  <si>
    <t>Stand: 10.10.2024</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</si>
  <si>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</si>
  <si>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</si>
  <si>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</si>
  <si>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</si>
  <si>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</si>
  <si>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</si>
  <si>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</si>
  <si>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</si>
  <si>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Nierenkrebszentrum am Krankenhaus Nordwest</t>
  </si>
  <si>
    <t>Krankenhaus Nordwest</t>
  </si>
  <si>
    <t>Nierenkrebszentrum Klinikum Landshut</t>
  </si>
  <si>
    <t>Klinikum Landshut</t>
  </si>
  <si>
    <t>Nierenkrebszentrum Rheinpfalz am Klinikum der Stadt Ludwigshafen</t>
  </si>
  <si>
    <t>Klinikum der Stadt Ludwigshafen am Rhein gGmbH</t>
  </si>
  <si>
    <t>Nierenkarzinomzentrum Klinikum Dortmund</t>
  </si>
  <si>
    <t>Klinikum Dortmund</t>
  </si>
  <si>
    <t>Nierenkrebszentrum Medizinische Hochschule Hannover</t>
  </si>
  <si>
    <t>Medizinische Hochschule Hannover</t>
  </si>
  <si>
    <t>Nierenkarzinomzentrum im Universitären Centrum fürTumorerkrankungen (UCT) Frankfurt</t>
  </si>
  <si>
    <t>Nierenkrebszentrum Klinikum Ibbenbüren</t>
  </si>
  <si>
    <t>Klinikum Ibbenbüren</t>
  </si>
  <si>
    <t>Nierenkrebszentrum Klinikum Ernst von Bergmann Potsdam</t>
  </si>
  <si>
    <t>Klinikum Ernst von Bergmann</t>
  </si>
  <si>
    <t>Nierenkrebszentrum Klinikum Garmisch-Partenkirchen</t>
  </si>
  <si>
    <t>Klinikum Garmisch-Partenkirchen</t>
  </si>
  <si>
    <t>Nierenkrebszentrum Agaplesion Markus Krankenhaus Frankfurt</t>
  </si>
  <si>
    <t>Agaplesion Markus-Krankenhaus Frankfurt</t>
  </si>
  <si>
    <t>Nierenkrebszentrum Klinikum Klagenfurt am Wörthersee</t>
  </si>
  <si>
    <t>Klinikum Klagenfurt am Wörthersee</t>
  </si>
  <si>
    <t>Nierenkrebszentrum München-Planegg</t>
  </si>
  <si>
    <t>Urologische Klinik München-Planegg</t>
  </si>
  <si>
    <t>Ausnahme</t>
  </si>
  <si>
    <t>NIE-MF-001</t>
  </si>
  <si>
    <t>NIE-MF-002-U</t>
  </si>
  <si>
    <t>NIE-MF-005-U</t>
  </si>
  <si>
    <t>NIE-MF-009-U</t>
  </si>
  <si>
    <t>NIE-MF-010-U</t>
  </si>
  <si>
    <t>NIE-MF-011-U</t>
  </si>
  <si>
    <t>NIE-MF-013-U</t>
  </si>
  <si>
    <t>NIE-MF-014-U</t>
  </si>
  <si>
    <t>NIE-MF-015-U</t>
  </si>
  <si>
    <t>NIE-MF-017-1-U</t>
  </si>
  <si>
    <t>NIE-MF-017-2-U</t>
  </si>
  <si>
    <t>NIE-MF-022-U</t>
  </si>
  <si>
    <t>NIE-MF-024-U</t>
  </si>
  <si>
    <t>NIE-MF-026-U</t>
  </si>
  <si>
    <t>NIE-MF-031-U</t>
  </si>
  <si>
    <t>NIE-MF-033-U</t>
  </si>
  <si>
    <t>NIE-MF-036-U</t>
  </si>
  <si>
    <t>NIE-MF-038-U</t>
  </si>
  <si>
    <t>NIE-MF-040-U</t>
  </si>
  <si>
    <t>NIE-MF-041-U</t>
  </si>
  <si>
    <t>NIE-MF-043-U</t>
  </si>
  <si>
    <t>NIE-MF-046-U</t>
  </si>
  <si>
    <t>NIE-MF-047-U</t>
  </si>
  <si>
    <t>NIE-MF-049-U</t>
  </si>
  <si>
    <t>NIE-MF-051-U</t>
  </si>
  <si>
    <t>NIE-MF-052</t>
  </si>
  <si>
    <t>NIE-MF-054-U</t>
  </si>
  <si>
    <t>NIE-MF-055-U</t>
  </si>
  <si>
    <t>NIE-MF-061-U</t>
  </si>
  <si>
    <t>NIE-MF-066-U</t>
  </si>
  <si>
    <t>NIE-MF-070-U</t>
  </si>
  <si>
    <t>NIE-MF-072-U</t>
  </si>
  <si>
    <t>NIE-MF-073-U</t>
  </si>
  <si>
    <t>NIE-MF-074-U</t>
  </si>
  <si>
    <t>NIE-MF-079-U</t>
  </si>
  <si>
    <t>NIE-MF-082-U</t>
  </si>
  <si>
    <t>NIE-MF-083-U</t>
  </si>
  <si>
    <t>NIE-MF-090-U</t>
  </si>
  <si>
    <t>NIE-MF-091-U</t>
  </si>
  <si>
    <t>NIE-MF-095-U</t>
  </si>
  <si>
    <t>NIE-MF-097-U</t>
  </si>
  <si>
    <t>NIE-MF-099</t>
  </si>
  <si>
    <t>NIE-MF-101-U</t>
  </si>
  <si>
    <t>NIE-MF-106-U</t>
  </si>
  <si>
    <t>NIE-MF-110-U</t>
  </si>
  <si>
    <t>NIE-MF-113-U</t>
  </si>
  <si>
    <t>NIE-MF-116-U</t>
  </si>
  <si>
    <t>NIE-MF-118-U</t>
  </si>
  <si>
    <t>NIE-MF-119-U</t>
  </si>
  <si>
    <t>NIE-MF-120-U</t>
  </si>
  <si>
    <t>NIE-MF-121-U</t>
  </si>
  <si>
    <t>NIE-MF-125-U</t>
  </si>
  <si>
    <t>NIE-MF-126-U</t>
  </si>
  <si>
    <t>NIE-MF-127-U</t>
  </si>
  <si>
    <t>NIE-MF-129-U</t>
  </si>
  <si>
    <t>NIE-MF-133-U</t>
  </si>
  <si>
    <t>NIE-MF-134-U</t>
  </si>
  <si>
    <t>NIE-MF-139-U</t>
  </si>
  <si>
    <t>NIE-MF-140-U</t>
  </si>
  <si>
    <t>NIE-MF-142-U</t>
  </si>
  <si>
    <t>NIE-MF-143-U</t>
  </si>
  <si>
    <t>NIE-MF-145-U</t>
  </si>
  <si>
    <t>NIE-MF-146-U</t>
  </si>
  <si>
    <t>NIE-MF-148-U</t>
  </si>
  <si>
    <t>NIE-MF-149-U</t>
  </si>
  <si>
    <t>NIE-MF-153-U</t>
  </si>
  <si>
    <t>NIE-MF-155-U</t>
  </si>
  <si>
    <t>NIE-MF-158-U</t>
  </si>
  <si>
    <t>NIE-MF-160-U</t>
  </si>
  <si>
    <t>NIE-MF-161-U</t>
  </si>
  <si>
    <t>NIE-MF-162-U</t>
  </si>
  <si>
    <t>NIE-MF-166-U</t>
  </si>
  <si>
    <t>NIE-MF-169-U</t>
  </si>
  <si>
    <t>NIE-MF-175-U</t>
  </si>
  <si>
    <t>NIE-MF-176-U</t>
  </si>
  <si>
    <t>NIE-MF-179-U</t>
  </si>
  <si>
    <t>NIE-MF-183</t>
  </si>
  <si>
    <t>NIE-MF-184-U</t>
  </si>
  <si>
    <t>NIE-MF-185-U</t>
  </si>
  <si>
    <t>NIE-MF-192</t>
  </si>
  <si>
    <t>NIE-MF-194-U</t>
  </si>
  <si>
    <t>NIE-MF-195-U</t>
  </si>
  <si>
    <t>NIE-MF-197</t>
  </si>
  <si>
    <t>NIE-MF-204-U</t>
  </si>
  <si>
    <t>NIE-MF-206</t>
  </si>
  <si>
    <t>NIE-MF-210-U</t>
  </si>
  <si>
    <t>Aktualisiert: 06.11.2024</t>
  </si>
  <si>
    <r>
      <rPr>
        <u/>
        <sz val="8"/>
        <rFont val="Arial"/>
        <family val="2"/>
      </rPr>
      <t>Bearbeitungshinweis:</t>
    </r>
    <r>
      <rPr>
        <sz val="8"/>
        <rFont val="Arial"/>
        <family val="2"/>
      </rPr>
      <t xml:space="preserve"> Sofern die Operateure keine Operationen im Betrachtungszeitraum durchgeführt haben, ist „0“ einzutragen.</t>
    </r>
  </si>
  <si>
    <t>Primärfälle des Nenners mit Befundberichten mit Angabe von:
- Klassifikation nach WHO u.
- Staging nach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</si>
</sst>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8"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9"/>
      <color indexed="8"/>
      <name val="Arial"/>
      <family val="2"/>
    </font>
    <font>
      <sz val="9"/>
      <color indexed="8"/>
      <name val="Calibri"/>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9"/>
      <color theme="1"/>
      <name val="Arial"/>
      <family val="2"/>
    </font>
    <font>
      <sz val="8"/>
      <color indexed="8"/>
      <name val="Arial"/>
      <family val="2"/>
    </font>
    <font>
      <b/>
      <u/>
      <sz val="8"/>
      <name val="Arial"/>
      <family val="2"/>
    </font>
    <font>
      <b/>
      <vertAlign val="superscript"/>
      <sz val="9"/>
      <name val="Arial"/>
      <family val="2"/>
    </font>
    <font>
      <b/>
      <vertAlign val="superscript"/>
      <sz val="9"/>
      <color indexed="8"/>
      <name val="Arial"/>
      <family val="2"/>
    </font>
    <font>
      <sz val="9"/>
      <color theme="1"/>
      <name val="Calibri"/>
      <family val="2"/>
      <scheme val="minor"/>
    </font>
    <font>
      <strike/>
      <sz val="8"/>
      <name val="Arial Narrow"/>
      <family val="2"/>
    </font>
    <font>
      <b/>
      <sz val="12"/>
      <color theme="1"/>
      <name val="Arial"/>
      <family val="2"/>
    </font>
    <font>
      <u/>
      <sz val="8"/>
      <color theme="1"/>
      <name val="Arial"/>
      <family val="2"/>
    </font>
    <font>
      <sz val="11"/>
      <name val="Arial"/>
      <family val="2"/>
    </font>
    <font>
      <sz val="11"/>
      <name val="Calibri"/>
      <family val="2"/>
      <scheme val="minor"/>
    </font>
    <font>
      <b/>
      <sz val="12"/>
      <name val="Arial"/>
      <family val="2"/>
    </font>
    <font>
      <sz val="8"/>
      <name val="Calibri"/>
      <family val="2"/>
      <scheme val="minor"/>
    </font>
    <font>
      <u/>
      <sz val="8"/>
      <name val="Arial"/>
      <family val="2"/>
    </font>
  </fonts>
  <fills count="79">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
      <patternFill patternType="gray0625">
        <bgColor indexed="41"/>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9"/>
      </patternFill>
    </fill>
    <fill>
      <patternFill patternType="solid">
        <fgColor theme="0" tint="-0.14999847407452621"/>
        <bgColor indexed="64"/>
      </patternFill>
    </fill>
  </fills>
  <borders count="7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31">
    <xf numFmtId="0" fontId="0" fillId="0" borderId="0"/>
    <xf numFmtId="0" fontId="59" fillId="2" borderId="0" applyNumberFormat="0" applyBorder="0" applyAlignment="0" applyProtection="0"/>
    <xf numFmtId="0" fontId="59" fillId="3"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38"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9" fillId="3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59" fillId="2" borderId="0" applyNumberFormat="0" applyBorder="0" applyAlignment="0" applyProtection="0"/>
    <xf numFmtId="0" fontId="59" fillId="40"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4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9" fillId="15" borderId="0" applyNumberFormat="0" applyBorder="0" applyAlignment="0" applyProtection="0"/>
    <xf numFmtId="0" fontId="59" fillId="43"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44"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5" borderId="0" applyNumberFormat="0" applyBorder="0" applyAlignment="0" applyProtection="0"/>
    <xf numFmtId="0" fontId="59" fillId="4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2" borderId="0" applyNumberFormat="0" applyBorder="0" applyAlignment="0" applyProtection="0"/>
    <xf numFmtId="0" fontId="60" fillId="46"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60"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60"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0" fillId="2" borderId="0" applyNumberFormat="0" applyBorder="0" applyAlignment="0" applyProtection="0"/>
    <xf numFmtId="0" fontId="60" fillId="50"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60" fillId="5" borderId="0" applyNumberFormat="0" applyBorder="0" applyAlignment="0" applyProtection="0"/>
    <xf numFmtId="0" fontId="60" fillId="2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21" borderId="0" applyNumberFormat="0" applyBorder="0" applyAlignment="0" applyProtection="0"/>
    <xf numFmtId="0" fontId="28" fillId="22" borderId="0" applyNumberFormat="0" applyBorder="0" applyAlignment="0" applyProtection="0"/>
    <xf numFmtId="0" fontId="60" fillId="23"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18"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60" fillId="19"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19" borderId="0" applyNumberFormat="0" applyBorder="0" applyAlignment="0" applyProtection="0"/>
    <xf numFmtId="0" fontId="60" fillId="53"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25"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25"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1" fillId="9" borderId="1" applyNumberFormat="0" applyAlignment="0" applyProtection="0"/>
    <xf numFmtId="0" fontId="61" fillId="15" borderId="1" applyNumberFormat="0" applyAlignment="0" applyProtection="0"/>
    <xf numFmtId="0" fontId="62" fillId="15" borderId="44" applyNumberFormat="0" applyAlignment="0" applyProtection="0"/>
    <xf numFmtId="0" fontId="61" fillId="15" borderId="1" applyNumberFormat="0" applyAlignment="0" applyProtection="0"/>
    <xf numFmtId="0" fontId="62" fillId="58" borderId="44" applyNumberFormat="0" applyAlignment="0" applyProtection="0"/>
    <xf numFmtId="0" fontId="62" fillId="58" borderId="44" applyNumberFormat="0" applyAlignment="0" applyProtection="0"/>
    <xf numFmtId="0" fontId="62" fillId="9" borderId="44" applyNumberFormat="0" applyAlignment="0" applyProtection="0"/>
    <xf numFmtId="0" fontId="61" fillId="9" borderId="1" applyNumberFormat="0" applyAlignment="0" applyProtection="0"/>
    <xf numFmtId="0" fontId="62" fillId="15" borderId="44" applyNumberFormat="0" applyAlignment="0" applyProtection="0"/>
    <xf numFmtId="0" fontId="61" fillId="9" borderId="1" applyNumberFormat="0" applyAlignment="0" applyProtection="0"/>
    <xf numFmtId="0" fontId="61" fillId="15" borderId="1" applyNumberFormat="0" applyAlignment="0" applyProtection="0"/>
    <xf numFmtId="0" fontId="62" fillId="15" borderId="44" applyNumberFormat="0" applyAlignment="0" applyProtection="0"/>
    <xf numFmtId="0" fontId="61" fillId="15" borderId="1" applyNumberFormat="0" applyAlignment="0" applyProtection="0"/>
    <xf numFmtId="0" fontId="29" fillId="15" borderId="2" applyNumberFormat="0" applyAlignment="0" applyProtection="0"/>
    <xf numFmtId="0" fontId="29" fillId="15" borderId="2" applyNumberFormat="0" applyAlignment="0" applyProtection="0"/>
    <xf numFmtId="0" fontId="29" fillId="15" borderId="2" applyNumberFormat="0" applyAlignment="0" applyProtection="0"/>
    <xf numFmtId="0" fontId="62" fillId="15" borderId="44" applyNumberFormat="0" applyAlignment="0" applyProtection="0"/>
    <xf numFmtId="0" fontId="29" fillId="15" borderId="2" applyNumberFormat="0" applyAlignment="0" applyProtection="0"/>
    <xf numFmtId="0" fontId="61" fillId="15" borderId="1" applyNumberFormat="0" applyAlignment="0" applyProtection="0"/>
    <xf numFmtId="0" fontId="62" fillId="15" borderId="44" applyNumberFormat="0" applyAlignment="0" applyProtection="0"/>
    <xf numFmtId="0" fontId="62" fillId="15" borderId="44" applyNumberFormat="0" applyAlignment="0" applyProtection="0"/>
    <xf numFmtId="0" fontId="62" fillId="15" borderId="44" applyNumberFormat="0" applyAlignment="0" applyProtection="0"/>
    <xf numFmtId="0" fontId="29" fillId="15" borderId="2" applyNumberFormat="0" applyAlignment="0" applyProtection="0"/>
    <xf numFmtId="0" fontId="45" fillId="6" borderId="0" applyNumberFormat="0" applyBorder="0" applyAlignment="0" applyProtection="0"/>
    <xf numFmtId="0" fontId="40" fillId="6" borderId="0" applyNumberFormat="0" applyBorder="0" applyAlignment="0" applyProtection="0"/>
    <xf numFmtId="0" fontId="64" fillId="9" borderId="45" applyNumberFormat="0" applyAlignment="0" applyProtection="0"/>
    <xf numFmtId="0" fontId="64" fillId="15" borderId="45" applyNumberFormat="0" applyAlignment="0" applyProtection="0"/>
    <xf numFmtId="0" fontId="64" fillId="58" borderId="45" applyNumberFormat="0" applyAlignment="0" applyProtection="0"/>
    <xf numFmtId="0" fontId="64" fillId="58" borderId="45" applyNumberFormat="0" applyAlignment="0" applyProtection="0"/>
    <xf numFmtId="0" fontId="64" fillId="9" borderId="45" applyNumberFormat="0" applyAlignment="0" applyProtection="0"/>
    <xf numFmtId="0" fontId="64" fillId="9" borderId="45" applyNumberFormat="0" applyAlignment="0" applyProtection="0"/>
    <xf numFmtId="0" fontId="64" fillId="9" borderId="45" applyNumberFormat="0" applyAlignment="0" applyProtection="0"/>
    <xf numFmtId="0" fontId="64" fillId="15" borderId="45" applyNumberFormat="0" applyAlignment="0" applyProtection="0"/>
    <xf numFmtId="0" fontId="30" fillId="15" borderId="3" applyNumberFormat="0" applyAlignment="0" applyProtection="0"/>
    <xf numFmtId="0" fontId="30" fillId="15" borderId="3" applyNumberFormat="0" applyAlignment="0" applyProtection="0"/>
    <xf numFmtId="0" fontId="30" fillId="15" borderId="3" applyNumberFormat="0" applyAlignment="0" applyProtection="0"/>
    <xf numFmtId="0" fontId="64" fillId="15" borderId="45" applyNumberFormat="0" applyAlignment="0" applyProtection="0"/>
    <xf numFmtId="0" fontId="30" fillId="15" borderId="3" applyNumberFormat="0" applyAlignment="0" applyProtection="0"/>
    <xf numFmtId="0" fontId="64" fillId="15" borderId="45" applyNumberFormat="0" applyAlignment="0" applyProtection="0"/>
    <xf numFmtId="0" fontId="30" fillId="15" borderId="3" applyNumberFormat="0" applyAlignment="0" applyProtection="0"/>
    <xf numFmtId="0" fontId="30" fillId="15" borderId="3" applyNumberFormat="0" applyAlignment="0" applyProtection="0"/>
    <xf numFmtId="0" fontId="47" fillId="26" borderId="4" applyNumberFormat="0" applyAlignment="0" applyProtection="0"/>
    <xf numFmtId="0" fontId="41" fillId="26" borderId="4" applyNumberFormat="0" applyAlignment="0" applyProtection="0"/>
    <xf numFmtId="0" fontId="65" fillId="60" borderId="5" applyNumberFormat="0" applyAlignment="0" applyProtection="0"/>
    <xf numFmtId="0" fontId="65" fillId="60" borderId="46" applyNumberFormat="0" applyAlignment="0" applyProtection="0"/>
    <xf numFmtId="0" fontId="65" fillId="60" borderId="46" applyNumberFormat="0" applyAlignment="0" applyProtection="0"/>
    <xf numFmtId="0" fontId="65" fillId="60" borderId="4" applyNumberFormat="0" applyAlignment="0" applyProtection="0"/>
    <xf numFmtId="0" fontId="66" fillId="61" borderId="45"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47" applyNumberFormat="0" applyFill="0" applyAlignment="0" applyProtection="0"/>
    <xf numFmtId="0" fontId="67" fillId="0" borderId="47"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8" borderId="0" applyNumberFormat="0" applyBorder="0" applyAlignment="0" applyProtection="0"/>
    <xf numFmtId="0" fontId="42" fillId="8"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70" fillId="0" borderId="9" applyNumberFormat="0" applyFill="0" applyAlignment="0" applyProtection="0"/>
    <xf numFmtId="0" fontId="70" fillId="0" borderId="9"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35" fillId="0" borderId="8" applyNumberFormat="0" applyFill="0" applyAlignment="0" applyProtection="0"/>
    <xf numFmtId="0" fontId="72" fillId="0" borderId="11" applyNumberFormat="0" applyFill="0" applyAlignment="0" applyProtection="0"/>
    <xf numFmtId="0" fontId="72" fillId="0" borderId="12"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38" fillId="0" borderId="10" applyNumberFormat="0" applyFill="0" applyAlignment="0" applyProtection="0"/>
    <xf numFmtId="0" fontId="74" fillId="0" borderId="14" applyNumberFormat="0" applyFill="0" applyAlignment="0" applyProtection="0"/>
    <xf numFmtId="0" fontId="74" fillId="0" borderId="15"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36" fillId="0" borderId="1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31" fillId="5" borderId="3" applyNumberFormat="0" applyAlignment="0" applyProtection="0"/>
    <xf numFmtId="0" fontId="46" fillId="0" borderId="16" applyNumberFormat="0" applyFill="0" applyAlignment="0" applyProtection="0"/>
    <xf numFmtId="0" fontId="43" fillId="0" borderId="16" applyNumberFormat="0" applyFill="0" applyAlignment="0" applyProtection="0"/>
    <xf numFmtId="0" fontId="77" fillId="63" borderId="0" applyNumberFormat="0" applyBorder="0" applyAlignment="0" applyProtection="0"/>
    <xf numFmtId="0" fontId="59" fillId="0" borderId="0"/>
    <xf numFmtId="0" fontId="4" fillId="7" borderId="17" applyNumberFormat="0" applyFont="0" applyAlignment="0" applyProtection="0"/>
    <xf numFmtId="0" fontId="4" fillId="7" borderId="17" applyNumberFormat="0" applyFont="0" applyAlignment="0" applyProtection="0"/>
    <xf numFmtId="0" fontId="50"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29" fillId="15" borderId="2"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4" fillId="0" borderId="0"/>
    <xf numFmtId="0" fontId="59" fillId="0" borderId="0"/>
    <xf numFmtId="0" fontId="59" fillId="0" borderId="0"/>
    <xf numFmtId="0" fontId="78" fillId="0" borderId="0"/>
    <xf numFmtId="0" fontId="4" fillId="0" borderId="0"/>
    <xf numFmtId="0" fontId="59" fillId="0" borderId="0"/>
    <xf numFmtId="0" fontId="59" fillId="0" borderId="0"/>
    <xf numFmtId="0" fontId="78" fillId="0" borderId="0"/>
    <xf numFmtId="0" fontId="23" fillId="0" borderId="0"/>
    <xf numFmtId="0" fontId="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4" fillId="0" borderId="0"/>
    <xf numFmtId="0" fontId="3" fillId="0" borderId="0"/>
    <xf numFmtId="0" fontId="3" fillId="0" borderId="0"/>
    <xf numFmtId="0" fontId="4" fillId="0" borderId="0"/>
    <xf numFmtId="0" fontId="78"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59" fillId="0" borderId="0"/>
    <xf numFmtId="0" fontId="4" fillId="0" borderId="0"/>
    <xf numFmtId="0" fontId="4" fillId="0" borderId="0"/>
    <xf numFmtId="0" fontId="4" fillId="0" borderId="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7" fillId="0" borderId="0" applyNumberFormat="0" applyFill="0" applyBorder="0" applyAlignment="0" applyProtection="0"/>
    <xf numFmtId="0" fontId="11" fillId="0" borderId="7" applyNumberFormat="0" applyFill="0" applyAlignment="0" applyProtection="0"/>
    <xf numFmtId="0" fontId="79" fillId="0" borderId="0" applyNumberFormat="0" applyFill="0" applyBorder="0" applyAlignment="0" applyProtection="0"/>
    <xf numFmtId="0" fontId="70" fillId="0" borderId="9"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70" fillId="0" borderId="9" applyNumberFormat="0" applyFill="0" applyAlignment="0" applyProtection="0"/>
    <xf numFmtId="0" fontId="72" fillId="0" borderId="11"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2" fillId="0" borderId="11" applyNumberFormat="0" applyFill="0" applyAlignment="0" applyProtection="0"/>
    <xf numFmtId="0" fontId="74" fillId="0" borderId="14"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74" fillId="0" borderId="14" applyNumberFormat="0" applyFill="0" applyAlignment="0" applyProtection="0"/>
    <xf numFmtId="0" fontId="7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9" fillId="0" borderId="0" applyNumberForma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81"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5" fillId="60" borderId="5" applyNumberFormat="0" applyAlignment="0" applyProtection="0"/>
    <xf numFmtId="0" fontId="65" fillId="60" borderId="46" applyNumberFormat="0" applyAlignment="0" applyProtection="0"/>
    <xf numFmtId="0" fontId="65" fillId="60" borderId="46" applyNumberFormat="0" applyAlignment="0" applyProtection="0"/>
    <xf numFmtId="0" fontId="65" fillId="60" borderId="5" applyNumberFormat="0" applyAlignment="0" applyProtection="0"/>
    <xf numFmtId="0" fontId="65" fillId="60" borderId="5" applyNumberFormat="0" applyAlignment="0" applyProtection="0"/>
    <xf numFmtId="0" fontId="65" fillId="60" borderId="46" applyNumberFormat="0" applyAlignment="0" applyProtection="0"/>
    <xf numFmtId="9" fontId="3" fillId="0" borderId="0" applyFont="0" applyFill="0" applyBorder="0" applyAlignment="0" applyProtection="0"/>
  </cellStyleXfs>
  <cellXfs count="560">
    <xf numFmtId="0" fontId="0" fillId="0" borderId="0" xfId="0"/>
    <xf numFmtId="0" fontId="19" fillId="0" borderId="18" xfId="0" applyFont="1" applyBorder="1" applyAlignment="1">
      <alignment horizontal="center" vertical="center"/>
    </xf>
    <xf numFmtId="0" fontId="16" fillId="0" borderId="0" xfId="0" applyFont="1"/>
    <xf numFmtId="0" fontId="5" fillId="0" borderId="0" xfId="910" applyFont="1"/>
    <xf numFmtId="0" fontId="20" fillId="0" borderId="0" xfId="910" applyFont="1"/>
    <xf numFmtId="0" fontId="19" fillId="0" borderId="0" xfId="0" applyFont="1" applyAlignment="1">
      <alignment vertical="center"/>
    </xf>
    <xf numFmtId="0" fontId="16" fillId="0" borderId="0" xfId="0" applyFont="1" applyAlignment="1">
      <alignment horizontal="center"/>
    </xf>
    <xf numFmtId="0" fontId="19" fillId="0" borderId="0" xfId="0" applyFont="1"/>
    <xf numFmtId="0" fontId="16" fillId="0" borderId="0" xfId="0" applyFont="1" applyAlignment="1">
      <alignment horizontal="center" vertical="center"/>
    </xf>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17" fillId="0" borderId="0" xfId="0" applyFont="1"/>
    <xf numFmtId="0" fontId="13" fillId="0" borderId="0" xfId="0" applyFont="1"/>
    <xf numFmtId="0" fontId="14" fillId="0" borderId="0" xfId="0" applyFont="1"/>
    <xf numFmtId="0" fontId="15" fillId="0" borderId="0" xfId="910" applyFont="1" applyAlignment="1">
      <alignment vertical="center"/>
    </xf>
    <xf numFmtId="0" fontId="18" fillId="0" borderId="0" xfId="0" applyFont="1"/>
    <xf numFmtId="0" fontId="6" fillId="0" borderId="0" xfId="0" applyFont="1" applyAlignment="1">
      <alignment wrapText="1"/>
    </xf>
    <xf numFmtId="0" fontId="21" fillId="0" borderId="0" xfId="0" applyFont="1"/>
    <xf numFmtId="14" fontId="24" fillId="28" borderId="18" xfId="0" applyNumberFormat="1" applyFont="1" applyFill="1" applyBorder="1" applyAlignment="1">
      <alignment horizontal="center" vertical="center"/>
    </xf>
    <xf numFmtId="0" fontId="15" fillId="0" borderId="0" xfId="910" applyFont="1" applyAlignment="1">
      <alignment horizontal="center" vertical="center"/>
    </xf>
    <xf numFmtId="0" fontId="16" fillId="0" borderId="0" xfId="0" applyFont="1" applyAlignment="1">
      <alignment vertical="center"/>
    </xf>
    <xf numFmtId="164" fontId="6" fillId="0" borderId="0" xfId="672" applyNumberFormat="1" applyFont="1" applyFill="1" applyBorder="1" applyAlignment="1" applyProtection="1">
      <alignment horizontal="center" wrapText="1"/>
    </xf>
    <xf numFmtId="16" fontId="12" fillId="0" borderId="19" xfId="0" applyNumberFormat="1" applyFont="1" applyBorder="1" applyAlignment="1">
      <alignment vertical="center" wrapText="1"/>
    </xf>
    <xf numFmtId="0" fontId="16" fillId="27" borderId="0" xfId="0" applyFont="1" applyFill="1"/>
    <xf numFmtId="0" fontId="26" fillId="0" borderId="0" xfId="0" applyFont="1"/>
    <xf numFmtId="0" fontId="26" fillId="0" borderId="0" xfId="0" applyFont="1" applyAlignment="1">
      <alignment wrapText="1"/>
    </xf>
    <xf numFmtId="0" fontId="12" fillId="0" borderId="19" xfId="0" applyFont="1" applyBorder="1" applyAlignment="1">
      <alignment vertical="center" wrapText="1"/>
    </xf>
    <xf numFmtId="0" fontId="24" fillId="0" borderId="18" xfId="0" applyFont="1" applyBorder="1" applyAlignment="1">
      <alignment horizontal="center" vertical="center"/>
    </xf>
    <xf numFmtId="1" fontId="22" fillId="31" borderId="19"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24" fillId="0" borderId="21" xfId="0" applyFont="1" applyBorder="1" applyAlignment="1">
      <alignment vertical="center" wrapText="1"/>
    </xf>
    <xf numFmtId="0" fontId="18" fillId="0" borderId="0" xfId="0" applyFont="1" applyAlignment="1">
      <alignment vertical="center"/>
    </xf>
    <xf numFmtId="0" fontId="15" fillId="0" borderId="0" xfId="0" applyFont="1" applyAlignment="1">
      <alignment horizontal="center" vertical="center"/>
    </xf>
    <xf numFmtId="0" fontId="22" fillId="0" borderId="18" xfId="0" applyFont="1" applyBorder="1" applyAlignment="1">
      <alignment horizontal="center" vertical="center"/>
    </xf>
    <xf numFmtId="0" fontId="0" fillId="0" borderId="0" xfId="0" applyAlignment="1">
      <alignment vertical="center"/>
    </xf>
    <xf numFmtId="0" fontId="19" fillId="30" borderId="18" xfId="0" applyFont="1" applyFill="1" applyBorder="1" applyAlignment="1">
      <alignment horizontal="center" vertical="center"/>
    </xf>
    <xf numFmtId="0" fontId="19" fillId="30" borderId="18" xfId="672" applyNumberFormat="1" applyFont="1" applyFill="1" applyBorder="1" applyAlignment="1" applyProtection="1">
      <alignment horizontal="center" vertical="center"/>
    </xf>
    <xf numFmtId="1" fontId="19" fillId="30" borderId="18" xfId="0" applyNumberFormat="1" applyFont="1" applyFill="1" applyBorder="1" applyAlignment="1">
      <alignment horizontal="center" vertical="center"/>
    </xf>
    <xf numFmtId="49" fontId="19" fillId="0" borderId="18" xfId="0" applyNumberFormat="1" applyFont="1" applyBorder="1" applyAlignment="1">
      <alignment horizontal="center" vertical="center"/>
    </xf>
    <xf numFmtId="9" fontId="19" fillId="0" borderId="18" xfId="672" applyFont="1" applyBorder="1" applyAlignment="1" applyProtection="1">
      <alignment horizontal="center" vertical="center"/>
    </xf>
    <xf numFmtId="1" fontId="19" fillId="0" borderId="18" xfId="0" applyNumberFormat="1" applyFont="1" applyBorder="1" applyAlignment="1">
      <alignment horizontal="center" vertical="center"/>
    </xf>
    <xf numFmtId="0" fontId="15" fillId="0" borderId="18" xfId="0" applyFont="1" applyBorder="1" applyAlignment="1">
      <alignment vertical="center"/>
    </xf>
    <xf numFmtId="0" fontId="19" fillId="0" borderId="18" xfId="672" applyNumberFormat="1" applyFont="1" applyFill="1" applyBorder="1" applyAlignment="1" applyProtection="1">
      <alignment horizontal="center" vertical="center"/>
    </xf>
    <xf numFmtId="0" fontId="19" fillId="0" borderId="18" xfId="672" applyNumberFormat="1" applyFont="1" applyBorder="1" applyAlignment="1" applyProtection="1">
      <alignment horizontal="center" vertical="center"/>
    </xf>
    <xf numFmtId="0" fontId="19" fillId="29" borderId="18" xfId="0" applyFont="1" applyFill="1" applyBorder="1" applyAlignment="1">
      <alignment horizontal="center" vertical="center"/>
    </xf>
    <xf numFmtId="9" fontId="19" fillId="29" borderId="18" xfId="672" applyFont="1" applyFill="1" applyBorder="1" applyAlignment="1" applyProtection="1">
      <alignment horizontal="center" vertical="center"/>
    </xf>
    <xf numFmtId="0" fontId="19" fillId="29" borderId="18" xfId="672" applyNumberFormat="1" applyFont="1" applyFill="1" applyBorder="1" applyAlignment="1" applyProtection="1">
      <alignment horizontal="center" vertical="center"/>
    </xf>
    <xf numFmtId="9" fontId="19" fillId="0" borderId="18" xfId="672" applyFont="1" applyFill="1" applyBorder="1" applyAlignment="1" applyProtection="1">
      <alignment horizontal="center" vertical="center"/>
    </xf>
    <xf numFmtId="0" fontId="52" fillId="0" borderId="0" xfId="0" applyFont="1"/>
    <xf numFmtId="1" fontId="22" fillId="32" borderId="19" xfId="0" applyNumberFormat="1" applyFont="1" applyFill="1" applyBorder="1" applyAlignment="1">
      <alignment horizontal="center" vertical="center"/>
    </xf>
    <xf numFmtId="0" fontId="12" fillId="0" borderId="25" xfId="0" applyFont="1" applyBorder="1" applyAlignment="1">
      <alignment vertical="center" wrapText="1"/>
    </xf>
    <xf numFmtId="0" fontId="51" fillId="29" borderId="18" xfId="0" applyFont="1" applyFill="1" applyBorder="1" applyAlignment="1">
      <alignment horizontal="center" vertical="center"/>
    </xf>
    <xf numFmtId="0" fontId="51" fillId="0" borderId="18" xfId="0" applyFont="1" applyBorder="1" applyAlignment="1">
      <alignment horizontal="center" vertical="center"/>
    </xf>
    <xf numFmtId="0" fontId="51" fillId="0" borderId="18" xfId="0" applyFont="1" applyBorder="1" applyAlignment="1">
      <alignment horizontal="left" vertical="center" wrapText="1"/>
    </xf>
    <xf numFmtId="0" fontId="5" fillId="0" borderId="0" xfId="910" applyFont="1" applyAlignment="1">
      <alignment vertical="center"/>
    </xf>
    <xf numFmtId="0" fontId="16" fillId="0" borderId="0" xfId="0" applyFont="1" applyAlignment="1">
      <alignment horizontal="left" vertical="center"/>
    </xf>
    <xf numFmtId="0" fontId="0" fillId="0" borderId="0" xfId="0" applyAlignment="1">
      <alignment vertical="center" wrapText="1"/>
    </xf>
    <xf numFmtId="0" fontId="24" fillId="0" borderId="0" xfId="0" applyFont="1" applyAlignment="1">
      <alignment vertical="center"/>
    </xf>
    <xf numFmtId="0" fontId="83" fillId="0" borderId="0" xfId="0" applyFont="1" applyAlignment="1">
      <alignment horizontal="center" vertical="center"/>
    </xf>
    <xf numFmtId="0" fontId="83" fillId="0" borderId="18" xfId="0" applyFont="1" applyBorder="1" applyAlignment="1">
      <alignment horizontal="center" vertical="center"/>
    </xf>
    <xf numFmtId="0" fontId="84" fillId="0" borderId="18" xfId="0" applyFont="1" applyBorder="1" applyAlignment="1">
      <alignment horizontal="left" vertical="center" wrapText="1"/>
    </xf>
    <xf numFmtId="1" fontId="22" fillId="65" borderId="19" xfId="0" applyNumberFormat="1" applyFont="1" applyFill="1" applyBorder="1" applyAlignment="1" applyProtection="1">
      <alignment horizontal="center" vertical="center"/>
      <protection locked="0"/>
    </xf>
    <xf numFmtId="0" fontId="16" fillId="0" borderId="0" xfId="0" quotePrefix="1" applyFont="1"/>
    <xf numFmtId="9" fontId="19" fillId="29" borderId="18" xfId="0" applyNumberFormat="1" applyFont="1" applyFill="1" applyBorder="1" applyAlignment="1">
      <alignment horizontal="center" vertical="center"/>
    </xf>
    <xf numFmtId="9" fontId="19" fillId="0" borderId="18" xfId="0" applyNumberFormat="1" applyFont="1" applyBorder="1" applyAlignment="1">
      <alignment horizontal="center" vertical="center"/>
    </xf>
    <xf numFmtId="0" fontId="48" fillId="0" borderId="0" xfId="0" applyFont="1"/>
    <xf numFmtId="0" fontId="51" fillId="0" borderId="0" xfId="0" applyFont="1" applyAlignment="1">
      <alignment horizontal="left"/>
    </xf>
    <xf numFmtId="0" fontId="51" fillId="0" borderId="0" xfId="0" applyFont="1"/>
    <xf numFmtId="0" fontId="24" fillId="0" borderId="0" xfId="0" applyFont="1"/>
    <xf numFmtId="0" fontId="19" fillId="0" borderId="18" xfId="0" applyFont="1" applyBorder="1" applyAlignment="1">
      <alignment horizontal="left" vertical="center"/>
    </xf>
    <xf numFmtId="14" fontId="19" fillId="0" borderId="18" xfId="0" applyNumberFormat="1" applyFont="1" applyBorder="1" applyAlignment="1">
      <alignment horizontal="left" vertical="center"/>
    </xf>
    <xf numFmtId="0" fontId="83" fillId="0" borderId="18" xfId="0" applyFont="1" applyBorder="1" applyAlignment="1">
      <alignment horizontal="left" vertical="center"/>
    </xf>
    <xf numFmtId="0" fontId="9" fillId="0" borderId="18" xfId="910" applyFont="1" applyBorder="1" applyAlignment="1">
      <alignment horizontal="left" vertical="center"/>
    </xf>
    <xf numFmtId="0" fontId="86" fillId="0" borderId="18" xfId="0" applyFont="1" applyBorder="1" applyAlignment="1">
      <alignment horizontal="center" vertical="center"/>
    </xf>
    <xf numFmtId="0" fontId="15" fillId="0" borderId="0" xfId="986" applyFont="1" applyAlignment="1">
      <alignment horizontal="center" vertical="center"/>
    </xf>
    <xf numFmtId="0" fontId="24" fillId="33" borderId="19" xfId="0" applyFont="1" applyFill="1" applyBorder="1" applyAlignment="1">
      <alignment horizontal="center" vertical="center"/>
    </xf>
    <xf numFmtId="0" fontId="83" fillId="33" borderId="19" xfId="0" applyFont="1" applyFill="1" applyBorder="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83" fillId="0" borderId="0" xfId="0" applyFont="1" applyAlignment="1">
      <alignment vertical="center"/>
    </xf>
    <xf numFmtId="0" fontId="9" fillId="0" borderId="21" xfId="986" applyFont="1" applyBorder="1" applyAlignment="1">
      <alignment vertical="center"/>
    </xf>
    <xf numFmtId="0" fontId="15" fillId="0" borderId="0" xfId="986" applyFont="1" applyAlignment="1">
      <alignment vertical="center"/>
    </xf>
    <xf numFmtId="0" fontId="15" fillId="0" borderId="0" xfId="0" applyFont="1" applyAlignment="1">
      <alignment vertical="center"/>
    </xf>
    <xf numFmtId="0" fontId="83" fillId="0" borderId="0" xfId="0" applyFont="1" applyAlignment="1">
      <alignment vertical="center" wrapText="1"/>
    </xf>
    <xf numFmtId="0" fontId="15" fillId="0" borderId="0" xfId="986" applyFont="1" applyAlignment="1">
      <alignment vertical="center" wrapText="1"/>
    </xf>
    <xf numFmtId="0" fontId="9" fillId="0" borderId="21" xfId="0" applyFont="1" applyBorder="1" applyAlignment="1">
      <alignment vertical="center" wrapText="1"/>
    </xf>
    <xf numFmtId="0" fontId="83" fillId="66" borderId="0" xfId="0" applyFont="1" applyFill="1" applyAlignment="1">
      <alignment vertical="center"/>
    </xf>
    <xf numFmtId="0" fontId="24" fillId="33" borderId="19" xfId="0" applyFont="1" applyFill="1" applyBorder="1" applyAlignment="1">
      <alignment horizontal="center" vertical="center" wrapText="1"/>
    </xf>
    <xf numFmtId="0" fontId="9" fillId="33" borderId="19" xfId="0" applyFont="1" applyFill="1" applyBorder="1" applyAlignment="1">
      <alignment horizontal="center" vertical="center"/>
    </xf>
    <xf numFmtId="0" fontId="83" fillId="33" borderId="19" xfId="0" applyFont="1" applyFill="1" applyBorder="1" applyAlignment="1">
      <alignment horizontal="center" vertical="center" wrapText="1"/>
    </xf>
    <xf numFmtId="14" fontId="83" fillId="33" borderId="19" xfId="0" applyNumberFormat="1" applyFont="1" applyFill="1" applyBorder="1" applyAlignment="1">
      <alignment horizontal="center" vertical="center"/>
    </xf>
    <xf numFmtId="0" fontId="19" fillId="0" borderId="0" xfId="0" applyFont="1" applyAlignment="1">
      <alignment vertical="center" wrapText="1"/>
    </xf>
    <xf numFmtId="14" fontId="19" fillId="0" borderId="0" xfId="0" applyNumberFormat="1" applyFont="1" applyAlignment="1">
      <alignment horizontal="center" vertical="center"/>
    </xf>
    <xf numFmtId="14" fontId="19" fillId="0" borderId="0" xfId="0" applyNumberFormat="1" applyFont="1" applyAlignment="1">
      <alignment vertical="center"/>
    </xf>
    <xf numFmtId="2" fontId="51" fillId="29" borderId="18" xfId="0" applyNumberFormat="1" applyFont="1" applyFill="1" applyBorder="1" applyAlignment="1">
      <alignment horizontal="center" vertical="center"/>
    </xf>
    <xf numFmtId="2" fontId="51" fillId="0" borderId="18" xfId="0" applyNumberFormat="1" applyFont="1" applyBorder="1" applyAlignment="1">
      <alignment horizontal="center" vertical="center"/>
    </xf>
    <xf numFmtId="0" fontId="7" fillId="0" borderId="0" xfId="986"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vertical="center"/>
    </xf>
    <xf numFmtId="0" fontId="6" fillId="0" borderId="0" xfId="986" applyFont="1" applyAlignment="1">
      <alignment vertical="center"/>
    </xf>
    <xf numFmtId="0" fontId="12" fillId="0" borderId="0" xfId="0" applyFont="1" applyAlignment="1">
      <alignment horizontal="center" vertical="center"/>
    </xf>
    <xf numFmtId="0" fontId="85" fillId="0" borderId="0" xfId="0" applyFont="1" applyAlignment="1">
      <alignment vertical="center"/>
    </xf>
    <xf numFmtId="0" fontId="22" fillId="0" borderId="19" xfId="0" applyFont="1" applyBorder="1" applyAlignment="1">
      <alignment horizontal="center" vertical="center" wrapText="1"/>
    </xf>
    <xf numFmtId="0" fontId="14" fillId="0" borderId="33" xfId="0" applyFont="1" applyBorder="1"/>
    <xf numFmtId="0" fontId="12" fillId="0" borderId="0" xfId="0" applyFont="1" applyAlignment="1">
      <alignment vertical="top"/>
    </xf>
    <xf numFmtId="0" fontId="14" fillId="66" borderId="18" xfId="0" applyFont="1" applyFill="1" applyBorder="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wrapText="1"/>
    </xf>
    <xf numFmtId="0" fontId="19" fillId="66" borderId="0" xfId="0" applyFont="1" applyFill="1" applyAlignment="1">
      <alignment horizontal="center" vertical="center"/>
    </xf>
    <xf numFmtId="1" fontId="85" fillId="0" borderId="18" xfId="0" applyNumberFormat="1" applyFont="1" applyBorder="1" applyAlignment="1">
      <alignment horizontal="center" vertical="center"/>
    </xf>
    <xf numFmtId="10" fontId="85" fillId="0" borderId="18" xfId="0" applyNumberFormat="1" applyFont="1" applyBorder="1" applyAlignment="1">
      <alignment horizontal="center" vertical="center"/>
    </xf>
    <xf numFmtId="0" fontId="87" fillId="0" borderId="0" xfId="0" applyFont="1" applyAlignment="1">
      <alignment horizontal="left" vertical="center"/>
    </xf>
    <xf numFmtId="0" fontId="85" fillId="66" borderId="18" xfId="0" applyFont="1" applyFill="1" applyBorder="1" applyAlignment="1">
      <alignment horizontal="center" vertical="center"/>
    </xf>
    <xf numFmtId="0" fontId="87" fillId="0" borderId="18" xfId="0" applyFont="1" applyBorder="1" applyAlignment="1">
      <alignment horizontal="center" vertical="center" wrapText="1"/>
    </xf>
    <xf numFmtId="9" fontId="87" fillId="0" borderId="18" xfId="0" applyNumberFormat="1" applyFont="1" applyBorder="1" applyAlignment="1">
      <alignment horizontal="center" vertical="center" wrapText="1"/>
    </xf>
    <xf numFmtId="0" fontId="85" fillId="0" borderId="18" xfId="0" applyFont="1" applyBorder="1" applyAlignment="1">
      <alignment horizontal="center" vertical="center"/>
    </xf>
    <xf numFmtId="0" fontId="85" fillId="0" borderId="18" xfId="0" applyFont="1" applyBorder="1" applyAlignment="1">
      <alignment horizontal="left" vertical="center"/>
    </xf>
    <xf numFmtId="9" fontId="85" fillId="0" borderId="18" xfId="0" applyNumberFormat="1" applyFont="1" applyBorder="1" applyAlignment="1">
      <alignment horizontal="center" vertical="center"/>
    </xf>
    <xf numFmtId="9" fontId="85" fillId="0" borderId="18" xfId="0" applyNumberFormat="1" applyFont="1" applyBorder="1" applyAlignment="1">
      <alignment horizontal="center" vertical="center" wrapText="1"/>
    </xf>
    <xf numFmtId="0" fontId="85" fillId="0" borderId="28" xfId="0" applyFont="1" applyBorder="1" applyAlignment="1">
      <alignment horizontal="center" vertical="center" wrapText="1"/>
    </xf>
    <xf numFmtId="0" fontId="87" fillId="0" borderId="28"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0" applyNumberFormat="1" applyFont="1" applyAlignment="1">
      <alignment horizontal="center" vertical="center" wrapText="1"/>
    </xf>
    <xf numFmtId="10" fontId="22" fillId="27" borderId="19" xfId="672" applyNumberFormat="1" applyFont="1" applyFill="1" applyBorder="1" applyAlignment="1" applyProtection="1">
      <alignment horizontal="center" vertical="center" wrapText="1"/>
    </xf>
    <xf numFmtId="0" fontId="19" fillId="0" borderId="18" xfId="0" quotePrefix="1" applyFont="1" applyBorder="1" applyAlignment="1">
      <alignment horizontal="center" vertical="center" wrapText="1"/>
    </xf>
    <xf numFmtId="0" fontId="24" fillId="0" borderId="18" xfId="0" applyFont="1" applyBorder="1" applyAlignment="1">
      <alignment horizontal="center" vertical="center" wrapText="1"/>
    </xf>
    <xf numFmtId="0" fontId="12" fillId="0" borderId="0" xfId="0" applyFont="1" applyAlignment="1">
      <alignment vertical="center" wrapText="1"/>
    </xf>
    <xf numFmtId="0" fontId="87" fillId="0" borderId="27" xfId="0" applyFont="1" applyBorder="1" applyAlignment="1">
      <alignment horizontal="center" vertical="center" wrapText="1"/>
    </xf>
    <xf numFmtId="0" fontId="87" fillId="0" borderId="23" xfId="0" applyFont="1" applyBorder="1" applyAlignment="1">
      <alignment vertical="center" wrapText="1"/>
    </xf>
    <xf numFmtId="0" fontId="87" fillId="0" borderId="21" xfId="0" applyFont="1" applyBorder="1" applyAlignment="1">
      <alignment horizontal="right" vertical="center" wrapText="1"/>
    </xf>
    <xf numFmtId="0" fontId="88" fillId="0" borderId="0" xfId="0" applyFont="1" applyAlignment="1">
      <alignment vertical="center"/>
    </xf>
    <xf numFmtId="0" fontId="6" fillId="0" borderId="31" xfId="0" applyFont="1" applyBorder="1" applyAlignment="1">
      <alignment vertical="center" wrapText="1"/>
    </xf>
    <xf numFmtId="1" fontId="7" fillId="31" borderId="19" xfId="0" applyNumberFormat="1" applyFont="1" applyFill="1" applyBorder="1" applyAlignment="1" applyProtection="1">
      <alignment horizontal="center" vertical="center"/>
      <protection locked="0"/>
    </xf>
    <xf numFmtId="0" fontId="6" fillId="0" borderId="19" xfId="0" applyFont="1" applyBorder="1" applyAlignment="1">
      <alignment vertical="center" wrapText="1"/>
    </xf>
    <xf numFmtId="10" fontId="7" fillId="27" borderId="19" xfId="672" applyNumberFormat="1" applyFont="1" applyFill="1" applyBorder="1" applyAlignment="1" applyProtection="1">
      <alignment horizontal="center" vertical="center" wrapText="1"/>
    </xf>
    <xf numFmtId="16" fontId="6" fillId="0" borderId="19" xfId="0" applyNumberFormat="1" applyFont="1" applyBorder="1" applyAlignment="1">
      <alignment vertical="center" wrapText="1"/>
    </xf>
    <xf numFmtId="0" fontId="7" fillId="0" borderId="18" xfId="0" applyFont="1" applyBorder="1" applyAlignment="1">
      <alignment horizontal="center" vertical="center" wrapText="1"/>
    </xf>
    <xf numFmtId="0" fontId="85" fillId="0" borderId="18" xfId="0" applyFont="1" applyBorder="1" applyAlignment="1">
      <alignment horizontal="left" vertical="center" wrapText="1"/>
    </xf>
    <xf numFmtId="0" fontId="85" fillId="0" borderId="0" xfId="0" applyFont="1" applyAlignment="1">
      <alignment horizontal="left" vertical="center" wrapText="1"/>
    </xf>
    <xf numFmtId="0" fontId="58" fillId="0" borderId="0" xfId="0" applyFont="1" applyAlignment="1">
      <alignment vertical="center"/>
    </xf>
    <xf numFmtId="0" fontId="15" fillId="66" borderId="0" xfId="986" applyFont="1" applyFill="1" applyAlignment="1">
      <alignment vertical="center"/>
    </xf>
    <xf numFmtId="10" fontId="15" fillId="0" borderId="18" xfId="672" applyNumberFormat="1" applyFont="1" applyFill="1" applyBorder="1" applyAlignment="1" applyProtection="1">
      <alignment horizontal="center" vertical="center" wrapText="1"/>
    </xf>
    <xf numFmtId="10" fontId="19" fillId="0" borderId="18" xfId="0" applyNumberFormat="1" applyFont="1" applyBorder="1" applyAlignment="1">
      <alignment vertical="center"/>
    </xf>
    <xf numFmtId="1" fontId="19" fillId="0" borderId="0" xfId="0" applyNumberFormat="1" applyFont="1" applyAlignment="1">
      <alignment vertical="center"/>
    </xf>
    <xf numFmtId="0" fontId="19" fillId="0" borderId="18" xfId="0" quotePrefix="1" applyFont="1" applyBorder="1" applyAlignment="1">
      <alignment horizontal="left" vertical="center" wrapText="1"/>
    </xf>
    <xf numFmtId="0" fontId="84" fillId="0" borderId="28" xfId="0" applyFont="1" applyBorder="1" applyAlignment="1">
      <alignment horizontal="center" vertical="center"/>
    </xf>
    <xf numFmtId="0" fontId="84" fillId="0" borderId="28" xfId="0" applyFont="1" applyBorder="1" applyAlignment="1">
      <alignment horizontal="center" vertical="center" wrapText="1"/>
    </xf>
    <xf numFmtId="0" fontId="83" fillId="68" borderId="18" xfId="0" applyFont="1" applyFill="1" applyBorder="1" applyAlignment="1">
      <alignment horizontal="center" vertical="center"/>
    </xf>
    <xf numFmtId="0" fontId="2" fillId="0" borderId="0" xfId="0" applyFont="1" applyAlignment="1">
      <alignment horizontal="left" vertical="top"/>
    </xf>
    <xf numFmtId="0" fontId="16" fillId="69" borderId="0" xfId="0" applyFont="1" applyFill="1"/>
    <xf numFmtId="0" fontId="94" fillId="0" borderId="0" xfId="910" applyFont="1" applyAlignment="1">
      <alignment vertical="center"/>
    </xf>
    <xf numFmtId="0" fontId="95" fillId="0" borderId="0" xfId="0" applyFont="1" applyAlignment="1">
      <alignment vertical="center"/>
    </xf>
    <xf numFmtId="0" fontId="96" fillId="0" borderId="0" xfId="0" applyFont="1" applyAlignment="1">
      <alignment vertical="center"/>
    </xf>
    <xf numFmtId="0" fontId="97" fillId="0" borderId="0" xfId="0" applyFont="1" applyAlignment="1">
      <alignment horizontal="left" vertical="center"/>
    </xf>
    <xf numFmtId="0" fontId="97" fillId="0" borderId="0" xfId="0" applyFont="1" applyAlignment="1">
      <alignment vertical="center"/>
    </xf>
    <xf numFmtId="0" fontId="95" fillId="0" borderId="0" xfId="0" applyFont="1" applyAlignment="1">
      <alignment horizontal="center" vertical="center"/>
    </xf>
    <xf numFmtId="0" fontId="98" fillId="0" borderId="0" xfId="910" applyFont="1" applyAlignment="1">
      <alignment vertical="center"/>
    </xf>
    <xf numFmtId="0" fontId="98" fillId="0" borderId="0" xfId="910" applyFont="1" applyAlignment="1">
      <alignment horizontal="left" vertical="center"/>
    </xf>
    <xf numFmtId="9" fontId="96" fillId="0" borderId="0" xfId="0" applyNumberFormat="1" applyFont="1" applyAlignment="1">
      <alignment horizontal="left" vertical="center"/>
    </xf>
    <xf numFmtId="0" fontId="96" fillId="0" borderId="0" xfId="0" applyFont="1" applyAlignment="1">
      <alignment horizontal="center" vertical="center"/>
    </xf>
    <xf numFmtId="9" fontId="96" fillId="0" borderId="0" xfId="0" applyNumberFormat="1" applyFont="1" applyAlignment="1">
      <alignment horizontal="center" vertical="center"/>
    </xf>
    <xf numFmtId="0" fontId="96" fillId="0" borderId="0" xfId="0" applyFont="1" applyAlignment="1">
      <alignment horizontal="left" vertical="center"/>
    </xf>
    <xf numFmtId="0" fontId="95" fillId="0" borderId="0" xfId="0" applyFont="1" applyAlignment="1">
      <alignment horizontal="left" vertical="center"/>
    </xf>
    <xf numFmtId="0" fontId="96" fillId="0" borderId="0" xfId="0" applyFont="1" applyAlignment="1">
      <alignment horizontal="right" vertical="center"/>
    </xf>
    <xf numFmtId="14" fontId="98" fillId="0" borderId="0" xfId="910" applyNumberFormat="1" applyFont="1" applyAlignment="1">
      <alignment horizontal="left" vertical="center"/>
    </xf>
    <xf numFmtId="0" fontId="100" fillId="0" borderId="0" xfId="0" applyFont="1" applyAlignment="1">
      <alignment horizontal="left" vertical="center"/>
    </xf>
    <xf numFmtId="0" fontId="98" fillId="0" borderId="0" xfId="0" applyFont="1" applyAlignment="1">
      <alignment horizontal="left" vertical="center"/>
    </xf>
    <xf numFmtId="0" fontId="96" fillId="0" borderId="0" xfId="0" applyFont="1" applyAlignment="1">
      <alignment horizontal="left" vertical="center" wrapText="1"/>
    </xf>
    <xf numFmtId="0" fontId="98" fillId="0" borderId="0" xfId="910" applyFont="1" applyAlignment="1">
      <alignment horizontal="center" vertical="center" wrapText="1"/>
    </xf>
    <xf numFmtId="164" fontId="98" fillId="0" borderId="0" xfId="910" applyNumberFormat="1" applyFont="1" applyAlignment="1">
      <alignment horizontal="center" vertical="center"/>
    </xf>
    <xf numFmtId="0" fontId="98" fillId="0" borderId="0" xfId="0" applyFont="1" applyAlignment="1">
      <alignment vertical="center"/>
    </xf>
    <xf numFmtId="0" fontId="101" fillId="0" borderId="0" xfId="0" applyFont="1" applyAlignment="1">
      <alignment horizontal="left"/>
    </xf>
    <xf numFmtId="0" fontId="102" fillId="0" borderId="0" xfId="0" applyFont="1" applyAlignment="1">
      <alignment horizontal="left" vertical="center"/>
    </xf>
    <xf numFmtId="0" fontId="96" fillId="65" borderId="24" xfId="0" applyFont="1" applyFill="1" applyBorder="1" applyAlignment="1" applyProtection="1">
      <alignment horizontal="center" vertical="center" wrapText="1"/>
      <protection locked="0"/>
    </xf>
    <xf numFmtId="0" fontId="104" fillId="65" borderId="24" xfId="0" applyFont="1" applyFill="1" applyBorder="1" applyAlignment="1" applyProtection="1">
      <alignment horizontal="center" vertical="center" wrapText="1"/>
      <protection locked="0"/>
    </xf>
    <xf numFmtId="0" fontId="104" fillId="65" borderId="18" xfId="0" applyFont="1" applyFill="1" applyBorder="1" applyAlignment="1" applyProtection="1">
      <alignment horizontal="center" vertical="center" wrapText="1"/>
      <protection locked="0"/>
    </xf>
    <xf numFmtId="0" fontId="105" fillId="0" borderId="0" xfId="0" applyFont="1" applyAlignment="1">
      <alignment horizontal="left" vertical="center" wrapText="1"/>
    </xf>
    <xf numFmtId="0" fontId="9" fillId="0" borderId="0" xfId="910" applyFont="1" applyAlignment="1">
      <alignment horizontal="left" vertical="center" wrapText="1"/>
    </xf>
    <xf numFmtId="0" fontId="9" fillId="0" borderId="0" xfId="910" applyFont="1" applyAlignment="1">
      <alignment horizontal="center" vertical="center" wrapText="1"/>
    </xf>
    <xf numFmtId="0" fontId="12" fillId="0" borderId="18" xfId="0" applyFont="1" applyBorder="1" applyAlignment="1">
      <alignment horizontal="left" vertical="center" wrapText="1"/>
    </xf>
    <xf numFmtId="0" fontId="49" fillId="0" borderId="0" xfId="0" applyFont="1" applyAlignment="1">
      <alignment horizontal="left" vertical="top" wrapText="1"/>
    </xf>
    <xf numFmtId="0" fontId="56" fillId="0" borderId="0" xfId="0" applyFont="1" applyAlignment="1">
      <alignment horizontal="center" vertical="center" wrapText="1" readingOrder="1"/>
    </xf>
    <xf numFmtId="0" fontId="55" fillId="0" borderId="0" xfId="0" applyFont="1" applyAlignment="1">
      <alignment horizontal="center" vertical="center" wrapText="1"/>
    </xf>
    <xf numFmtId="0" fontId="9" fillId="0" borderId="18" xfId="0" applyFont="1" applyBorder="1" applyAlignment="1">
      <alignment horizontal="left" vertical="center" wrapText="1"/>
    </xf>
    <xf numFmtId="0" fontId="9" fillId="0" borderId="21" xfId="910" applyFont="1" applyBorder="1" applyAlignment="1">
      <alignment vertical="center" wrapText="1"/>
    </xf>
    <xf numFmtId="0" fontId="9" fillId="0" borderId="0" xfId="910" applyFont="1" applyAlignment="1">
      <alignment vertical="center" wrapText="1"/>
    </xf>
    <xf numFmtId="0" fontId="104" fillId="0" borderId="0" xfId="0" applyFont="1" applyAlignment="1">
      <alignment horizontal="center" vertical="center"/>
    </xf>
    <xf numFmtId="0" fontId="104" fillId="65" borderId="28" xfId="0" applyFont="1" applyFill="1" applyBorder="1" applyAlignment="1" applyProtection="1">
      <alignment horizontal="center" vertical="center" wrapText="1"/>
      <protection locked="0"/>
    </xf>
    <xf numFmtId="0" fontId="20" fillId="0" borderId="0" xfId="0" applyFont="1" applyAlignment="1">
      <alignment horizontal="left" vertical="center"/>
    </xf>
    <xf numFmtId="0" fontId="1" fillId="0" borderId="0" xfId="0" applyFont="1" applyAlignment="1">
      <alignment vertical="center"/>
    </xf>
    <xf numFmtId="0" fontId="84" fillId="0" borderId="18" xfId="0" applyFont="1" applyBorder="1" applyAlignment="1">
      <alignment horizontal="center" vertical="center" wrapText="1"/>
    </xf>
    <xf numFmtId="0" fontId="83" fillId="65" borderId="18" xfId="0" applyFont="1" applyFill="1" applyBorder="1" applyAlignment="1" applyProtection="1">
      <alignment horizontal="center" vertical="center" wrapText="1"/>
      <protection locked="0"/>
    </xf>
    <xf numFmtId="0" fontId="83" fillId="0" borderId="18" xfId="0" applyFont="1" applyBorder="1" applyAlignment="1">
      <alignment horizontal="center" vertical="center" wrapText="1"/>
    </xf>
    <xf numFmtId="0" fontId="83" fillId="0" borderId="23" xfId="0" applyFont="1" applyBorder="1" applyAlignment="1">
      <alignment horizontal="center" vertical="center"/>
    </xf>
    <xf numFmtId="0" fontId="19" fillId="0" borderId="18" xfId="0" applyFont="1" applyBorder="1" applyAlignment="1">
      <alignment wrapText="1"/>
    </xf>
    <xf numFmtId="0" fontId="6" fillId="0" borderId="0" xfId="0" applyFont="1" applyAlignment="1">
      <alignment horizontal="justify" vertical="justify" wrapText="1"/>
    </xf>
    <xf numFmtId="0" fontId="83" fillId="0" borderId="0" xfId="0" applyFont="1" applyAlignment="1">
      <alignment horizontal="center" vertical="center" wrapText="1"/>
    </xf>
    <xf numFmtId="0" fontId="16" fillId="0" borderId="0" xfId="0" applyFont="1" applyAlignment="1">
      <alignment horizontal="left"/>
    </xf>
    <xf numFmtId="0" fontId="19" fillId="70" borderId="18" xfId="0" applyFont="1" applyFill="1" applyBorder="1" applyAlignment="1">
      <alignment horizontal="center" vertical="center"/>
    </xf>
    <xf numFmtId="9" fontId="19" fillId="70" borderId="18" xfId="672" applyFont="1" applyFill="1" applyBorder="1" applyAlignment="1" applyProtection="1">
      <alignment horizontal="center" vertical="center"/>
    </xf>
    <xf numFmtId="9" fontId="19" fillId="70" borderId="18" xfId="0" applyNumberFormat="1" applyFont="1" applyFill="1" applyBorder="1" applyAlignment="1">
      <alignment horizontal="center" vertical="center"/>
    </xf>
    <xf numFmtId="2" fontId="51" fillId="70" borderId="18" xfId="0" applyNumberFormat="1" applyFont="1" applyFill="1" applyBorder="1" applyAlignment="1">
      <alignment horizontal="center" vertical="center"/>
    </xf>
    <xf numFmtId="0" fontId="1" fillId="0" borderId="0" xfId="0" applyFont="1" applyAlignment="1">
      <alignment horizontal="left"/>
    </xf>
    <xf numFmtId="0" fontId="19" fillId="71" borderId="18" xfId="0" applyFont="1" applyFill="1" applyBorder="1" applyAlignment="1">
      <alignment horizontal="center" vertical="center"/>
    </xf>
    <xf numFmtId="0" fontId="19" fillId="71" borderId="18" xfId="672" applyNumberFormat="1" applyFont="1" applyFill="1" applyBorder="1" applyAlignment="1" applyProtection="1">
      <alignment horizontal="center" vertical="center"/>
    </xf>
    <xf numFmtId="1" fontId="19" fillId="71" borderId="18" xfId="0" applyNumberFormat="1" applyFont="1" applyFill="1" applyBorder="1" applyAlignment="1">
      <alignment horizontal="center" vertical="center"/>
    </xf>
    <xf numFmtId="0" fontId="51" fillId="70" borderId="18" xfId="0" applyFont="1" applyFill="1" applyBorder="1" applyAlignment="1">
      <alignment horizontal="center" vertical="center"/>
    </xf>
    <xf numFmtId="0" fontId="19" fillId="70" borderId="18" xfId="672" applyNumberFormat="1" applyFont="1" applyFill="1" applyBorder="1" applyAlignment="1" applyProtection="1">
      <alignment horizontal="center" vertical="center"/>
    </xf>
    <xf numFmtId="1" fontId="19" fillId="70" borderId="18" xfId="0" applyNumberFormat="1" applyFont="1" applyFill="1" applyBorder="1" applyAlignment="1">
      <alignment horizontal="center" vertical="center"/>
    </xf>
    <xf numFmtId="1" fontId="7" fillId="32" borderId="19" xfId="0" applyNumberFormat="1" applyFont="1" applyFill="1" applyBorder="1" applyAlignment="1">
      <alignment horizontal="center" vertical="center"/>
    </xf>
    <xf numFmtId="1" fontId="6" fillId="0" borderId="0" xfId="0" applyNumberFormat="1" applyFont="1" applyAlignment="1">
      <alignment horizontal="center" vertical="center" wrapText="1" readingOrder="1"/>
    </xf>
    <xf numFmtId="49" fontId="55" fillId="0" borderId="0" xfId="0" applyNumberFormat="1" applyFont="1" applyAlignment="1">
      <alignment horizontal="center" vertical="center" wrapText="1" readingOrder="1"/>
    </xf>
    <xf numFmtId="0" fontId="6" fillId="0" borderId="0" xfId="0" applyFont="1" applyAlignment="1">
      <alignment horizontal="left" vertical="center" wrapText="1" readingOrder="1"/>
    </xf>
    <xf numFmtId="0" fontId="57" fillId="0" borderId="0" xfId="0" applyFont="1" applyAlignment="1">
      <alignment horizontal="left" vertical="center" wrapText="1" readingOrder="1"/>
    </xf>
    <xf numFmtId="10" fontId="7" fillId="27" borderId="0" xfId="672" applyNumberFormat="1" applyFont="1" applyFill="1" applyBorder="1" applyAlignment="1" applyProtection="1">
      <alignment horizontal="center" vertical="center" wrapText="1"/>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88" fillId="0" borderId="0" xfId="0" applyFont="1"/>
    <xf numFmtId="164" fontId="6" fillId="73" borderId="25" xfId="1030" applyNumberFormat="1" applyFont="1" applyFill="1" applyBorder="1" applyAlignment="1" applyProtection="1">
      <alignment horizontal="center" vertical="center"/>
    </xf>
    <xf numFmtId="9" fontId="6" fillId="73" borderId="19" xfId="1030" applyFont="1" applyFill="1" applyBorder="1" applyAlignment="1" applyProtection="1">
      <alignment horizontal="center" vertical="center"/>
    </xf>
    <xf numFmtId="164" fontId="6" fillId="74" borderId="38" xfId="1030" applyNumberFormat="1" applyFont="1" applyFill="1" applyBorder="1" applyAlignment="1" applyProtection="1">
      <alignment horizontal="center" vertical="center"/>
    </xf>
    <xf numFmtId="164" fontId="6" fillId="74" borderId="30" xfId="1030" applyNumberFormat="1" applyFont="1" applyFill="1" applyBorder="1" applyAlignment="1" applyProtection="1">
      <alignment horizontal="center" vertical="center"/>
    </xf>
    <xf numFmtId="164" fontId="6" fillId="0" borderId="25" xfId="1030" applyNumberFormat="1" applyFont="1" applyFill="1" applyBorder="1" applyAlignment="1" applyProtection="1">
      <alignment horizontal="center" vertical="center"/>
    </xf>
    <xf numFmtId="164" fontId="6" fillId="0" borderId="31" xfId="1030" applyNumberFormat="1" applyFont="1" applyFill="1" applyBorder="1" applyAlignment="1" applyProtection="1">
      <alignment horizontal="center" vertical="top"/>
    </xf>
    <xf numFmtId="164" fontId="6" fillId="76" borderId="41" xfId="1030" applyNumberFormat="1" applyFont="1" applyFill="1" applyBorder="1" applyAlignment="1" applyProtection="1">
      <alignment horizontal="center" vertical="center"/>
    </xf>
    <xf numFmtId="164" fontId="6" fillId="76" borderId="31" xfId="1030" applyNumberFormat="1" applyFont="1" applyFill="1" applyBorder="1" applyAlignment="1" applyProtection="1">
      <alignment horizontal="center" vertical="center"/>
    </xf>
    <xf numFmtId="164" fontId="6" fillId="76" borderId="25" xfId="1030" applyNumberFormat="1" applyFont="1" applyFill="1" applyBorder="1" applyAlignment="1" applyProtection="1">
      <alignment horizontal="center" vertical="center"/>
    </xf>
    <xf numFmtId="164" fontId="6" fillId="76" borderId="19" xfId="1030" applyNumberFormat="1" applyFont="1" applyFill="1" applyBorder="1" applyAlignment="1" applyProtection="1">
      <alignment horizontal="center" vertical="center"/>
    </xf>
    <xf numFmtId="0" fontId="6" fillId="0" borderId="18" xfId="0" applyFont="1" applyBorder="1" applyAlignment="1">
      <alignment vertical="center" wrapText="1"/>
    </xf>
    <xf numFmtId="14" fontId="85" fillId="0" borderId="18" xfId="0" applyNumberFormat="1" applyFont="1" applyBorder="1" applyAlignment="1">
      <alignment horizontal="left" vertical="center"/>
    </xf>
    <xf numFmtId="0" fontId="85" fillId="0" borderId="18" xfId="0" applyFont="1" applyBorder="1" applyAlignment="1">
      <alignment horizontal="left" vertical="center" indent="1"/>
    </xf>
    <xf numFmtId="0" fontId="85" fillId="0" borderId="18" xfId="0" applyFont="1" applyBorder="1" applyAlignment="1">
      <alignment horizontal="left" vertical="center" wrapText="1" indent="1"/>
    </xf>
    <xf numFmtId="0" fontId="15" fillId="0" borderId="0" xfId="910" applyFont="1" applyAlignment="1">
      <alignment horizontal="center" vertical="center" wrapText="1"/>
    </xf>
    <xf numFmtId="0" fontId="13" fillId="0" borderId="18" xfId="923" applyFont="1" applyBorder="1" applyAlignment="1">
      <alignment horizontal="left" vertical="center"/>
    </xf>
    <xf numFmtId="0" fontId="14" fillId="0" borderId="18" xfId="0" applyFont="1" applyBorder="1" applyAlignment="1">
      <alignment horizontal="left" vertical="center"/>
    </xf>
    <xf numFmtId="0" fontId="14" fillId="0" borderId="18" xfId="0" applyFont="1" applyBorder="1" applyAlignment="1">
      <alignment horizontal="left" vertical="center" wrapText="1"/>
    </xf>
    <xf numFmtId="0" fontId="6" fillId="0" borderId="25" xfId="0" applyFont="1" applyBorder="1" applyAlignment="1">
      <alignment vertical="center" wrapText="1"/>
    </xf>
    <xf numFmtId="0" fontId="6" fillId="0" borderId="21" xfId="0" applyFont="1" applyBorder="1" applyAlignment="1">
      <alignment vertical="center" wrapText="1"/>
    </xf>
    <xf numFmtId="0" fontId="6" fillId="0" borderId="23" xfId="0" applyFont="1" applyBorder="1" applyAlignment="1">
      <alignment vertical="center" wrapText="1"/>
    </xf>
    <xf numFmtId="0" fontId="20" fillId="0" borderId="0" xfId="0" applyFont="1" applyAlignment="1">
      <alignment vertical="center"/>
    </xf>
    <xf numFmtId="0" fontId="1" fillId="0" borderId="0" xfId="0" applyFont="1"/>
    <xf numFmtId="0" fontId="111" fillId="0" borderId="0" xfId="0" applyFont="1"/>
    <xf numFmtId="0" fontId="86" fillId="0" borderId="0" xfId="0" applyFont="1"/>
    <xf numFmtId="0" fontId="86" fillId="0" borderId="19" xfId="0" applyFont="1" applyBorder="1" applyAlignment="1">
      <alignment horizontal="center" vertical="center"/>
    </xf>
    <xf numFmtId="0" fontId="83" fillId="0" borderId="62" xfId="0" applyFont="1" applyBorder="1" applyAlignment="1">
      <alignment horizontal="center" vertical="center" wrapText="1"/>
    </xf>
    <xf numFmtId="0" fontId="83" fillId="0" borderId="63" xfId="0" applyFont="1" applyBorder="1" applyAlignment="1">
      <alignment horizontal="center" vertical="center" wrapText="1"/>
    </xf>
    <xf numFmtId="0" fontId="0" fillId="0" borderId="34" xfId="0" applyBorder="1"/>
    <xf numFmtId="0" fontId="83" fillId="0" borderId="24" xfId="0" applyFont="1" applyBorder="1" applyAlignment="1">
      <alignment horizontal="left" vertical="center"/>
    </xf>
    <xf numFmtId="0" fontId="113" fillId="0" borderId="0" xfId="0" applyFont="1"/>
    <xf numFmtId="0" fontId="114" fillId="0" borderId="0" xfId="0" applyFont="1"/>
    <xf numFmtId="0" fontId="4" fillId="0" borderId="0" xfId="0" applyFont="1" applyAlignment="1">
      <alignment vertical="top"/>
    </xf>
    <xf numFmtId="0" fontId="115" fillId="0" borderId="0" xfId="0" applyFont="1" applyAlignment="1">
      <alignment horizontal="left"/>
    </xf>
    <xf numFmtId="1" fontId="15" fillId="77" borderId="18" xfId="910" applyNumberFormat="1" applyFont="1" applyFill="1" applyBorder="1" applyAlignment="1" applyProtection="1">
      <alignment horizontal="center" vertical="center" wrapText="1"/>
      <protection locked="0"/>
    </xf>
    <xf numFmtId="49" fontId="15" fillId="77" borderId="24" xfId="910" applyNumberFormat="1" applyFont="1" applyFill="1" applyBorder="1" applyAlignment="1" applyProtection="1">
      <alignment vertical="center" wrapText="1"/>
      <protection locked="0"/>
    </xf>
    <xf numFmtId="49" fontId="15" fillId="77" borderId="68" xfId="910" applyNumberFormat="1" applyFont="1" applyFill="1" applyBorder="1" applyAlignment="1" applyProtection="1">
      <alignment vertical="center" wrapText="1"/>
      <protection locked="0"/>
    </xf>
    <xf numFmtId="1" fontId="15" fillId="77" borderId="20" xfId="910" applyNumberFormat="1" applyFont="1" applyFill="1" applyBorder="1" applyAlignment="1" applyProtection="1">
      <alignment horizontal="center" vertical="center" wrapText="1"/>
      <protection locked="0"/>
    </xf>
    <xf numFmtId="49" fontId="15" fillId="77" borderId="69" xfId="910" applyNumberFormat="1" applyFont="1" applyFill="1" applyBorder="1" applyAlignment="1" applyProtection="1">
      <alignment vertical="center" wrapText="1"/>
      <protection locked="0"/>
    </xf>
    <xf numFmtId="1" fontId="15" fillId="77" borderId="62" xfId="910" applyNumberFormat="1" applyFont="1" applyFill="1" applyBorder="1" applyAlignment="1" applyProtection="1">
      <alignment horizontal="center" vertical="center" wrapText="1"/>
      <protection locked="0"/>
    </xf>
    <xf numFmtId="1" fontId="15" fillId="77" borderId="70" xfId="910" applyNumberFormat="1" applyFont="1" applyFill="1" applyBorder="1" applyAlignment="1" applyProtection="1">
      <alignment horizontal="center" vertical="center" wrapText="1"/>
      <protection locked="0"/>
    </xf>
    <xf numFmtId="49" fontId="15" fillId="77" borderId="71" xfId="910" applyNumberFormat="1" applyFont="1" applyFill="1" applyBorder="1" applyAlignment="1" applyProtection="1">
      <alignment vertical="center" wrapText="1"/>
      <protection locked="0"/>
    </xf>
    <xf numFmtId="0" fontId="9" fillId="0" borderId="0" xfId="0" applyFont="1" applyAlignment="1">
      <alignment vertical="center"/>
    </xf>
    <xf numFmtId="1" fontId="9" fillId="0" borderId="31" xfId="0" applyNumberFormat="1" applyFont="1" applyBorder="1" applyAlignment="1">
      <alignment horizontal="center" vertical="center"/>
    </xf>
    <xf numFmtId="0" fontId="15" fillId="0" borderId="0" xfId="0" applyFont="1" applyAlignment="1">
      <alignment horizontal="left" vertical="center"/>
    </xf>
    <xf numFmtId="10" fontId="16" fillId="0" borderId="0" xfId="672" applyNumberFormat="1" applyFont="1"/>
    <xf numFmtId="1" fontId="19" fillId="0" borderId="0" xfId="0" quotePrefix="1" applyNumberFormat="1" applyFont="1" applyAlignment="1">
      <alignment vertical="center"/>
    </xf>
    <xf numFmtId="0" fontId="109" fillId="0" borderId="0" xfId="0" applyFont="1" applyAlignment="1">
      <alignment horizontal="left" vertical="center"/>
    </xf>
    <xf numFmtId="1" fontId="19" fillId="0" borderId="0" xfId="0" applyNumberFormat="1" applyFont="1"/>
    <xf numFmtId="1" fontId="15" fillId="77" borderId="24" xfId="910" applyNumberFormat="1" applyFont="1" applyFill="1" applyBorder="1" applyAlignment="1" applyProtection="1">
      <alignment horizontal="center" vertical="center" wrapText="1"/>
      <protection locked="0"/>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 fillId="0" borderId="18" xfId="0" applyFont="1" applyBorder="1" applyAlignment="1">
      <alignment wrapText="1"/>
    </xf>
    <xf numFmtId="0" fontId="83" fillId="0" borderId="18" xfId="0" applyFont="1" applyBorder="1" applyAlignment="1">
      <alignment vertical="center"/>
    </xf>
    <xf numFmtId="0" fontId="19" fillId="0" borderId="18" xfId="0" applyFont="1" applyBorder="1" applyAlignment="1">
      <alignment vertical="center"/>
    </xf>
    <xf numFmtId="0" fontId="15" fillId="0" borderId="26" xfId="0" applyFont="1" applyBorder="1" applyAlignment="1">
      <alignment vertical="center"/>
    </xf>
    <xf numFmtId="0" fontId="83" fillId="0" borderId="26" xfId="0" applyFont="1" applyBorder="1" applyAlignment="1">
      <alignment vertical="center"/>
    </xf>
    <xf numFmtId="0" fontId="19" fillId="0" borderId="26" xfId="0" applyFont="1" applyBorder="1" applyAlignment="1">
      <alignment vertical="center"/>
    </xf>
    <xf numFmtId="49" fontId="15" fillId="77" borderId="67" xfId="910" applyNumberFormat="1" applyFont="1" applyFill="1" applyBorder="1" applyAlignment="1" applyProtection="1">
      <alignment horizontal="left" vertical="center" wrapText="1"/>
      <protection locked="0"/>
    </xf>
    <xf numFmtId="49" fontId="15" fillId="77" borderId="40" xfId="910" applyNumberFormat="1" applyFont="1" applyFill="1" applyBorder="1" applyAlignment="1" applyProtection="1">
      <alignment horizontal="left" vertical="center" wrapText="1"/>
      <protection locked="0"/>
    </xf>
    <xf numFmtId="49" fontId="15" fillId="77" borderId="24" xfId="910" applyNumberFormat="1" applyFont="1" applyFill="1" applyBorder="1" applyAlignment="1" applyProtection="1">
      <alignment horizontal="left" vertical="center" wrapText="1"/>
      <protection locked="0"/>
    </xf>
    <xf numFmtId="49" fontId="15" fillId="77" borderId="18" xfId="910" applyNumberFormat="1" applyFont="1" applyFill="1" applyBorder="1" applyAlignment="1" applyProtection="1">
      <alignment horizontal="left" vertical="center" wrapText="1"/>
      <protection locked="0"/>
    </xf>
    <xf numFmtId="49" fontId="15" fillId="77" borderId="62" xfId="910" applyNumberFormat="1" applyFont="1" applyFill="1" applyBorder="1" applyAlignment="1" applyProtection="1">
      <alignment horizontal="left" vertical="center" wrapText="1"/>
      <protection locked="0"/>
    </xf>
    <xf numFmtId="49" fontId="15" fillId="77" borderId="24" xfId="910" applyNumberFormat="1" applyFont="1" applyFill="1" applyBorder="1" applyAlignment="1" applyProtection="1">
      <alignment horizontal="center" vertical="center" wrapText="1"/>
      <protection locked="0"/>
    </xf>
    <xf numFmtId="49" fontId="15" fillId="77" borderId="18" xfId="910" applyNumberFormat="1" applyFont="1" applyFill="1" applyBorder="1" applyAlignment="1" applyProtection="1">
      <alignment horizontal="center" vertical="center" wrapText="1"/>
      <protection locked="0"/>
    </xf>
    <xf numFmtId="49" fontId="15" fillId="77" borderId="62" xfId="910" applyNumberFormat="1" applyFont="1" applyFill="1" applyBorder="1" applyAlignment="1" applyProtection="1">
      <alignment horizontal="center" vertical="center" wrapText="1"/>
      <protection locked="0"/>
    </xf>
    <xf numFmtId="49" fontId="15" fillId="77" borderId="68" xfId="910" applyNumberFormat="1" applyFont="1" applyFill="1" applyBorder="1" applyAlignment="1" applyProtection="1">
      <alignment horizontal="left" vertical="center" wrapText="1"/>
      <protection locked="0"/>
    </xf>
    <xf numFmtId="49" fontId="15" fillId="77" borderId="64" xfId="910" applyNumberFormat="1" applyFont="1" applyFill="1" applyBorder="1" applyAlignment="1" applyProtection="1">
      <alignment horizontal="left" vertical="center" wrapText="1"/>
      <protection locked="0"/>
    </xf>
    <xf numFmtId="1" fontId="15" fillId="77" borderId="18" xfId="910" applyNumberFormat="1" applyFont="1" applyFill="1" applyBorder="1" applyAlignment="1" applyProtection="1">
      <alignment horizontal="center" vertical="center"/>
      <protection locked="0"/>
    </xf>
    <xf numFmtId="1" fontId="15" fillId="77" borderId="65" xfId="910" applyNumberFormat="1" applyFont="1" applyFill="1" applyBorder="1" applyAlignment="1" applyProtection="1">
      <alignment horizontal="center" vertical="center"/>
      <protection locked="0"/>
    </xf>
    <xf numFmtId="49" fontId="15" fillId="77" borderId="66" xfId="910" applyNumberFormat="1" applyFont="1" applyFill="1" applyBorder="1" applyAlignment="1" applyProtection="1">
      <alignment horizontal="left" vertical="center" wrapText="1"/>
      <protection locked="0"/>
    </xf>
    <xf numFmtId="49" fontId="15" fillId="77" borderId="61" xfId="910" applyNumberFormat="1" applyFont="1" applyFill="1" applyBorder="1" applyAlignment="1" applyProtection="1">
      <alignment horizontal="left" vertical="center" wrapText="1"/>
      <protection locked="0"/>
    </xf>
    <xf numFmtId="1" fontId="15" fillId="77" borderId="62" xfId="910" applyNumberFormat="1" applyFont="1" applyFill="1" applyBorder="1" applyAlignment="1" applyProtection="1">
      <alignment horizontal="center" vertical="center"/>
      <protection locked="0"/>
    </xf>
    <xf numFmtId="1" fontId="15" fillId="77" borderId="63" xfId="910" applyNumberFormat="1" applyFont="1" applyFill="1" applyBorder="1" applyAlignment="1" applyProtection="1">
      <alignment horizontal="center" vertical="center"/>
      <protection locked="0"/>
    </xf>
    <xf numFmtId="49" fontId="15" fillId="77" borderId="76" xfId="910" applyNumberFormat="1" applyFont="1" applyFill="1" applyBorder="1" applyAlignment="1" applyProtection="1">
      <alignment horizontal="left" vertical="center" wrapText="1"/>
      <protection locked="0"/>
    </xf>
    <xf numFmtId="49" fontId="15" fillId="77" borderId="28" xfId="910" applyNumberFormat="1" applyFont="1" applyFill="1" applyBorder="1" applyAlignment="1" applyProtection="1">
      <alignment horizontal="left" vertical="center" wrapText="1"/>
      <protection locked="0"/>
    </xf>
    <xf numFmtId="1" fontId="15" fillId="77" borderId="28" xfId="910" applyNumberFormat="1" applyFont="1" applyFill="1" applyBorder="1" applyAlignment="1" applyProtection="1">
      <alignment horizontal="center" vertical="center"/>
      <protection locked="0"/>
    </xf>
    <xf numFmtId="1" fontId="15" fillId="77" borderId="77" xfId="910" applyNumberFormat="1" applyFont="1" applyFill="1" applyBorder="1" applyAlignment="1" applyProtection="1">
      <alignment horizontal="center" vertical="center"/>
      <protection locked="0"/>
    </xf>
    <xf numFmtId="0" fontId="0" fillId="78" borderId="18" xfId="0" applyFill="1" applyBorder="1"/>
    <xf numFmtId="0" fontId="6" fillId="0" borderId="0" xfId="0" applyFont="1" applyAlignment="1">
      <alignment horizontal="left"/>
    </xf>
    <xf numFmtId="0" fontId="9" fillId="0" borderId="21" xfId="910" applyFont="1" applyBorder="1" applyAlignment="1">
      <alignment horizontal="left" vertical="center" wrapText="1"/>
    </xf>
    <xf numFmtId="0" fontId="9" fillId="0" borderId="22" xfId="910" applyFont="1" applyBorder="1" applyAlignment="1">
      <alignment horizontal="left" vertical="center" wrapText="1"/>
    </xf>
    <xf numFmtId="0" fontId="9" fillId="0" borderId="23" xfId="910" applyFont="1" applyBorder="1" applyAlignment="1">
      <alignment horizontal="left" vertical="center" wrapText="1"/>
    </xf>
    <xf numFmtId="0" fontId="16" fillId="0" borderId="0" xfId="0" applyFont="1" applyAlignment="1">
      <alignment horizontal="center" vertical="center" wrapText="1"/>
    </xf>
    <xf numFmtId="0" fontId="95" fillId="0" borderId="0" xfId="0" applyFont="1" applyAlignment="1">
      <alignment horizontal="center" vertical="center" wrapText="1"/>
    </xf>
    <xf numFmtId="0" fontId="12" fillId="0" borderId="21" xfId="0" applyFont="1" applyBorder="1" applyAlignment="1">
      <alignment horizontal="left" vertical="center" wrapText="1"/>
    </xf>
    <xf numFmtId="0" fontId="105" fillId="0" borderId="22" xfId="0" applyFont="1" applyBorder="1" applyAlignment="1">
      <alignment horizontal="left" vertical="center" wrapText="1"/>
    </xf>
    <xf numFmtId="0" fontId="105" fillId="0" borderId="23" xfId="0" applyFont="1" applyBorder="1" applyAlignment="1">
      <alignment horizontal="left" vertical="center" wrapText="1"/>
    </xf>
    <xf numFmtId="0" fontId="12" fillId="0" borderId="0" xfId="0" applyFont="1" applyAlignment="1">
      <alignment horizontal="justify" vertical="center" wrapText="1"/>
    </xf>
    <xf numFmtId="0" fontId="6" fillId="0" borderId="0" xfId="0" applyFont="1" applyAlignment="1">
      <alignment horizontal="justify" wrapText="1"/>
    </xf>
    <xf numFmtId="0" fontId="6" fillId="0" borderId="0" xfId="0" applyFont="1" applyAlignment="1">
      <alignment horizontal="left" wrapText="1"/>
    </xf>
    <xf numFmtId="0" fontId="9" fillId="0" borderId="18" xfId="0" applyFont="1" applyBorder="1" applyAlignment="1">
      <alignment horizontal="center" vertical="center"/>
    </xf>
    <xf numFmtId="164" fontId="98" fillId="0" borderId="21" xfId="910" applyNumberFormat="1" applyFont="1" applyBorder="1" applyAlignment="1">
      <alignment horizontal="center" vertical="center"/>
    </xf>
    <xf numFmtId="164" fontId="98" fillId="0" borderId="22" xfId="910" applyNumberFormat="1" applyFont="1" applyBorder="1" applyAlignment="1">
      <alignment horizontal="center" vertical="center"/>
    </xf>
    <xf numFmtId="164" fontId="98" fillId="0" borderId="23" xfId="910" applyNumberFormat="1" applyFont="1" applyBorder="1" applyAlignment="1">
      <alignment horizontal="center" vertical="center"/>
    </xf>
    <xf numFmtId="0" fontId="24" fillId="0" borderId="27" xfId="0" applyFont="1" applyBorder="1" applyAlignment="1">
      <alignment horizontal="left" vertical="center" wrapText="1"/>
    </xf>
    <xf numFmtId="0" fontId="24" fillId="0" borderId="37" xfId="0" applyFont="1" applyBorder="1" applyAlignment="1">
      <alignment horizontal="left" vertical="center" wrapText="1"/>
    </xf>
    <xf numFmtId="0" fontId="24" fillId="0" borderId="26" xfId="0" applyFont="1" applyBorder="1" applyAlignment="1">
      <alignment horizontal="left" vertical="center" wrapText="1"/>
    </xf>
    <xf numFmtId="0" fontId="24" fillId="0" borderId="33" xfId="0" applyFont="1" applyBorder="1" applyAlignment="1">
      <alignment horizontal="left" vertical="center" wrapText="1"/>
    </xf>
    <xf numFmtId="0" fontId="24" fillId="0" borderId="20" xfId="0" applyFont="1" applyBorder="1" applyAlignment="1">
      <alignment horizontal="left" vertical="center" wrapText="1"/>
    </xf>
    <xf numFmtId="0" fontId="24" fillId="0" borderId="36" xfId="0" applyFont="1" applyBorder="1" applyAlignment="1">
      <alignment horizontal="left" vertical="center" wrapText="1"/>
    </xf>
    <xf numFmtId="14" fontId="96" fillId="31" borderId="18" xfId="0" applyNumberFormat="1" applyFont="1" applyFill="1" applyBorder="1" applyAlignment="1" applyProtection="1">
      <alignment horizontal="center" vertical="center"/>
      <protection locked="0"/>
    </xf>
    <xf numFmtId="14" fontId="96" fillId="0" borderId="18" xfId="0" applyNumberFormat="1" applyFont="1" applyBorder="1" applyAlignment="1">
      <alignment horizontal="center" vertical="center"/>
    </xf>
    <xf numFmtId="0" fontId="96" fillId="0" borderId="18" xfId="0" applyFont="1" applyBorder="1" applyAlignment="1">
      <alignment horizontal="center" vertical="center"/>
    </xf>
    <xf numFmtId="0" fontId="103" fillId="0" borderId="27" xfId="0" applyFont="1" applyBorder="1" applyAlignment="1">
      <alignment horizontal="center" vertical="center" wrapText="1"/>
    </xf>
    <xf numFmtId="0" fontId="103" fillId="0" borderId="43" xfId="0" applyFont="1" applyBorder="1" applyAlignment="1">
      <alignment horizontal="center" vertical="center" wrapText="1"/>
    </xf>
    <xf numFmtId="0" fontId="103" fillId="0" borderId="37" xfId="0" applyFont="1" applyBorder="1" applyAlignment="1">
      <alignment horizontal="center" vertical="center" wrapText="1"/>
    </xf>
    <xf numFmtId="0" fontId="103" fillId="0" borderId="26" xfId="0" applyFont="1" applyBorder="1" applyAlignment="1">
      <alignment horizontal="center" vertical="center" wrapText="1"/>
    </xf>
    <xf numFmtId="0" fontId="103" fillId="0" borderId="0" xfId="0" applyFont="1" applyAlignment="1">
      <alignment horizontal="center" vertical="center" wrapText="1"/>
    </xf>
    <xf numFmtId="0" fontId="103" fillId="0" borderId="33" xfId="0" applyFont="1" applyBorder="1" applyAlignment="1">
      <alignment horizontal="center" vertical="center" wrapText="1"/>
    </xf>
    <xf numFmtId="0" fontId="103" fillId="0" borderId="20" xfId="0" applyFont="1" applyBorder="1" applyAlignment="1">
      <alignment horizontal="center" vertical="center" wrapText="1"/>
    </xf>
    <xf numFmtId="0" fontId="103" fillId="0" borderId="34" xfId="0" applyFont="1" applyBorder="1" applyAlignment="1">
      <alignment horizontal="center" vertical="center" wrapText="1"/>
    </xf>
    <xf numFmtId="0" fontId="103" fillId="0" borderId="36" xfId="0" applyFont="1" applyBorder="1" applyAlignment="1">
      <alignment horizontal="center" vertical="center" wrapText="1"/>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xf>
    <xf numFmtId="14" fontId="98" fillId="0" borderId="0" xfId="910" applyNumberFormat="1" applyFont="1" applyAlignment="1">
      <alignment horizontal="left" vertical="center"/>
    </xf>
    <xf numFmtId="0" fontId="9" fillId="0" borderId="53" xfId="0" applyFont="1" applyBorder="1" applyAlignment="1">
      <alignment horizontal="center" vertical="center" wrapText="1"/>
    </xf>
    <xf numFmtId="0" fontId="15" fillId="0" borderId="18" xfId="0" applyFont="1" applyBorder="1" applyAlignment="1">
      <alignment horizontal="center" vertical="center"/>
    </xf>
    <xf numFmtId="0" fontId="98" fillId="0" borderId="18" xfId="0" applyFont="1" applyBorder="1" applyAlignment="1">
      <alignment horizontal="center" vertical="center"/>
    </xf>
    <xf numFmtId="0" fontId="15" fillId="0" borderId="18" xfId="910" applyFont="1" applyBorder="1" applyAlignment="1">
      <alignment horizontal="center" vertical="center" wrapText="1"/>
    </xf>
    <xf numFmtId="0" fontId="19" fillId="0" borderId="18" xfId="0" applyFont="1" applyBorder="1" applyAlignment="1">
      <alignment horizontal="center" vertical="center"/>
    </xf>
    <xf numFmtId="0" fontId="98" fillId="31" borderId="18" xfId="910" applyFont="1" applyFill="1" applyBorder="1" applyAlignment="1" applyProtection="1">
      <alignment horizontal="center" vertical="center" wrapText="1"/>
      <protection locked="0"/>
    </xf>
    <xf numFmtId="0" fontId="98" fillId="0" borderId="18" xfId="910" applyFont="1" applyBorder="1" applyAlignment="1">
      <alignment horizontal="center" vertical="center" wrapText="1"/>
    </xf>
    <xf numFmtId="0" fontId="98" fillId="0" borderId="21" xfId="910" applyFont="1" applyBorder="1" applyAlignment="1">
      <alignment horizontal="center" vertical="center" wrapText="1"/>
    </xf>
    <xf numFmtId="0" fontId="98" fillId="0" borderId="22" xfId="910" applyFont="1" applyBorder="1" applyAlignment="1">
      <alignment horizontal="center" vertical="center" wrapText="1"/>
    </xf>
    <xf numFmtId="0" fontId="98" fillId="0" borderId="23" xfId="910" applyFont="1" applyBorder="1" applyAlignment="1">
      <alignment horizontal="center" vertical="center" wrapText="1"/>
    </xf>
    <xf numFmtId="0" fontId="98" fillId="31" borderId="21" xfId="910" applyFont="1" applyFill="1" applyBorder="1" applyAlignment="1" applyProtection="1">
      <alignment horizontal="left" vertical="center"/>
      <protection locked="0"/>
    </xf>
    <xf numFmtId="0" fontId="98" fillId="31" borderId="23" xfId="910" applyFont="1" applyFill="1" applyBorder="1" applyAlignment="1" applyProtection="1">
      <alignment horizontal="left" vertical="center"/>
      <protection locked="0"/>
    </xf>
    <xf numFmtId="0" fontId="98" fillId="0" borderId="18" xfId="910" applyFont="1" applyBorder="1" applyAlignment="1">
      <alignment horizontal="left" vertical="center"/>
    </xf>
    <xf numFmtId="0" fontId="19" fillId="31" borderId="21" xfId="0" applyFont="1" applyFill="1" applyBorder="1" applyAlignment="1" applyProtection="1">
      <alignment horizontal="left" vertical="center"/>
      <protection locked="0"/>
    </xf>
    <xf numFmtId="0" fontId="96" fillId="31" borderId="22" xfId="0" applyFont="1" applyFill="1" applyBorder="1" applyAlignment="1" applyProtection="1">
      <alignment horizontal="left" vertical="center"/>
      <protection locked="0"/>
    </xf>
    <xf numFmtId="0" fontId="96" fillId="31" borderId="23" xfId="0" applyFont="1" applyFill="1" applyBorder="1" applyAlignment="1" applyProtection="1">
      <alignment horizontal="left" vertical="center"/>
      <protection locked="0"/>
    </xf>
    <xf numFmtId="0" fontId="99" fillId="0" borderId="0" xfId="0" applyFont="1" applyAlignment="1">
      <alignment horizontal="center" vertical="center"/>
    </xf>
    <xf numFmtId="0" fontId="85" fillId="0" borderId="0" xfId="0" applyFont="1" applyAlignment="1">
      <alignment horizontal="left" wrapText="1"/>
    </xf>
    <xf numFmtId="0" fontId="0" fillId="0" borderId="0" xfId="0" applyAlignment="1">
      <alignment horizontal="left" wrapText="1"/>
    </xf>
    <xf numFmtId="0" fontId="83" fillId="0" borderId="58" xfId="0" applyFont="1" applyBorder="1" applyAlignment="1">
      <alignment horizontal="center" vertical="center" wrapText="1"/>
    </xf>
    <xf numFmtId="0" fontId="83" fillId="0" borderId="61" xfId="0" applyFont="1" applyBorder="1" applyAlignment="1">
      <alignment horizontal="center" vertical="center" wrapText="1"/>
    </xf>
    <xf numFmtId="0" fontId="83" fillId="0" borderId="59" xfId="0" applyFont="1" applyBorder="1" applyAlignment="1">
      <alignment horizontal="center" vertical="center" wrapText="1"/>
    </xf>
    <xf numFmtId="0" fontId="83" fillId="0" borderId="62" xfId="0" applyFont="1" applyBorder="1" applyAlignment="1">
      <alignment horizontal="center" vertical="center" wrapText="1"/>
    </xf>
    <xf numFmtId="0" fontId="83" fillId="0" borderId="60" xfId="0" applyFont="1" applyBorder="1" applyAlignment="1">
      <alignment horizontal="center" vertical="center" wrapText="1"/>
    </xf>
    <xf numFmtId="0" fontId="15" fillId="0" borderId="0" xfId="0" applyFont="1" applyAlignment="1">
      <alignment horizontal="left" vertical="center" wrapText="1"/>
    </xf>
    <xf numFmtId="0" fontId="6" fillId="0" borderId="19" xfId="0" quotePrefix="1" applyFont="1" applyBorder="1" applyAlignment="1">
      <alignment horizontal="left" vertical="center" wrapText="1" readingOrder="1"/>
    </xf>
    <xf numFmtId="0" fontId="57" fillId="0" borderId="19" xfId="0" applyFont="1" applyBorder="1" applyAlignment="1">
      <alignment horizontal="left" vertical="center" wrapText="1" readingOrder="1"/>
    </xf>
    <xf numFmtId="0" fontId="6" fillId="0" borderId="19" xfId="0" applyFont="1" applyBorder="1" applyAlignment="1">
      <alignment horizontal="left" vertical="center" wrapText="1" readingOrder="1"/>
    </xf>
    <xf numFmtId="0" fontId="56" fillId="0" borderId="30" xfId="0" applyFont="1" applyBorder="1" applyAlignment="1">
      <alignment horizontal="center" vertical="center" wrapText="1" readingOrder="1"/>
    </xf>
    <xf numFmtId="0" fontId="56" fillId="0" borderId="32" xfId="0" applyFont="1" applyBorder="1" applyAlignment="1">
      <alignment horizontal="center" vertical="center" wrapText="1" readingOrder="1"/>
    </xf>
    <xf numFmtId="0" fontId="56" fillId="0" borderId="31" xfId="0" applyFont="1" applyBorder="1" applyAlignment="1">
      <alignment horizontal="center" vertical="center" wrapText="1" readingOrder="1"/>
    </xf>
    <xf numFmtId="0" fontId="56" fillId="0" borderId="35" xfId="0" applyFont="1" applyBorder="1" applyAlignment="1">
      <alignment horizontal="center" vertical="center" wrapText="1" readingOrder="1"/>
    </xf>
    <xf numFmtId="0" fontId="56" fillId="0" borderId="38" xfId="0" applyFont="1" applyBorder="1" applyAlignment="1">
      <alignment horizontal="center" vertical="center" wrapText="1" readingOrder="1"/>
    </xf>
    <xf numFmtId="0" fontId="56" fillId="0" borderId="29" xfId="0" applyFont="1" applyBorder="1" applyAlignment="1">
      <alignment horizontal="center" vertical="center" wrapText="1" readingOrder="1"/>
    </xf>
    <xf numFmtId="0" fontId="56" fillId="0" borderId="39" xfId="0" applyFont="1" applyBorder="1" applyAlignment="1">
      <alignment horizontal="center" vertical="center" wrapText="1" readingOrder="1"/>
    </xf>
    <xf numFmtId="0" fontId="56" fillId="0" borderId="40" xfId="0" applyFont="1" applyBorder="1" applyAlignment="1">
      <alignment horizontal="center" vertical="center" wrapText="1" readingOrder="1"/>
    </xf>
    <xf numFmtId="0" fontId="56" fillId="0" borderId="41" xfId="0" applyFont="1" applyBorder="1" applyAlignment="1">
      <alignment horizontal="center" vertical="center" wrapText="1" readingOrder="1"/>
    </xf>
    <xf numFmtId="0" fontId="6" fillId="31" borderId="30" xfId="0" applyFont="1" applyFill="1" applyBorder="1" applyAlignment="1" applyProtection="1">
      <alignment horizontal="left" vertical="center" wrapText="1"/>
      <protection locked="0"/>
    </xf>
    <xf numFmtId="0" fontId="7" fillId="31" borderId="19" xfId="0" applyFont="1" applyFill="1" applyBorder="1" applyAlignment="1" applyProtection="1">
      <alignment horizontal="left" vertical="center" wrapText="1"/>
      <protection locked="0"/>
    </xf>
    <xf numFmtId="0" fontId="6" fillId="31" borderId="54" xfId="0" applyFont="1" applyFill="1" applyBorder="1" applyAlignment="1" applyProtection="1">
      <alignment horizontal="left" vertical="center" wrapText="1"/>
      <protection locked="0"/>
    </xf>
    <xf numFmtId="0" fontId="6" fillId="31" borderId="55" xfId="0" applyFont="1" applyFill="1" applyBorder="1" applyAlignment="1" applyProtection="1">
      <alignment horizontal="left" vertical="center" wrapText="1"/>
      <protection locked="0"/>
    </xf>
    <xf numFmtId="0" fontId="6" fillId="31" borderId="56" xfId="0" applyFont="1" applyFill="1" applyBorder="1" applyAlignment="1" applyProtection="1">
      <alignment horizontal="left" vertical="center" wrapText="1"/>
      <protection locked="0"/>
    </xf>
    <xf numFmtId="1" fontId="6" fillId="0" borderId="35" xfId="0" applyNumberFormat="1" applyFont="1" applyBorder="1" applyAlignment="1">
      <alignment horizontal="center" vertical="center" wrapText="1" readingOrder="1"/>
    </xf>
    <xf numFmtId="1" fontId="6" fillId="0" borderId="38" xfId="0" applyNumberFormat="1" applyFont="1" applyBorder="1" applyAlignment="1">
      <alignment horizontal="center" vertical="center" wrapText="1" readingOrder="1"/>
    </xf>
    <xf numFmtId="1" fontId="6" fillId="0" borderId="29" xfId="0" applyNumberFormat="1" applyFont="1" applyBorder="1" applyAlignment="1">
      <alignment horizontal="center" vertical="center" wrapText="1" readingOrder="1"/>
    </xf>
    <xf numFmtId="1" fontId="6" fillId="0" borderId="39" xfId="0" applyNumberFormat="1" applyFont="1" applyBorder="1" applyAlignment="1">
      <alignment horizontal="center" vertical="center" wrapText="1" readingOrder="1"/>
    </xf>
    <xf numFmtId="1" fontId="6" fillId="0" borderId="40" xfId="0" applyNumberFormat="1" applyFont="1" applyBorder="1" applyAlignment="1">
      <alignment horizontal="center" vertical="center" wrapText="1" readingOrder="1"/>
    </xf>
    <xf numFmtId="1" fontId="6" fillId="0" borderId="41" xfId="0" applyNumberFormat="1" applyFont="1" applyBorder="1" applyAlignment="1">
      <alignment horizontal="center" vertical="center" wrapText="1" readingOrder="1"/>
    </xf>
    <xf numFmtId="49" fontId="55" fillId="0" borderId="30" xfId="0" applyNumberFormat="1" applyFont="1" applyBorder="1" applyAlignment="1">
      <alignment horizontal="center" vertical="center" wrapText="1" readingOrder="1"/>
    </xf>
    <xf numFmtId="49" fontId="55" fillId="0" borderId="32" xfId="0" applyNumberFormat="1" applyFont="1" applyBorder="1" applyAlignment="1">
      <alignment horizontal="center" vertical="center" wrapText="1" readingOrder="1"/>
    </xf>
    <xf numFmtId="49" fontId="55" fillId="0" borderId="31" xfId="0" applyNumberFormat="1" applyFont="1" applyBorder="1" applyAlignment="1">
      <alignment horizontal="center" vertical="center" wrapText="1" readingOrder="1"/>
    </xf>
    <xf numFmtId="0" fontId="6" fillId="0" borderId="35" xfId="0"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39" xfId="0" applyFont="1" applyBorder="1" applyAlignment="1">
      <alignment horizontal="left" vertical="center" wrapText="1" readingOrder="1"/>
    </xf>
    <xf numFmtId="0" fontId="6" fillId="0" borderId="40" xfId="0" applyFont="1" applyBorder="1" applyAlignment="1">
      <alignment horizontal="left" vertical="center" wrapText="1" readingOrder="1"/>
    </xf>
    <xf numFmtId="0" fontId="6" fillId="0" borderId="41" xfId="0" applyFont="1" applyBorder="1" applyAlignment="1">
      <alignment horizontal="left" vertical="center" wrapText="1" readingOrder="1"/>
    </xf>
    <xf numFmtId="0" fontId="6" fillId="0" borderId="35" xfId="0" quotePrefix="1" applyFont="1" applyBorder="1" applyAlignment="1">
      <alignment horizontal="left" vertical="center" wrapText="1" readingOrder="1"/>
    </xf>
    <xf numFmtId="0" fontId="6" fillId="0" borderId="38" xfId="0" quotePrefix="1" applyFont="1" applyBorder="1" applyAlignment="1">
      <alignment horizontal="left" vertical="center" wrapText="1" readingOrder="1"/>
    </xf>
    <xf numFmtId="0" fontId="6" fillId="0" borderId="29" xfId="0" quotePrefix="1" applyFont="1" applyBorder="1" applyAlignment="1">
      <alignment horizontal="left" vertical="center" wrapText="1" readingOrder="1"/>
    </xf>
    <xf numFmtId="0" fontId="6" fillId="0" borderId="39" xfId="0" quotePrefix="1" applyFont="1" applyBorder="1" applyAlignment="1">
      <alignment horizontal="left" vertical="center" wrapText="1" readingOrder="1"/>
    </xf>
    <xf numFmtId="0" fontId="6" fillId="0" borderId="40" xfId="0" quotePrefix="1" applyFont="1" applyBorder="1" applyAlignment="1">
      <alignment horizontal="left" vertical="center" wrapText="1" readingOrder="1"/>
    </xf>
    <xf numFmtId="0" fontId="6" fillId="0" borderId="41" xfId="0" quotePrefix="1" applyFont="1" applyBorder="1" applyAlignment="1">
      <alignment horizontal="left" vertical="center" wrapText="1" readingOrder="1"/>
    </xf>
    <xf numFmtId="9" fontId="56" fillId="0" borderId="30" xfId="0" applyNumberFormat="1" applyFont="1" applyBorder="1" applyAlignment="1">
      <alignment horizontal="center" vertical="center" wrapText="1" readingOrder="1"/>
    </xf>
    <xf numFmtId="0" fontId="49" fillId="0" borderId="0" xfId="0" applyFont="1" applyAlignment="1">
      <alignment horizontal="left" vertical="justify" wrapText="1"/>
    </xf>
    <xf numFmtId="0" fontId="12" fillId="0" borderId="0" xfId="0" applyFont="1" applyAlignment="1">
      <alignment horizontal="left" vertical="justify" wrapText="1"/>
    </xf>
    <xf numFmtId="0" fontId="55" fillId="67" borderId="30" xfId="0" quotePrefix="1" applyFont="1" applyFill="1" applyBorder="1" applyAlignment="1">
      <alignment horizontal="center" vertical="center" wrapText="1"/>
    </xf>
    <xf numFmtId="0" fontId="55" fillId="67" borderId="32" xfId="0" applyFont="1" applyFill="1" applyBorder="1" applyAlignment="1">
      <alignment horizontal="center" vertical="center" wrapText="1"/>
    </xf>
    <xf numFmtId="0" fontId="55" fillId="67" borderId="31" xfId="0" applyFont="1" applyFill="1" applyBorder="1" applyAlignment="1">
      <alignment horizontal="center" vertical="center" wrapText="1"/>
    </xf>
    <xf numFmtId="0" fontId="12" fillId="31" borderId="30" xfId="0" applyFont="1" applyFill="1" applyBorder="1" applyAlignment="1" applyProtection="1">
      <alignment horizontal="left" vertical="center" wrapText="1"/>
      <protection locked="0"/>
    </xf>
    <xf numFmtId="1" fontId="22" fillId="32" borderId="19" xfId="0" applyNumberFormat="1" applyFont="1" applyFill="1" applyBorder="1" applyAlignment="1">
      <alignment horizontal="center" vertical="center"/>
    </xf>
    <xf numFmtId="1" fontId="0" fillId="32" borderId="19" xfId="0" applyNumberFormat="1" applyFill="1" applyBorder="1" applyAlignment="1">
      <alignment horizontal="center" vertical="center"/>
    </xf>
    <xf numFmtId="16" fontId="12" fillId="0" borderId="30" xfId="0" applyNumberFormat="1" applyFont="1" applyBorder="1" applyAlignment="1">
      <alignment horizontal="center" vertical="center" wrapText="1"/>
    </xf>
    <xf numFmtId="16" fontId="12" fillId="0" borderId="32" xfId="0" applyNumberFormat="1" applyFont="1" applyBorder="1" applyAlignment="1">
      <alignment horizontal="center" vertical="center" wrapText="1"/>
    </xf>
    <xf numFmtId="16" fontId="12" fillId="0" borderId="31" xfId="0" applyNumberFormat="1" applyFont="1" applyBorder="1" applyAlignment="1">
      <alignment horizontal="center" vertical="center" wrapText="1"/>
    </xf>
    <xf numFmtId="0" fontId="54" fillId="0" borderId="19" xfId="0" applyFont="1" applyBorder="1" applyAlignment="1">
      <alignment horizontal="center" vertical="center" wrapText="1" readingOrder="1"/>
    </xf>
    <xf numFmtId="0" fontId="89" fillId="0" borderId="19" xfId="0" applyFont="1" applyBorder="1" applyAlignment="1">
      <alignment horizontal="center" vertical="center" wrapText="1" readingOrder="1"/>
    </xf>
    <xf numFmtId="0" fontId="12" fillId="0" borderId="35" xfId="0" quotePrefix="1" applyFont="1" applyBorder="1" applyAlignment="1">
      <alignment horizontal="left" vertical="center" wrapText="1" readingOrder="1"/>
    </xf>
    <xf numFmtId="0" fontId="0" fillId="0" borderId="38" xfId="0" applyBorder="1" applyAlignment="1">
      <alignment horizontal="left" vertical="center" wrapText="1" readingOrder="1"/>
    </xf>
    <xf numFmtId="0" fontId="12" fillId="0" borderId="29" xfId="0" applyFont="1" applyBorder="1" applyAlignment="1">
      <alignment horizontal="left" vertical="center" wrapText="1" readingOrder="1"/>
    </xf>
    <xf numFmtId="0" fontId="0" fillId="0" borderId="39" xfId="0" applyBorder="1" applyAlignment="1">
      <alignment horizontal="left" vertical="center" wrapText="1" readingOrder="1"/>
    </xf>
    <xf numFmtId="0" fontId="12" fillId="0" borderId="40" xfId="0" applyFont="1" applyBorder="1" applyAlignment="1">
      <alignment horizontal="left" vertical="center" wrapText="1" readingOrder="1"/>
    </xf>
    <xf numFmtId="0" fontId="0" fillId="0" borderId="41" xfId="0" applyBorder="1" applyAlignment="1">
      <alignment horizontal="left" vertical="center" wrapText="1" readingOrder="1"/>
    </xf>
    <xf numFmtId="0" fontId="55" fillId="67" borderId="30" xfId="0" applyFont="1" applyFill="1" applyBorder="1" applyAlignment="1">
      <alignment horizontal="center" vertical="center" wrapText="1"/>
    </xf>
    <xf numFmtId="0" fontId="56" fillId="0" borderId="19" xfId="0" applyFont="1" applyBorder="1" applyAlignment="1">
      <alignment horizontal="center" vertical="center" wrapText="1" readingOrder="1"/>
    </xf>
    <xf numFmtId="0" fontId="6" fillId="0" borderId="31" xfId="0" applyFont="1" applyBorder="1" applyAlignment="1">
      <alignment horizontal="left" vertical="center" wrapText="1" readingOrder="1"/>
    </xf>
    <xf numFmtId="9" fontId="54" fillId="0" borderId="30" xfId="0" applyNumberFormat="1" applyFont="1" applyBorder="1" applyAlignment="1">
      <alignment horizontal="center" vertical="center" wrapText="1" readingOrder="1"/>
    </xf>
    <xf numFmtId="0" fontId="54" fillId="0" borderId="32" xfId="0" applyFont="1" applyBorder="1" applyAlignment="1">
      <alignment horizontal="center" vertical="center" wrapText="1" readingOrder="1"/>
    </xf>
    <xf numFmtId="0" fontId="54" fillId="0" borderId="31" xfId="0" applyFont="1" applyBorder="1" applyAlignment="1">
      <alignment horizontal="center" vertical="center" wrapText="1" readingOrder="1"/>
    </xf>
    <xf numFmtId="0" fontId="12" fillId="0" borderId="30" xfId="0" applyFont="1" applyBorder="1" applyAlignment="1">
      <alignment horizontal="left" vertical="center" wrapText="1" readingOrder="1"/>
    </xf>
    <xf numFmtId="0" fontId="12" fillId="0" borderId="32" xfId="0" applyFont="1" applyBorder="1" applyAlignment="1">
      <alignment horizontal="left" vertical="center" wrapText="1" readingOrder="1"/>
    </xf>
    <xf numFmtId="0" fontId="12" fillId="0" borderId="31" xfId="0" applyFont="1" applyBorder="1" applyAlignment="1">
      <alignment horizontal="left" vertical="center" wrapText="1" readingOrder="1"/>
    </xf>
    <xf numFmtId="0" fontId="12" fillId="0" borderId="35" xfId="0" applyFont="1" applyBorder="1" applyAlignment="1">
      <alignment horizontal="left" vertical="center" wrapText="1" readingOrder="1"/>
    </xf>
    <xf numFmtId="0" fontId="12" fillId="0" borderId="38" xfId="0" applyFont="1" applyBorder="1" applyAlignment="1">
      <alignment horizontal="left" vertical="center" wrapText="1" readingOrder="1"/>
    </xf>
    <xf numFmtId="0" fontId="12" fillId="0" borderId="39" xfId="0" applyFont="1" applyBorder="1" applyAlignment="1">
      <alignment horizontal="left" vertical="center" wrapText="1" readingOrder="1"/>
    </xf>
    <xf numFmtId="0" fontId="12" fillId="0" borderId="41" xfId="0" applyFont="1" applyBorder="1" applyAlignment="1">
      <alignment horizontal="left" vertical="center" wrapText="1" readingOrder="1"/>
    </xf>
    <xf numFmtId="0" fontId="12" fillId="0" borderId="30" xfId="0" applyFont="1" applyBorder="1" applyAlignment="1">
      <alignment vertical="center" wrapText="1" readingOrder="1"/>
    </xf>
    <xf numFmtId="0" fontId="12" fillId="0" borderId="32" xfId="0" applyFont="1" applyBorder="1" applyAlignment="1">
      <alignment vertical="center" wrapText="1" readingOrder="1"/>
    </xf>
    <xf numFmtId="0" fontId="12" fillId="0" borderId="31" xfId="0" applyFont="1" applyBorder="1" applyAlignment="1">
      <alignment vertical="center" wrapText="1" readingOrder="1"/>
    </xf>
    <xf numFmtId="1" fontId="12" fillId="0" borderId="19" xfId="0" applyNumberFormat="1" applyFont="1" applyBorder="1" applyAlignment="1">
      <alignment horizontal="center" vertical="center" wrapText="1" readingOrder="1"/>
    </xf>
    <xf numFmtId="49" fontId="39" fillId="0" borderId="38" xfId="0" applyNumberFormat="1" applyFont="1" applyBorder="1" applyAlignment="1">
      <alignment horizontal="center" vertical="center" wrapText="1" readingOrder="1"/>
    </xf>
    <xf numFmtId="49" fontId="39" fillId="0" borderId="39" xfId="0" applyNumberFormat="1" applyFont="1" applyBorder="1" applyAlignment="1">
      <alignment horizontal="center" vertical="center" wrapText="1" readingOrder="1"/>
    </xf>
    <xf numFmtId="49" fontId="39" fillId="0" borderId="41" xfId="0" applyNumberFormat="1" applyFont="1" applyBorder="1" applyAlignment="1">
      <alignment horizontal="center" vertical="center" wrapText="1" readingOrder="1"/>
    </xf>
    <xf numFmtId="0" fontId="12" fillId="0" borderId="19" xfId="0" applyFont="1" applyBorder="1" applyAlignment="1">
      <alignment vertical="center" wrapText="1" readingOrder="1"/>
    </xf>
    <xf numFmtId="0" fontId="0" fillId="0" borderId="0" xfId="0" applyAlignment="1">
      <alignment horizontal="left" vertical="justify" wrapText="1"/>
    </xf>
    <xf numFmtId="0" fontId="54" fillId="0" borderId="30" xfId="0" applyFont="1" applyBorder="1" applyAlignment="1">
      <alignment horizontal="center" vertical="center" wrapText="1" readingOrder="1"/>
    </xf>
    <xf numFmtId="0" fontId="90" fillId="0" borderId="30" xfId="0" applyFont="1" applyBorder="1" applyAlignment="1">
      <alignment horizontal="center" vertical="center" wrapText="1"/>
    </xf>
    <xf numFmtId="0" fontId="90" fillId="0" borderId="31" xfId="0" applyFont="1" applyBorder="1" applyAlignment="1">
      <alignment horizontal="center" vertical="center" wrapText="1"/>
    </xf>
    <xf numFmtId="0" fontId="12" fillId="0" borderId="35" xfId="0" applyFont="1" applyBorder="1" applyAlignment="1">
      <alignment vertical="center" wrapText="1" readingOrder="1"/>
    </xf>
    <xf numFmtId="0" fontId="12" fillId="0" borderId="38" xfId="0" applyFont="1" applyBorder="1" applyAlignment="1">
      <alignment vertical="center" wrapText="1" readingOrder="1"/>
    </xf>
    <xf numFmtId="0" fontId="12" fillId="0" borderId="29" xfId="0" applyFont="1" applyBorder="1" applyAlignment="1">
      <alignment vertical="center" wrapText="1" readingOrder="1"/>
    </xf>
    <xf numFmtId="0" fontId="12" fillId="0" borderId="39" xfId="0" applyFont="1" applyBorder="1" applyAlignment="1">
      <alignment vertical="center" wrapText="1" readingOrder="1"/>
    </xf>
    <xf numFmtId="0" fontId="12" fillId="0" borderId="40" xfId="0" applyFont="1" applyBorder="1" applyAlignment="1">
      <alignment vertical="center" wrapText="1" readingOrder="1"/>
    </xf>
    <xf numFmtId="0" fontId="12" fillId="0" borderId="41" xfId="0" applyFont="1" applyBorder="1" applyAlignment="1">
      <alignment vertical="center" wrapText="1" readingOrder="1"/>
    </xf>
    <xf numFmtId="0" fontId="54" fillId="0" borderId="35" xfId="0" applyFont="1" applyBorder="1" applyAlignment="1">
      <alignment horizontal="center" vertical="center" wrapText="1" readingOrder="1"/>
    </xf>
    <xf numFmtId="0" fontId="54" fillId="0" borderId="38" xfId="0" applyFont="1" applyBorder="1" applyAlignment="1">
      <alignment horizontal="center" vertical="center" wrapText="1" readingOrder="1"/>
    </xf>
    <xf numFmtId="0" fontId="54" fillId="0" borderId="29" xfId="0" applyFont="1" applyBorder="1" applyAlignment="1">
      <alignment horizontal="center" vertical="center" wrapText="1" readingOrder="1"/>
    </xf>
    <xf numFmtId="0" fontId="54" fillId="0" borderId="39" xfId="0" applyFont="1" applyBorder="1" applyAlignment="1">
      <alignment horizontal="center" vertical="center" wrapText="1" readingOrder="1"/>
    </xf>
    <xf numFmtId="0" fontId="54" fillId="0" borderId="40" xfId="0" applyFont="1" applyBorder="1" applyAlignment="1">
      <alignment horizontal="center" vertical="center" wrapText="1" readingOrder="1"/>
    </xf>
    <xf numFmtId="0" fontId="54" fillId="0" borderId="41" xfId="0" applyFont="1" applyBorder="1" applyAlignment="1">
      <alignment horizontal="center" vertical="center" wrapText="1" readingOrder="1"/>
    </xf>
    <xf numFmtId="0" fontId="110" fillId="0" borderId="38" xfId="0" applyFont="1" applyBorder="1" applyAlignment="1">
      <alignment horizontal="center" vertical="center" wrapText="1" readingOrder="1"/>
    </xf>
    <xf numFmtId="0" fontId="110" fillId="0" borderId="29" xfId="0" applyFont="1" applyBorder="1" applyAlignment="1">
      <alignment horizontal="center" vertical="center" wrapText="1" readingOrder="1"/>
    </xf>
    <xf numFmtId="0" fontId="110" fillId="0" borderId="39" xfId="0" applyFont="1" applyBorder="1" applyAlignment="1">
      <alignment horizontal="center" vertical="center" wrapText="1" readingOrder="1"/>
    </xf>
    <xf numFmtId="0" fontId="110" fillId="0" borderId="40" xfId="0" applyFont="1" applyBorder="1" applyAlignment="1">
      <alignment horizontal="center" vertical="center" wrapText="1" readingOrder="1"/>
    </xf>
    <xf numFmtId="0" fontId="110" fillId="0" borderId="41" xfId="0" applyFont="1" applyBorder="1" applyAlignment="1">
      <alignment horizontal="center" vertical="center" wrapText="1" readingOrder="1"/>
    </xf>
    <xf numFmtId="0" fontId="110" fillId="0" borderId="30" xfId="0" applyFont="1" applyBorder="1" applyAlignment="1">
      <alignment horizontal="center" vertical="center" wrapText="1" readingOrder="1"/>
    </xf>
    <xf numFmtId="0" fontId="110" fillId="0" borderId="32" xfId="0" applyFont="1" applyBorder="1" applyAlignment="1">
      <alignment horizontal="center" vertical="center" wrapText="1" readingOrder="1"/>
    </xf>
    <xf numFmtId="0" fontId="110" fillId="0" borderId="31" xfId="0" applyFont="1" applyBorder="1" applyAlignment="1">
      <alignment horizontal="center" vertical="center" wrapText="1" readingOrder="1"/>
    </xf>
    <xf numFmtId="0" fontId="6" fillId="0" borderId="30" xfId="0" applyFont="1" applyBorder="1" applyAlignment="1">
      <alignment vertical="center" wrapText="1" readingOrder="1"/>
    </xf>
    <xf numFmtId="0" fontId="6" fillId="0" borderId="32" xfId="0" applyFont="1" applyBorder="1" applyAlignment="1">
      <alignment vertical="center" wrapText="1" readingOrder="1"/>
    </xf>
    <xf numFmtId="0" fontId="6" fillId="0" borderId="31" xfId="0" applyFont="1" applyBorder="1" applyAlignment="1">
      <alignment vertical="center" wrapText="1" readingOrder="1"/>
    </xf>
    <xf numFmtId="0" fontId="12" fillId="0" borderId="35" xfId="0" quotePrefix="1" applyFont="1" applyBorder="1" applyAlignment="1">
      <alignment vertical="center" wrapText="1" readingOrder="1"/>
    </xf>
    <xf numFmtId="0" fontId="6" fillId="0" borderId="35" xfId="0" applyFont="1" applyBorder="1" applyAlignment="1">
      <alignment vertical="center" wrapText="1" readingOrder="1"/>
    </xf>
    <xf numFmtId="0" fontId="6" fillId="0" borderId="38" xfId="0" applyFont="1" applyBorder="1" applyAlignment="1">
      <alignment vertical="center" wrapText="1" readingOrder="1"/>
    </xf>
    <xf numFmtId="0" fontId="6" fillId="0" borderId="29" xfId="0" applyFont="1" applyBorder="1" applyAlignment="1">
      <alignment vertical="center" wrapText="1" readingOrder="1"/>
    </xf>
    <xf numFmtId="0" fontId="6" fillId="0" borderId="39" xfId="0" applyFont="1" applyBorder="1" applyAlignment="1">
      <alignment vertical="center" wrapText="1" readingOrder="1"/>
    </xf>
    <xf numFmtId="0" fontId="6" fillId="0" borderId="40" xfId="0" applyFont="1" applyBorder="1" applyAlignment="1">
      <alignment vertical="center" wrapText="1" readingOrder="1"/>
    </xf>
    <xf numFmtId="0" fontId="6" fillId="0" borderId="41" xfId="0" applyFont="1" applyBorder="1" applyAlignment="1">
      <alignment vertical="center" wrapText="1" readingOrder="1"/>
    </xf>
    <xf numFmtId="0" fontId="24" fillId="0" borderId="19" xfId="0" applyFont="1" applyBorder="1" applyAlignment="1">
      <alignment horizontal="center" vertical="center" wrapText="1"/>
    </xf>
    <xf numFmtId="0" fontId="0" fillId="0" borderId="19" xfId="0" applyBorder="1" applyAlignment="1">
      <alignment horizontal="center" vertical="center" wrapText="1"/>
    </xf>
    <xf numFmtId="0" fontId="19" fillId="0" borderId="19" xfId="0" applyFont="1" applyBorder="1" applyAlignment="1">
      <alignment horizontal="center" vertical="center" wrapText="1"/>
    </xf>
    <xf numFmtId="0" fontId="89" fillId="0" borderId="30" xfId="0" applyFont="1" applyBorder="1" applyAlignment="1">
      <alignment horizontal="center" vertical="center" wrapText="1" readingOrder="1"/>
    </xf>
    <xf numFmtId="0" fontId="89" fillId="0" borderId="32" xfId="0" applyFont="1" applyBorder="1" applyAlignment="1">
      <alignment horizontal="center" vertical="center" wrapText="1" readingOrder="1"/>
    </xf>
    <xf numFmtId="0" fontId="89" fillId="0" borderId="31" xfId="0" applyFont="1" applyBorder="1" applyAlignment="1">
      <alignment horizontal="center" vertical="center" wrapText="1" readingOrder="1"/>
    </xf>
    <xf numFmtId="9" fontId="54" fillId="0" borderId="32" xfId="0" applyNumberFormat="1" applyFont="1" applyBorder="1" applyAlignment="1">
      <alignment horizontal="center" vertical="center" wrapText="1" readingOrder="1"/>
    </xf>
    <xf numFmtId="9" fontId="54" fillId="0" borderId="31" xfId="0" applyNumberFormat="1" applyFont="1" applyBorder="1" applyAlignment="1">
      <alignment horizontal="center" vertical="center" wrapText="1" readingOrder="1"/>
    </xf>
    <xf numFmtId="0" fontId="24" fillId="0" borderId="35"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1" fontId="12" fillId="0" borderId="35" xfId="0" applyNumberFormat="1" applyFont="1" applyBorder="1" applyAlignment="1">
      <alignment horizontal="center" vertical="center" wrapText="1" readingOrder="1"/>
    </xf>
    <xf numFmtId="1" fontId="12" fillId="0" borderId="29" xfId="0" applyNumberFormat="1" applyFont="1" applyBorder="1" applyAlignment="1">
      <alignment horizontal="center" vertical="center" wrapText="1" readingOrder="1"/>
    </xf>
    <xf numFmtId="1" fontId="12" fillId="0" borderId="40" xfId="0" applyNumberFormat="1" applyFont="1" applyBorder="1" applyAlignment="1">
      <alignment horizontal="center" vertical="center" wrapText="1" readingOrder="1"/>
    </xf>
    <xf numFmtId="1" fontId="12" fillId="0" borderId="30" xfId="0" applyNumberFormat="1" applyFont="1" applyBorder="1" applyAlignment="1">
      <alignment horizontal="center" vertical="center" wrapText="1" readingOrder="1"/>
    </xf>
    <xf numFmtId="1" fontId="12" fillId="0" borderId="32" xfId="0" applyNumberFormat="1" applyFont="1" applyBorder="1" applyAlignment="1">
      <alignment horizontal="center" vertical="center" wrapText="1" readingOrder="1"/>
    </xf>
    <xf numFmtId="1" fontId="12" fillId="0" borderId="31" xfId="0" applyNumberFormat="1" applyFont="1" applyBorder="1" applyAlignment="1">
      <alignment horizontal="center" vertical="center" wrapText="1" readingOrder="1"/>
    </xf>
    <xf numFmtId="49" fontId="39" fillId="0" borderId="30" xfId="0" applyNumberFormat="1" applyFont="1" applyBorder="1" applyAlignment="1">
      <alignment horizontal="center" vertical="center" wrapText="1" readingOrder="1"/>
    </xf>
    <xf numFmtId="49" fontId="39" fillId="0" borderId="32" xfId="0" applyNumberFormat="1" applyFont="1" applyBorder="1" applyAlignment="1">
      <alignment horizontal="center" vertical="center" wrapText="1" readingOrder="1"/>
    </xf>
    <xf numFmtId="49" fontId="39" fillId="0" borderId="31" xfId="0" applyNumberFormat="1" applyFont="1" applyBorder="1" applyAlignment="1">
      <alignment horizontal="center" vertical="center" wrapText="1" readingOrder="1"/>
    </xf>
    <xf numFmtId="0" fontId="39" fillId="67" borderId="30" xfId="0" applyFont="1" applyFill="1" applyBorder="1" applyAlignment="1">
      <alignment horizontal="center" vertical="center" wrapText="1"/>
    </xf>
    <xf numFmtId="0" fontId="39" fillId="67" borderId="32" xfId="0" applyFont="1" applyFill="1" applyBorder="1" applyAlignment="1">
      <alignment horizontal="center" vertical="center" wrapText="1"/>
    </xf>
    <xf numFmtId="0" fontId="39" fillId="67" borderId="31" xfId="0" applyFont="1" applyFill="1" applyBorder="1" applyAlignment="1">
      <alignment horizontal="center" vertical="center"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9" fontId="89" fillId="0" borderId="30" xfId="0" applyNumberFormat="1" applyFont="1" applyBorder="1" applyAlignment="1">
      <alignment horizontal="center" vertical="center" wrapText="1" readingOrder="1"/>
    </xf>
    <xf numFmtId="0" fontId="53" fillId="0" borderId="19" xfId="0" applyFont="1" applyBorder="1" applyAlignment="1">
      <alignment horizontal="center" vertical="center" wrapText="1"/>
    </xf>
    <xf numFmtId="0" fontId="90" fillId="0" borderId="19" xfId="0" applyFont="1" applyBorder="1" applyAlignment="1">
      <alignment horizontal="center" vertical="center" wrapText="1"/>
    </xf>
    <xf numFmtId="0" fontId="12" fillId="0" borderId="19" xfId="0" applyFont="1" applyBorder="1" applyAlignment="1">
      <alignment vertical="center" wrapText="1"/>
    </xf>
    <xf numFmtId="0" fontId="24" fillId="0" borderId="42" xfId="0" applyFont="1" applyBorder="1" applyAlignment="1">
      <alignment horizontal="center" vertical="center"/>
    </xf>
    <xf numFmtId="0" fontId="24" fillId="0" borderId="25" xfId="0" applyFont="1" applyBorder="1" applyAlignment="1">
      <alignment horizontal="center" vertical="center"/>
    </xf>
    <xf numFmtId="0" fontId="7" fillId="72" borderId="19" xfId="0" applyFont="1" applyFill="1" applyBorder="1" applyAlignment="1" applyProtection="1">
      <alignment horizontal="left" vertical="center" wrapText="1"/>
      <protection locked="0"/>
    </xf>
    <xf numFmtId="0" fontId="19" fillId="0" borderId="31" xfId="0" applyFont="1" applyBorder="1" applyAlignment="1">
      <alignment horizontal="center" vertical="center" wrapText="1"/>
    </xf>
    <xf numFmtId="0" fontId="39" fillId="67" borderId="30" xfId="0" quotePrefix="1" applyFont="1" applyFill="1" applyBorder="1" applyAlignment="1">
      <alignment horizontal="center" vertical="center" wrapText="1"/>
    </xf>
    <xf numFmtId="0" fontId="6" fillId="31" borderId="32" xfId="0" applyFont="1" applyFill="1" applyBorder="1" applyAlignment="1" applyProtection="1">
      <alignment horizontal="left" vertical="center" wrapText="1"/>
      <protection locked="0"/>
    </xf>
    <xf numFmtId="0" fontId="6" fillId="31" borderId="31" xfId="0" applyFont="1" applyFill="1" applyBorder="1" applyAlignment="1" applyProtection="1">
      <alignment horizontal="left" vertical="center" wrapText="1"/>
      <protection locked="0"/>
    </xf>
    <xf numFmtId="0" fontId="12" fillId="31" borderId="32" xfId="0" applyFont="1" applyFill="1" applyBorder="1" applyAlignment="1" applyProtection="1">
      <alignment horizontal="left" vertical="center" wrapText="1"/>
      <protection locked="0"/>
    </xf>
    <xf numFmtId="0" fontId="12" fillId="31" borderId="31" xfId="0" applyFont="1" applyFill="1" applyBorder="1" applyAlignment="1" applyProtection="1">
      <alignment horizontal="left" vertical="center" wrapText="1"/>
      <protection locked="0"/>
    </xf>
    <xf numFmtId="0" fontId="57" fillId="0" borderId="38" xfId="0" applyFont="1" applyBorder="1" applyAlignment="1">
      <alignment horizontal="left" vertical="center" wrapText="1" readingOrder="1"/>
    </xf>
    <xf numFmtId="0" fontId="57" fillId="0" borderId="39" xfId="0" applyFont="1" applyBorder="1" applyAlignment="1">
      <alignment horizontal="left" vertical="center" wrapText="1" readingOrder="1"/>
    </xf>
    <xf numFmtId="0" fontId="57" fillId="0" borderId="41" xfId="0" applyFont="1" applyBorder="1" applyAlignment="1">
      <alignment horizontal="left" vertical="center" wrapText="1" readingOrder="1"/>
    </xf>
    <xf numFmtId="1" fontId="12" fillId="0" borderId="38" xfId="0" applyNumberFormat="1" applyFont="1" applyBorder="1" applyAlignment="1">
      <alignment horizontal="center" vertical="center" wrapText="1" readingOrder="1"/>
    </xf>
    <xf numFmtId="1" fontId="12" fillId="0" borderId="39" xfId="0" applyNumberFormat="1" applyFont="1" applyBorder="1" applyAlignment="1">
      <alignment horizontal="center" vertical="center" wrapText="1" readingOrder="1"/>
    </xf>
    <xf numFmtId="1" fontId="12" fillId="0" borderId="41" xfId="0" applyNumberFormat="1" applyFont="1" applyBorder="1" applyAlignment="1">
      <alignment horizontal="center" vertical="center" wrapText="1" readingOrder="1"/>
    </xf>
    <xf numFmtId="0" fontId="6" fillId="0" borderId="30"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9" fillId="28" borderId="21" xfId="910" applyFont="1" applyFill="1" applyBorder="1" applyAlignment="1">
      <alignment vertical="center"/>
    </xf>
    <xf numFmtId="0" fontId="0" fillId="0" borderId="23" xfId="0" applyBorder="1" applyAlignment="1">
      <alignment vertical="center"/>
    </xf>
    <xf numFmtId="0" fontId="9" fillId="28" borderId="22" xfId="910" applyFont="1" applyFill="1" applyBorder="1" applyAlignment="1">
      <alignment vertical="center"/>
    </xf>
    <xf numFmtId="0" fontId="24" fillId="28" borderId="22" xfId="0" applyFont="1" applyFill="1" applyBorder="1"/>
    <xf numFmtId="0" fontId="0" fillId="0" borderId="23" xfId="0" applyBorder="1"/>
    <xf numFmtId="164" fontId="6" fillId="73" borderId="35" xfId="1030" applyNumberFormat="1" applyFont="1" applyFill="1" applyBorder="1" applyAlignment="1" applyProtection="1">
      <alignment horizontal="center" vertical="center"/>
    </xf>
    <xf numFmtId="164" fontId="6" fillId="73" borderId="38" xfId="1030" applyNumberFormat="1" applyFont="1" applyFill="1" applyBorder="1" applyAlignment="1" applyProtection="1">
      <alignment horizontal="center" vertical="center"/>
    </xf>
    <xf numFmtId="164" fontId="6" fillId="73" borderId="29" xfId="1030" applyNumberFormat="1" applyFont="1" applyFill="1" applyBorder="1" applyAlignment="1" applyProtection="1">
      <alignment horizontal="center" vertical="center"/>
    </xf>
    <xf numFmtId="164" fontId="6" fillId="73" borderId="39" xfId="1030" applyNumberFormat="1" applyFont="1" applyFill="1" applyBorder="1" applyAlignment="1" applyProtection="1">
      <alignment horizontal="center" vertical="center"/>
    </xf>
    <xf numFmtId="164" fontId="6" fillId="0" borderId="19" xfId="1030" applyNumberFormat="1" applyFont="1" applyFill="1" applyBorder="1" applyAlignment="1" applyProtection="1">
      <alignment horizontal="center" vertical="center"/>
    </xf>
    <xf numFmtId="164" fontId="6" fillId="0" borderId="30" xfId="1030" applyNumberFormat="1" applyFont="1" applyFill="1" applyBorder="1" applyAlignment="1" applyProtection="1">
      <alignment horizontal="center" wrapText="1"/>
    </xf>
    <xf numFmtId="164" fontId="6" fillId="0" borderId="32" xfId="1030" applyNumberFormat="1" applyFont="1" applyFill="1" applyBorder="1" applyAlignment="1" applyProtection="1">
      <alignment horizontal="center" wrapText="1"/>
    </xf>
    <xf numFmtId="164" fontId="6" fillId="75" borderId="42" xfId="1030" applyNumberFormat="1" applyFont="1" applyFill="1" applyBorder="1" applyAlignment="1" applyProtection="1">
      <alignment horizontal="left" vertical="center" wrapText="1"/>
    </xf>
    <xf numFmtId="164" fontId="6" fillId="75" borderId="57" xfId="1030" applyNumberFormat="1" applyFont="1" applyFill="1" applyBorder="1" applyAlignment="1" applyProtection="1">
      <alignment horizontal="left" vertical="center" wrapText="1"/>
    </xf>
    <xf numFmtId="164" fontId="6" fillId="75" borderId="25" xfId="1030" applyNumberFormat="1" applyFont="1" applyFill="1" applyBorder="1" applyAlignment="1" applyProtection="1">
      <alignment horizontal="left" vertical="center" wrapText="1"/>
    </xf>
    <xf numFmtId="164" fontId="6" fillId="76" borderId="35" xfId="1030" applyNumberFormat="1" applyFont="1" applyFill="1" applyBorder="1" applyAlignment="1" applyProtection="1">
      <alignment horizontal="center" vertical="center"/>
    </xf>
    <xf numFmtId="164" fontId="6" fillId="76" borderId="38" xfId="1030" applyNumberFormat="1" applyFont="1" applyFill="1" applyBorder="1" applyAlignment="1" applyProtection="1">
      <alignment horizontal="center" vertical="center"/>
    </xf>
    <xf numFmtId="164" fontId="6" fillId="76" borderId="40" xfId="1030" applyNumberFormat="1" applyFont="1" applyFill="1" applyBorder="1" applyAlignment="1" applyProtection="1">
      <alignment horizontal="center" vertical="center"/>
    </xf>
    <xf numFmtId="164" fontId="6" fillId="76" borderId="41" xfId="1030" applyNumberFormat="1" applyFont="1" applyFill="1" applyBorder="1" applyAlignment="1" applyProtection="1">
      <alignment horizontal="center" vertical="center"/>
    </xf>
    <xf numFmtId="0" fontId="9" fillId="28" borderId="21" xfId="910" applyFont="1" applyFill="1" applyBorder="1" applyAlignment="1">
      <alignment horizontal="left" vertical="center"/>
    </xf>
    <xf numFmtId="0" fontId="9" fillId="28" borderId="22" xfId="910" applyFont="1" applyFill="1" applyBorder="1" applyAlignment="1">
      <alignment horizontal="left" vertical="center"/>
    </xf>
    <xf numFmtId="0" fontId="9" fillId="28" borderId="23" xfId="910" applyFont="1" applyFill="1" applyBorder="1" applyAlignment="1">
      <alignment horizontal="left" vertical="center"/>
    </xf>
    <xf numFmtId="0" fontId="87" fillId="0" borderId="18" xfId="0" applyFont="1" applyBorder="1" applyAlignment="1">
      <alignment horizontal="center" vertical="center" wrapText="1"/>
    </xf>
    <xf numFmtId="0" fontId="87" fillId="0" borderId="28" xfId="0" applyFont="1" applyBorder="1" applyAlignment="1">
      <alignment horizontal="center" vertical="center" wrapText="1"/>
    </xf>
    <xf numFmtId="0" fontId="91" fillId="0" borderId="28" xfId="0" applyFont="1" applyBorder="1" applyAlignment="1">
      <alignment horizontal="center" vertical="center" wrapText="1"/>
    </xf>
    <xf numFmtId="0" fontId="0" fillId="0" borderId="22" xfId="0" applyBorder="1" applyAlignment="1">
      <alignment vertical="center"/>
    </xf>
    <xf numFmtId="0" fontId="92" fillId="0" borderId="18" xfId="0" applyFont="1" applyBorder="1" applyAlignment="1">
      <alignment horizontal="center" vertical="center" wrapText="1"/>
    </xf>
  </cellXfs>
  <cellStyles count="103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ercent 2" xfId="1030" xr:uid="{00000000-0005-0000-0000-0000A6020000}"/>
    <cellStyle name="Prozent 10" xfId="673" xr:uid="{00000000-0005-0000-0000-0000A8020000}"/>
    <cellStyle name="Prozent 10 2" xfId="674" xr:uid="{00000000-0005-0000-0000-0000A9020000}"/>
    <cellStyle name="Prozent 10 3" xfId="675" xr:uid="{00000000-0005-0000-0000-0000AA020000}"/>
    <cellStyle name="Prozent 10 3 2" xfId="676" xr:uid="{00000000-0005-0000-0000-0000AB020000}"/>
    <cellStyle name="Prozent 10 4" xfId="677" xr:uid="{00000000-0005-0000-0000-0000AC020000}"/>
    <cellStyle name="Prozent 11" xfId="678" xr:uid="{00000000-0005-0000-0000-0000AD020000}"/>
    <cellStyle name="Prozent 12" xfId="679" xr:uid="{00000000-0005-0000-0000-0000AE020000}"/>
    <cellStyle name="Prozent 13" xfId="680" xr:uid="{00000000-0005-0000-0000-0000AF020000}"/>
    <cellStyle name="Prozent 2" xfId="681" xr:uid="{00000000-0005-0000-0000-0000B0020000}"/>
    <cellStyle name="Prozent 3" xfId="682" xr:uid="{00000000-0005-0000-0000-0000B1020000}"/>
    <cellStyle name="Prozent 3 2" xfId="683" xr:uid="{00000000-0005-0000-0000-0000B2020000}"/>
    <cellStyle name="Prozent 3 2 2" xfId="684" xr:uid="{00000000-0005-0000-0000-0000B3020000}"/>
    <cellStyle name="Prozent 3 2 2 2" xfId="685" xr:uid="{00000000-0005-0000-0000-0000B4020000}"/>
    <cellStyle name="Prozent 3 2 2 2 2" xfId="686" xr:uid="{00000000-0005-0000-0000-0000B5020000}"/>
    <cellStyle name="Prozent 3 2 2 2 2 2" xfId="687" xr:uid="{00000000-0005-0000-0000-0000B6020000}"/>
    <cellStyle name="Prozent 3 2 2 2 2 3" xfId="688" xr:uid="{00000000-0005-0000-0000-0000B7020000}"/>
    <cellStyle name="Prozent 3 2 2 2 2 4" xfId="689" xr:uid="{00000000-0005-0000-0000-0000B8020000}"/>
    <cellStyle name="Prozent 3 2 2 2 3" xfId="690" xr:uid="{00000000-0005-0000-0000-0000B9020000}"/>
    <cellStyle name="Prozent 3 2 2 2 4" xfId="691" xr:uid="{00000000-0005-0000-0000-0000BA020000}"/>
    <cellStyle name="Prozent 3 2 2 2 5" xfId="692" xr:uid="{00000000-0005-0000-0000-0000BB020000}"/>
    <cellStyle name="Prozent 3 2 2 3" xfId="693" xr:uid="{00000000-0005-0000-0000-0000BC020000}"/>
    <cellStyle name="Prozent 3 2 2 3 2" xfId="694" xr:uid="{00000000-0005-0000-0000-0000BD020000}"/>
    <cellStyle name="Prozent 3 2 2 3 3" xfId="695" xr:uid="{00000000-0005-0000-0000-0000BE020000}"/>
    <cellStyle name="Prozent 3 2 2 3 4" xfId="696" xr:uid="{00000000-0005-0000-0000-0000BF020000}"/>
    <cellStyle name="Prozent 3 2 2 4" xfId="697" xr:uid="{00000000-0005-0000-0000-0000C0020000}"/>
    <cellStyle name="Prozent 3 2 2 5" xfId="698" xr:uid="{00000000-0005-0000-0000-0000C1020000}"/>
    <cellStyle name="Prozent 3 2 2 6" xfId="699" xr:uid="{00000000-0005-0000-0000-0000C2020000}"/>
    <cellStyle name="Prozent 3 2 3" xfId="700" xr:uid="{00000000-0005-0000-0000-0000C3020000}"/>
    <cellStyle name="Prozent 3 2 3 2" xfId="701" xr:uid="{00000000-0005-0000-0000-0000C4020000}"/>
    <cellStyle name="Prozent 3 2 3 2 2" xfId="702" xr:uid="{00000000-0005-0000-0000-0000C5020000}"/>
    <cellStyle name="Prozent 3 2 3 2 3" xfId="703" xr:uid="{00000000-0005-0000-0000-0000C6020000}"/>
    <cellStyle name="Prozent 3 2 3 2 4" xfId="704" xr:uid="{00000000-0005-0000-0000-0000C7020000}"/>
    <cellStyle name="Prozent 3 2 3 3" xfId="705" xr:uid="{00000000-0005-0000-0000-0000C8020000}"/>
    <cellStyle name="Prozent 3 2 3 4" xfId="706" xr:uid="{00000000-0005-0000-0000-0000C9020000}"/>
    <cellStyle name="Prozent 3 2 3 5" xfId="707" xr:uid="{00000000-0005-0000-0000-0000CA020000}"/>
    <cellStyle name="Prozent 3 2 4" xfId="708" xr:uid="{00000000-0005-0000-0000-0000CB020000}"/>
    <cellStyle name="Prozent 3 2 4 2" xfId="709" xr:uid="{00000000-0005-0000-0000-0000CC020000}"/>
    <cellStyle name="Prozent 3 2 4 3" xfId="710" xr:uid="{00000000-0005-0000-0000-0000CD020000}"/>
    <cellStyle name="Prozent 3 2 4 4" xfId="711" xr:uid="{00000000-0005-0000-0000-0000CE020000}"/>
    <cellStyle name="Prozent 3 2 4 5" xfId="712" xr:uid="{00000000-0005-0000-0000-0000CF020000}"/>
    <cellStyle name="Prozent 3 2 5" xfId="713" xr:uid="{00000000-0005-0000-0000-0000D0020000}"/>
    <cellStyle name="Prozent 3 3" xfId="714" xr:uid="{00000000-0005-0000-0000-0000D1020000}"/>
    <cellStyle name="Prozent 3 3 2" xfId="715" xr:uid="{00000000-0005-0000-0000-0000D2020000}"/>
    <cellStyle name="Prozent 3 3 2 2" xfId="716" xr:uid="{00000000-0005-0000-0000-0000D3020000}"/>
    <cellStyle name="Prozent 3 3 2 2 2" xfId="717" xr:uid="{00000000-0005-0000-0000-0000D4020000}"/>
    <cellStyle name="Prozent 3 3 2 2 3" xfId="718" xr:uid="{00000000-0005-0000-0000-0000D5020000}"/>
    <cellStyle name="Prozent 3 3 2 2 4" xfId="719" xr:uid="{00000000-0005-0000-0000-0000D6020000}"/>
    <cellStyle name="Prozent 3 3 2 3" xfId="720" xr:uid="{00000000-0005-0000-0000-0000D7020000}"/>
    <cellStyle name="Prozent 3 3 2 4" xfId="721" xr:uid="{00000000-0005-0000-0000-0000D8020000}"/>
    <cellStyle name="Prozent 3 3 2 5" xfId="722" xr:uid="{00000000-0005-0000-0000-0000D9020000}"/>
    <cellStyle name="Prozent 3 3 3" xfId="723" xr:uid="{00000000-0005-0000-0000-0000DA020000}"/>
    <cellStyle name="Prozent 3 3 3 2" xfId="724" xr:uid="{00000000-0005-0000-0000-0000DB020000}"/>
    <cellStyle name="Prozent 3 3 3 3" xfId="725" xr:uid="{00000000-0005-0000-0000-0000DC020000}"/>
    <cellStyle name="Prozent 3 3 3 4" xfId="726" xr:uid="{00000000-0005-0000-0000-0000DD020000}"/>
    <cellStyle name="Prozent 3 3 4" xfId="727" xr:uid="{00000000-0005-0000-0000-0000DE020000}"/>
    <cellStyle name="Prozent 3 3 5" xfId="728" xr:uid="{00000000-0005-0000-0000-0000DF020000}"/>
    <cellStyle name="Prozent 3 3 6" xfId="729" xr:uid="{00000000-0005-0000-0000-0000E0020000}"/>
    <cellStyle name="Prozent 3 4" xfId="730" xr:uid="{00000000-0005-0000-0000-0000E1020000}"/>
    <cellStyle name="Prozent 3 4 2" xfId="731" xr:uid="{00000000-0005-0000-0000-0000E2020000}"/>
    <cellStyle name="Prozent 3 4 2 2" xfId="732" xr:uid="{00000000-0005-0000-0000-0000E3020000}"/>
    <cellStyle name="Prozent 3 4 2 3" xfId="733" xr:uid="{00000000-0005-0000-0000-0000E4020000}"/>
    <cellStyle name="Prozent 3 4 2 4" xfId="734" xr:uid="{00000000-0005-0000-0000-0000E5020000}"/>
    <cellStyle name="Prozent 3 4 3" xfId="735" xr:uid="{00000000-0005-0000-0000-0000E6020000}"/>
    <cellStyle name="Prozent 3 4 4" xfId="736" xr:uid="{00000000-0005-0000-0000-0000E7020000}"/>
    <cellStyle name="Prozent 3 4 5" xfId="737" xr:uid="{00000000-0005-0000-0000-0000E8020000}"/>
    <cellStyle name="Prozent 3 5" xfId="738" xr:uid="{00000000-0005-0000-0000-0000E9020000}"/>
    <cellStyle name="Prozent 3 5 2" xfId="739" xr:uid="{00000000-0005-0000-0000-0000EA020000}"/>
    <cellStyle name="Prozent 3 5 3" xfId="740" xr:uid="{00000000-0005-0000-0000-0000EB020000}"/>
    <cellStyle name="Prozent 3 5 4" xfId="741" xr:uid="{00000000-0005-0000-0000-0000EC020000}"/>
    <cellStyle name="Prozent 3 6" xfId="742" xr:uid="{00000000-0005-0000-0000-0000ED020000}"/>
    <cellStyle name="Prozent 3 7" xfId="743" xr:uid="{00000000-0005-0000-0000-0000EE020000}"/>
    <cellStyle name="Prozent 3 8" xfId="744" xr:uid="{00000000-0005-0000-0000-0000EF020000}"/>
    <cellStyle name="Prozent 4" xfId="745" xr:uid="{00000000-0005-0000-0000-0000F0020000}"/>
    <cellStyle name="Prozent 4 2" xfId="746" xr:uid="{00000000-0005-0000-0000-0000F1020000}"/>
    <cellStyle name="Prozent 4 2 2" xfId="747" xr:uid="{00000000-0005-0000-0000-0000F2020000}"/>
    <cellStyle name="Prozent 4 2 2 2" xfId="748" xr:uid="{00000000-0005-0000-0000-0000F3020000}"/>
    <cellStyle name="Prozent 4 2 2 2 2" xfId="749" xr:uid="{00000000-0005-0000-0000-0000F4020000}"/>
    <cellStyle name="Prozent 4 2 2 2 2 2" xfId="750" xr:uid="{00000000-0005-0000-0000-0000F5020000}"/>
    <cellStyle name="Prozent 4 2 2 2 2 3" xfId="751" xr:uid="{00000000-0005-0000-0000-0000F6020000}"/>
    <cellStyle name="Prozent 4 2 2 2 2 4" xfId="752" xr:uid="{00000000-0005-0000-0000-0000F7020000}"/>
    <cellStyle name="Prozent 4 2 2 2 3" xfId="753" xr:uid="{00000000-0005-0000-0000-0000F8020000}"/>
    <cellStyle name="Prozent 4 2 2 2 4" xfId="754" xr:uid="{00000000-0005-0000-0000-0000F9020000}"/>
    <cellStyle name="Prozent 4 2 2 2 5" xfId="755" xr:uid="{00000000-0005-0000-0000-0000FA020000}"/>
    <cellStyle name="Prozent 4 2 2 3" xfId="756" xr:uid="{00000000-0005-0000-0000-0000FB020000}"/>
    <cellStyle name="Prozent 4 2 2 3 2" xfId="757" xr:uid="{00000000-0005-0000-0000-0000FC020000}"/>
    <cellStyle name="Prozent 4 2 2 3 3" xfId="758" xr:uid="{00000000-0005-0000-0000-0000FD020000}"/>
    <cellStyle name="Prozent 4 2 2 3 4" xfId="759" xr:uid="{00000000-0005-0000-0000-0000FE020000}"/>
    <cellStyle name="Prozent 4 2 2 4" xfId="760" xr:uid="{00000000-0005-0000-0000-0000FF020000}"/>
    <cellStyle name="Prozent 4 2 2 5" xfId="761" xr:uid="{00000000-0005-0000-0000-000000030000}"/>
    <cellStyle name="Prozent 4 2 2 6" xfId="762" xr:uid="{00000000-0005-0000-0000-000001030000}"/>
    <cellStyle name="Prozent 4 2 3" xfId="763" xr:uid="{00000000-0005-0000-0000-000002030000}"/>
    <cellStyle name="Prozent 4 2 3 2" xfId="764" xr:uid="{00000000-0005-0000-0000-000003030000}"/>
    <cellStyle name="Prozent 4 2 3 2 2" xfId="765" xr:uid="{00000000-0005-0000-0000-000004030000}"/>
    <cellStyle name="Prozent 4 2 3 2 3" xfId="766" xr:uid="{00000000-0005-0000-0000-000005030000}"/>
    <cellStyle name="Prozent 4 2 3 2 4" xfId="767" xr:uid="{00000000-0005-0000-0000-000006030000}"/>
    <cellStyle name="Prozent 4 2 3 3" xfId="768" xr:uid="{00000000-0005-0000-0000-000007030000}"/>
    <cellStyle name="Prozent 4 2 3 4" xfId="769" xr:uid="{00000000-0005-0000-0000-000008030000}"/>
    <cellStyle name="Prozent 4 2 3 5" xfId="770" xr:uid="{00000000-0005-0000-0000-000009030000}"/>
    <cellStyle name="Prozent 4 2 4" xfId="771" xr:uid="{00000000-0005-0000-0000-00000A030000}"/>
    <cellStyle name="Prozent 4 2 4 2" xfId="772" xr:uid="{00000000-0005-0000-0000-00000B030000}"/>
    <cellStyle name="Prozent 4 2 4 3" xfId="773" xr:uid="{00000000-0005-0000-0000-00000C030000}"/>
    <cellStyle name="Prozent 4 2 4 4" xfId="774" xr:uid="{00000000-0005-0000-0000-00000D030000}"/>
    <cellStyle name="Prozent 4 2 5" xfId="775" xr:uid="{00000000-0005-0000-0000-00000E030000}"/>
    <cellStyle name="Prozent 4 2 6" xfId="776" xr:uid="{00000000-0005-0000-0000-00000F030000}"/>
    <cellStyle name="Prozent 4 2 7" xfId="777" xr:uid="{00000000-0005-0000-0000-000010030000}"/>
    <cellStyle name="Prozent 4 3" xfId="778" xr:uid="{00000000-0005-0000-0000-000011030000}"/>
    <cellStyle name="Prozent 4 3 2" xfId="779" xr:uid="{00000000-0005-0000-0000-000012030000}"/>
    <cellStyle name="Prozent 4 3 2 2" xfId="780" xr:uid="{00000000-0005-0000-0000-000013030000}"/>
    <cellStyle name="Prozent 4 3 2 2 2" xfId="781" xr:uid="{00000000-0005-0000-0000-000014030000}"/>
    <cellStyle name="Prozent 4 3 2 2 3" xfId="782" xr:uid="{00000000-0005-0000-0000-000015030000}"/>
    <cellStyle name="Prozent 4 3 2 2 4" xfId="783" xr:uid="{00000000-0005-0000-0000-000016030000}"/>
    <cellStyle name="Prozent 4 3 2 3" xfId="784" xr:uid="{00000000-0005-0000-0000-000017030000}"/>
    <cellStyle name="Prozent 4 3 2 4" xfId="785" xr:uid="{00000000-0005-0000-0000-000018030000}"/>
    <cellStyle name="Prozent 4 3 2 5" xfId="786" xr:uid="{00000000-0005-0000-0000-000019030000}"/>
    <cellStyle name="Prozent 4 3 3" xfId="787" xr:uid="{00000000-0005-0000-0000-00001A030000}"/>
    <cellStyle name="Prozent 4 3 3 2" xfId="788" xr:uid="{00000000-0005-0000-0000-00001B030000}"/>
    <cellStyle name="Prozent 4 3 3 2 2" xfId="789" xr:uid="{00000000-0005-0000-0000-00001C030000}"/>
    <cellStyle name="Prozent 4 3 3 2 3" xfId="790" xr:uid="{00000000-0005-0000-0000-00001D030000}"/>
    <cellStyle name="Prozent 4 3 3 2 4" xfId="791" xr:uid="{00000000-0005-0000-0000-00001E030000}"/>
    <cellStyle name="Prozent 4 3 3 3" xfId="792" xr:uid="{00000000-0005-0000-0000-00001F030000}"/>
    <cellStyle name="Prozent 4 3 3 4" xfId="793" xr:uid="{00000000-0005-0000-0000-000020030000}"/>
    <cellStyle name="Prozent 4 3 3 5" xfId="794" xr:uid="{00000000-0005-0000-0000-000021030000}"/>
    <cellStyle name="Prozent 4 3 4" xfId="795" xr:uid="{00000000-0005-0000-0000-000022030000}"/>
    <cellStyle name="Prozent 4 3 4 2" xfId="796" xr:uid="{00000000-0005-0000-0000-000023030000}"/>
    <cellStyle name="Prozent 4 3 4 3" xfId="797" xr:uid="{00000000-0005-0000-0000-000024030000}"/>
    <cellStyle name="Prozent 4 3 4 4" xfId="798" xr:uid="{00000000-0005-0000-0000-000025030000}"/>
    <cellStyle name="Prozent 4 3 5" xfId="799" xr:uid="{00000000-0005-0000-0000-000026030000}"/>
    <cellStyle name="Prozent 4 4" xfId="800" xr:uid="{00000000-0005-0000-0000-000027030000}"/>
    <cellStyle name="Prozent 4 4 2" xfId="801" xr:uid="{00000000-0005-0000-0000-000028030000}"/>
    <cellStyle name="Prozent 4 4 2 2" xfId="802" xr:uid="{00000000-0005-0000-0000-000029030000}"/>
    <cellStyle name="Prozent 4 4 2 3" xfId="803" xr:uid="{00000000-0005-0000-0000-00002A030000}"/>
    <cellStyle name="Prozent 4 4 2 4" xfId="804" xr:uid="{00000000-0005-0000-0000-00002B030000}"/>
    <cellStyle name="Prozent 4 4 3" xfId="805" xr:uid="{00000000-0005-0000-0000-00002C030000}"/>
    <cellStyle name="Prozent 4 4 4" xfId="806" xr:uid="{00000000-0005-0000-0000-00002D030000}"/>
    <cellStyle name="Prozent 4 4 5" xfId="807" xr:uid="{00000000-0005-0000-0000-00002E030000}"/>
    <cellStyle name="Prozent 4 5" xfId="808" xr:uid="{00000000-0005-0000-0000-00002F030000}"/>
    <cellStyle name="Prozent 4 5 2" xfId="809" xr:uid="{00000000-0005-0000-0000-000030030000}"/>
    <cellStyle name="Prozent 4 5 3" xfId="810" xr:uid="{00000000-0005-0000-0000-000031030000}"/>
    <cellStyle name="Prozent 4 5 4" xfId="811" xr:uid="{00000000-0005-0000-0000-000032030000}"/>
    <cellStyle name="Prozent 4 6" xfId="812" xr:uid="{00000000-0005-0000-0000-000033030000}"/>
    <cellStyle name="Prozent 4 7" xfId="813" xr:uid="{00000000-0005-0000-0000-000034030000}"/>
    <cellStyle name="Prozent 4 8" xfId="814" xr:uid="{00000000-0005-0000-0000-000035030000}"/>
    <cellStyle name="Prozent 5" xfId="815" xr:uid="{00000000-0005-0000-0000-000036030000}"/>
    <cellStyle name="Prozent 5 2" xfId="816" xr:uid="{00000000-0005-0000-0000-000037030000}"/>
    <cellStyle name="Prozent 5 2 2" xfId="817" xr:uid="{00000000-0005-0000-0000-000038030000}"/>
    <cellStyle name="Prozent 5 2 2 2" xfId="818" xr:uid="{00000000-0005-0000-0000-000039030000}"/>
    <cellStyle name="Prozent 5 2 2 2 2" xfId="819" xr:uid="{00000000-0005-0000-0000-00003A030000}"/>
    <cellStyle name="Prozent 5 2 2 2 3" xfId="820" xr:uid="{00000000-0005-0000-0000-00003B030000}"/>
    <cellStyle name="Prozent 5 2 2 2 4" xfId="821" xr:uid="{00000000-0005-0000-0000-00003C030000}"/>
    <cellStyle name="Prozent 5 2 2 3" xfId="822" xr:uid="{00000000-0005-0000-0000-00003D030000}"/>
    <cellStyle name="Prozent 5 2 2 4" xfId="823" xr:uid="{00000000-0005-0000-0000-00003E030000}"/>
    <cellStyle name="Prozent 5 2 2 5" xfId="824" xr:uid="{00000000-0005-0000-0000-00003F030000}"/>
    <cellStyle name="Prozent 5 2 3" xfId="825" xr:uid="{00000000-0005-0000-0000-000040030000}"/>
    <cellStyle name="Prozent 5 2 3 2" xfId="826" xr:uid="{00000000-0005-0000-0000-000041030000}"/>
    <cellStyle name="Prozent 5 2 3 3" xfId="827" xr:uid="{00000000-0005-0000-0000-000042030000}"/>
    <cellStyle name="Prozent 5 2 3 4" xfId="828" xr:uid="{00000000-0005-0000-0000-000043030000}"/>
    <cellStyle name="Prozent 5 2 4" xfId="829" xr:uid="{00000000-0005-0000-0000-000044030000}"/>
    <cellStyle name="Prozent 5 2 5" xfId="830" xr:uid="{00000000-0005-0000-0000-000045030000}"/>
    <cellStyle name="Prozent 5 2 6" xfId="831" xr:uid="{00000000-0005-0000-0000-000046030000}"/>
    <cellStyle name="Prozent 5 3" xfId="832" xr:uid="{00000000-0005-0000-0000-000047030000}"/>
    <cellStyle name="Prozent 5 3 2" xfId="833" xr:uid="{00000000-0005-0000-0000-000048030000}"/>
    <cellStyle name="Prozent 5 3 2 2" xfId="834" xr:uid="{00000000-0005-0000-0000-000049030000}"/>
    <cellStyle name="Prozent 5 3 2 3" xfId="835" xr:uid="{00000000-0005-0000-0000-00004A030000}"/>
    <cellStyle name="Prozent 5 3 2 4" xfId="836" xr:uid="{00000000-0005-0000-0000-00004B030000}"/>
    <cellStyle name="Prozent 5 3 3" xfId="837" xr:uid="{00000000-0005-0000-0000-00004C030000}"/>
    <cellStyle name="Prozent 5 3 4" xfId="838" xr:uid="{00000000-0005-0000-0000-00004D030000}"/>
    <cellStyle name="Prozent 5 3 5" xfId="839" xr:uid="{00000000-0005-0000-0000-00004E030000}"/>
    <cellStyle name="Prozent 5 4" xfId="840" xr:uid="{00000000-0005-0000-0000-00004F030000}"/>
    <cellStyle name="Prozent 5 4 2" xfId="841" xr:uid="{00000000-0005-0000-0000-000050030000}"/>
    <cellStyle name="Prozent 5 4 3" xfId="842" xr:uid="{00000000-0005-0000-0000-000051030000}"/>
    <cellStyle name="Prozent 5 4 3 2" xfId="843" xr:uid="{00000000-0005-0000-0000-000052030000}"/>
    <cellStyle name="Prozent 5 4 3 3" xfId="844" xr:uid="{00000000-0005-0000-0000-000053030000}"/>
    <cellStyle name="Prozent 5 4 4" xfId="845" xr:uid="{00000000-0005-0000-0000-000054030000}"/>
    <cellStyle name="Prozent 5 4 4 2" xfId="846" xr:uid="{00000000-0005-0000-0000-000055030000}"/>
    <cellStyle name="Prozent 5 4 5" xfId="847" xr:uid="{00000000-0005-0000-0000-000056030000}"/>
    <cellStyle name="Prozent 5 5" xfId="848" xr:uid="{00000000-0005-0000-0000-000057030000}"/>
    <cellStyle name="Prozent 5 5 2" xfId="849" xr:uid="{00000000-0005-0000-0000-000058030000}"/>
    <cellStyle name="Prozent 5 5 3" xfId="850" xr:uid="{00000000-0005-0000-0000-000059030000}"/>
    <cellStyle name="Prozent 5 5 4" xfId="851" xr:uid="{00000000-0005-0000-0000-00005A030000}"/>
    <cellStyle name="Prozent 5 6" xfId="852" xr:uid="{00000000-0005-0000-0000-00005B030000}"/>
    <cellStyle name="Prozent 6" xfId="853" xr:uid="{00000000-0005-0000-0000-00005C030000}"/>
    <cellStyle name="Prozent 6 2" xfId="854" xr:uid="{00000000-0005-0000-0000-00005D030000}"/>
    <cellStyle name="Prozent 6 2 2" xfId="855" xr:uid="{00000000-0005-0000-0000-00005E030000}"/>
    <cellStyle name="Prozent 6 2 2 2" xfId="856" xr:uid="{00000000-0005-0000-0000-00005F030000}"/>
    <cellStyle name="Prozent 6 2 2 3" xfId="857" xr:uid="{00000000-0005-0000-0000-000060030000}"/>
    <cellStyle name="Prozent 6 2 2 4" xfId="858" xr:uid="{00000000-0005-0000-0000-000061030000}"/>
    <cellStyle name="Prozent 6 2 3" xfId="859" xr:uid="{00000000-0005-0000-0000-000062030000}"/>
    <cellStyle name="Prozent 6 2 4" xfId="860" xr:uid="{00000000-0005-0000-0000-000063030000}"/>
    <cellStyle name="Prozent 6 2 5" xfId="861" xr:uid="{00000000-0005-0000-0000-000064030000}"/>
    <cellStyle name="Prozent 6 3" xfId="862" xr:uid="{00000000-0005-0000-0000-000065030000}"/>
    <cellStyle name="Prozent 6 3 2" xfId="863" xr:uid="{00000000-0005-0000-0000-000066030000}"/>
    <cellStyle name="Prozent 6 3 3" xfId="864" xr:uid="{00000000-0005-0000-0000-000067030000}"/>
    <cellStyle name="Prozent 6 3 4" xfId="865" xr:uid="{00000000-0005-0000-0000-000068030000}"/>
    <cellStyle name="Prozent 6 4" xfId="866" xr:uid="{00000000-0005-0000-0000-000069030000}"/>
    <cellStyle name="Prozent 6 5" xfId="867" xr:uid="{00000000-0005-0000-0000-00006A030000}"/>
    <cellStyle name="Prozent 6 6" xfId="868" xr:uid="{00000000-0005-0000-0000-00006B030000}"/>
    <cellStyle name="Prozent 7" xfId="869" xr:uid="{00000000-0005-0000-0000-00006C030000}"/>
    <cellStyle name="Prozent 7 2" xfId="870" xr:uid="{00000000-0005-0000-0000-00006D030000}"/>
    <cellStyle name="Prozent 7 2 2" xfId="871" xr:uid="{00000000-0005-0000-0000-00006E030000}"/>
    <cellStyle name="Prozent 7 2 2 2" xfId="872" xr:uid="{00000000-0005-0000-0000-00006F030000}"/>
    <cellStyle name="Prozent 7 2 2 3" xfId="873" xr:uid="{00000000-0005-0000-0000-000070030000}"/>
    <cellStyle name="Prozent 7 2 2 4" xfId="874" xr:uid="{00000000-0005-0000-0000-000071030000}"/>
    <cellStyle name="Prozent 7 2 3" xfId="875" xr:uid="{00000000-0005-0000-0000-000072030000}"/>
    <cellStyle name="Prozent 7 2 4" xfId="876" xr:uid="{00000000-0005-0000-0000-000073030000}"/>
    <cellStyle name="Prozent 7 2 5" xfId="877" xr:uid="{00000000-0005-0000-0000-000074030000}"/>
    <cellStyle name="Prozent 7 3" xfId="878" xr:uid="{00000000-0005-0000-0000-000075030000}"/>
    <cellStyle name="Prozent 7 3 2" xfId="879" xr:uid="{00000000-0005-0000-0000-000076030000}"/>
    <cellStyle name="Prozent 7 3 3" xfId="880" xr:uid="{00000000-0005-0000-0000-000077030000}"/>
    <cellStyle name="Prozent 7 3 4" xfId="881" xr:uid="{00000000-0005-0000-0000-000078030000}"/>
    <cellStyle name="Prozent 7 4" xfId="882" xr:uid="{00000000-0005-0000-0000-000079030000}"/>
    <cellStyle name="Prozent 7 5" xfId="883" xr:uid="{00000000-0005-0000-0000-00007A030000}"/>
    <cellStyle name="Prozent 7 6" xfId="884" xr:uid="{00000000-0005-0000-0000-00007B030000}"/>
    <cellStyle name="Prozent 8" xfId="885" xr:uid="{00000000-0005-0000-0000-00007C030000}"/>
    <cellStyle name="Prozent 8 2" xfId="886" xr:uid="{00000000-0005-0000-0000-00007D030000}"/>
    <cellStyle name="Prozent 8 2 2" xfId="887" xr:uid="{00000000-0005-0000-0000-00007E030000}"/>
    <cellStyle name="Prozent 8 2 3" xfId="888" xr:uid="{00000000-0005-0000-0000-00007F030000}"/>
    <cellStyle name="Prozent 8 2 4" xfId="889" xr:uid="{00000000-0005-0000-0000-000080030000}"/>
    <cellStyle name="Prozent 8 3" xfId="890" xr:uid="{00000000-0005-0000-0000-000081030000}"/>
    <cellStyle name="Prozent 8 3 2" xfId="891" xr:uid="{00000000-0005-0000-0000-000082030000}"/>
    <cellStyle name="Prozent 8 3 2 2" xfId="892" xr:uid="{00000000-0005-0000-0000-000083030000}"/>
    <cellStyle name="Prozent 8 3 2 2 2" xfId="893" xr:uid="{00000000-0005-0000-0000-000084030000}"/>
    <cellStyle name="Prozent 8 3 2 3" xfId="894" xr:uid="{00000000-0005-0000-0000-000085030000}"/>
    <cellStyle name="Prozent 8 3 2 4" xfId="895" xr:uid="{00000000-0005-0000-0000-000086030000}"/>
    <cellStyle name="Prozent 8 3 2 5" xfId="896" xr:uid="{00000000-0005-0000-0000-000087030000}"/>
    <cellStyle name="Prozent 8 3 3" xfId="897" xr:uid="{00000000-0005-0000-0000-000088030000}"/>
    <cellStyle name="Prozent 8 3 3 2" xfId="898" xr:uid="{00000000-0005-0000-0000-000089030000}"/>
    <cellStyle name="Prozent 8 3 3 3" xfId="899" xr:uid="{00000000-0005-0000-0000-00008A030000}"/>
    <cellStyle name="Prozent 8 3 4" xfId="900" xr:uid="{00000000-0005-0000-0000-00008B030000}"/>
    <cellStyle name="Prozent 8 3 5" xfId="901" xr:uid="{00000000-0005-0000-0000-00008C030000}"/>
    <cellStyle name="Prozent 8 3 6" xfId="902" xr:uid="{00000000-0005-0000-0000-00008D030000}"/>
    <cellStyle name="Prozent 9" xfId="903" xr:uid="{00000000-0005-0000-0000-00008E030000}"/>
    <cellStyle name="Prozent 9 2" xfId="904" xr:uid="{00000000-0005-0000-0000-00008F030000}"/>
    <cellStyle name="Prozent 9 3" xfId="905" xr:uid="{00000000-0005-0000-0000-000090030000}"/>
    <cellStyle name="Prozent 9 4" xfId="906" xr:uid="{00000000-0005-0000-0000-000091030000}"/>
    <cellStyle name="Schlecht 2" xfId="908" xr:uid="{00000000-0005-0000-0000-000092030000}"/>
    <cellStyle name="Schlecht 3" xfId="909" xr:uid="{00000000-0005-0000-0000-000093030000}"/>
    <cellStyle name="Standard 2" xfId="910" xr:uid="{00000000-0005-0000-0000-000095030000}"/>
    <cellStyle name="Standard 2 2" xfId="911" xr:uid="{00000000-0005-0000-0000-000096030000}"/>
    <cellStyle name="Standard 2 2 2" xfId="912" xr:uid="{00000000-0005-0000-0000-000097030000}"/>
    <cellStyle name="Standard 2 2 3" xfId="913" xr:uid="{00000000-0005-0000-0000-000098030000}"/>
    <cellStyle name="Standard 2 3" xfId="914" xr:uid="{00000000-0005-0000-0000-000099030000}"/>
    <cellStyle name="Standard 2 4" xfId="915" xr:uid="{00000000-0005-0000-0000-00009A030000}"/>
    <cellStyle name="Standard 2 5" xfId="916" xr:uid="{00000000-0005-0000-0000-00009B030000}"/>
    <cellStyle name="Standard 2 6" xfId="917" xr:uid="{00000000-0005-0000-0000-00009C030000}"/>
    <cellStyle name="Standard 3" xfId="918" xr:uid="{00000000-0005-0000-0000-00009D030000}"/>
    <cellStyle name="Standard 3 2" xfId="919" xr:uid="{00000000-0005-0000-0000-00009E030000}"/>
    <cellStyle name="Standard 3 2 2" xfId="920" xr:uid="{00000000-0005-0000-0000-00009F030000}"/>
    <cellStyle name="Standard 3 2 2 2" xfId="921" xr:uid="{00000000-0005-0000-0000-0000A0030000}"/>
    <cellStyle name="Standard 3 2 2 2 2" xfId="922" xr:uid="{00000000-0005-0000-0000-0000A1030000}"/>
    <cellStyle name="Standard 3 2 2 2 2 2" xfId="923" xr:uid="{00000000-0005-0000-0000-0000A2030000}"/>
    <cellStyle name="Standard 3 2 2 2 2 3" xfId="924" xr:uid="{00000000-0005-0000-0000-0000A3030000}"/>
    <cellStyle name="Standard 3 2 2 2 2 4" xfId="925" xr:uid="{00000000-0005-0000-0000-0000A4030000}"/>
    <cellStyle name="Standard 3 2 2 2 3" xfId="926" xr:uid="{00000000-0005-0000-0000-0000A5030000}"/>
    <cellStyle name="Standard 3 2 2 2 4" xfId="927" xr:uid="{00000000-0005-0000-0000-0000A6030000}"/>
    <cellStyle name="Standard 3 2 2 2 5" xfId="928" xr:uid="{00000000-0005-0000-0000-0000A7030000}"/>
    <cellStyle name="Standard 3 2 2 3" xfId="929" xr:uid="{00000000-0005-0000-0000-0000A8030000}"/>
    <cellStyle name="Standard 3 2 2 3 2" xfId="930" xr:uid="{00000000-0005-0000-0000-0000A9030000}"/>
    <cellStyle name="Standard 3 2 2 3 3" xfId="931" xr:uid="{00000000-0005-0000-0000-0000AA030000}"/>
    <cellStyle name="Standard 3 2 2 3 4" xfId="932" xr:uid="{00000000-0005-0000-0000-0000AB030000}"/>
    <cellStyle name="Standard 3 2 2 4" xfId="933" xr:uid="{00000000-0005-0000-0000-0000AC030000}"/>
    <cellStyle name="Standard 3 2 2 5" xfId="934" xr:uid="{00000000-0005-0000-0000-0000AD030000}"/>
    <cellStyle name="Standard 3 2 2 6" xfId="935" xr:uid="{00000000-0005-0000-0000-0000AE030000}"/>
    <cellStyle name="Standard 3 2 3" xfId="936" xr:uid="{00000000-0005-0000-0000-0000AF030000}"/>
    <cellStyle name="Standard 3 2 3 2" xfId="937" xr:uid="{00000000-0005-0000-0000-0000B0030000}"/>
    <cellStyle name="Standard 3 2 3 2 2" xfId="938" xr:uid="{00000000-0005-0000-0000-0000B1030000}"/>
    <cellStyle name="Standard 3 2 3 2 3" xfId="939" xr:uid="{00000000-0005-0000-0000-0000B2030000}"/>
    <cellStyle name="Standard 3 2 3 2 4" xfId="940" xr:uid="{00000000-0005-0000-0000-0000B3030000}"/>
    <cellStyle name="Standard 3 2 3 3" xfId="941" xr:uid="{00000000-0005-0000-0000-0000B4030000}"/>
    <cellStyle name="Standard 3 2 3 4" xfId="942" xr:uid="{00000000-0005-0000-0000-0000B5030000}"/>
    <cellStyle name="Standard 3 2 3 5" xfId="943" xr:uid="{00000000-0005-0000-0000-0000B6030000}"/>
    <cellStyle name="Standard 3 2 4" xfId="944" xr:uid="{00000000-0005-0000-0000-0000B7030000}"/>
    <cellStyle name="Standard 3 2 4 2" xfId="945" xr:uid="{00000000-0005-0000-0000-0000B8030000}"/>
    <cellStyle name="Standard 3 2 4 3" xfId="946" xr:uid="{00000000-0005-0000-0000-0000B9030000}"/>
    <cellStyle name="Standard 3 2 4 4" xfId="947" xr:uid="{00000000-0005-0000-0000-0000BA030000}"/>
    <cellStyle name="Standard 3 2 4 5" xfId="948" xr:uid="{00000000-0005-0000-0000-0000BB030000}"/>
    <cellStyle name="Standard 3 2 5" xfId="949" xr:uid="{00000000-0005-0000-0000-0000BC030000}"/>
    <cellStyle name="Standard 3 2 6" xfId="950" xr:uid="{00000000-0005-0000-0000-0000BD030000}"/>
    <cellStyle name="Standard 3 3" xfId="951" xr:uid="{00000000-0005-0000-0000-0000BE030000}"/>
    <cellStyle name="Standard 3 3 2" xfId="952" xr:uid="{00000000-0005-0000-0000-0000BF030000}"/>
    <cellStyle name="Standard 3 3 2 2" xfId="953" xr:uid="{00000000-0005-0000-0000-0000C0030000}"/>
    <cellStyle name="Standard 3 3 2 2 2" xfId="954" xr:uid="{00000000-0005-0000-0000-0000C1030000}"/>
    <cellStyle name="Standard 3 3 2 2 3" xfId="955" xr:uid="{00000000-0005-0000-0000-0000C2030000}"/>
    <cellStyle name="Standard 3 3 2 2 4" xfId="956" xr:uid="{00000000-0005-0000-0000-0000C3030000}"/>
    <cellStyle name="Standard 3 3 2 3" xfId="957" xr:uid="{00000000-0005-0000-0000-0000C4030000}"/>
    <cellStyle name="Standard 3 3 2 4" xfId="958" xr:uid="{00000000-0005-0000-0000-0000C5030000}"/>
    <cellStyle name="Standard 3 3 2 5" xfId="959" xr:uid="{00000000-0005-0000-0000-0000C6030000}"/>
    <cellStyle name="Standard 3 3 3" xfId="960" xr:uid="{00000000-0005-0000-0000-0000C7030000}"/>
    <cellStyle name="Standard 3 3 3 2" xfId="961" xr:uid="{00000000-0005-0000-0000-0000C8030000}"/>
    <cellStyle name="Standard 3 3 3 3" xfId="962" xr:uid="{00000000-0005-0000-0000-0000C9030000}"/>
    <cellStyle name="Standard 3 3 3 4" xfId="963" xr:uid="{00000000-0005-0000-0000-0000CA030000}"/>
    <cellStyle name="Standard 3 3 4" xfId="964" xr:uid="{00000000-0005-0000-0000-0000CB030000}"/>
    <cellStyle name="Standard 3 3 5" xfId="965" xr:uid="{00000000-0005-0000-0000-0000CC030000}"/>
    <cellStyle name="Standard 3 3 6" xfId="966" xr:uid="{00000000-0005-0000-0000-0000CD030000}"/>
    <cellStyle name="Standard 3 4" xfId="967" xr:uid="{00000000-0005-0000-0000-0000CE030000}"/>
    <cellStyle name="Standard 3 4 2" xfId="968" xr:uid="{00000000-0005-0000-0000-0000CF030000}"/>
    <cellStyle name="Standard 3 4 2 2" xfId="969" xr:uid="{00000000-0005-0000-0000-0000D0030000}"/>
    <cellStyle name="Standard 3 4 2 3" xfId="970" xr:uid="{00000000-0005-0000-0000-0000D1030000}"/>
    <cellStyle name="Standard 3 4 2 4" xfId="971" xr:uid="{00000000-0005-0000-0000-0000D2030000}"/>
    <cellStyle name="Standard 3 4 3" xfId="972" xr:uid="{00000000-0005-0000-0000-0000D3030000}"/>
    <cellStyle name="Standard 3 4 4" xfId="973" xr:uid="{00000000-0005-0000-0000-0000D4030000}"/>
    <cellStyle name="Standard 3 4 5" xfId="974" xr:uid="{00000000-0005-0000-0000-0000D5030000}"/>
    <cellStyle name="Standard 3 5" xfId="975" xr:uid="{00000000-0005-0000-0000-0000D6030000}"/>
    <cellStyle name="Standard 3 5 2" xfId="976" xr:uid="{00000000-0005-0000-0000-0000D7030000}"/>
    <cellStyle name="Standard 3 5 3" xfId="977" xr:uid="{00000000-0005-0000-0000-0000D8030000}"/>
    <cellStyle name="Standard 3 5 4" xfId="978" xr:uid="{00000000-0005-0000-0000-0000D9030000}"/>
    <cellStyle name="Standard 3 6" xfId="979" xr:uid="{00000000-0005-0000-0000-0000DA030000}"/>
    <cellStyle name="Standard 3 6 2" xfId="980" xr:uid="{00000000-0005-0000-0000-0000DB030000}"/>
    <cellStyle name="Standard 3 7" xfId="981" xr:uid="{00000000-0005-0000-0000-0000DC030000}"/>
    <cellStyle name="Standard 3 8" xfId="982" xr:uid="{00000000-0005-0000-0000-0000DD030000}"/>
    <cellStyle name="Standard 4" xfId="983" xr:uid="{00000000-0005-0000-0000-0000DE030000}"/>
    <cellStyle name="Standard 5" xfId="984" xr:uid="{00000000-0005-0000-0000-0000DF030000}"/>
    <cellStyle name="Standard 5 2" xfId="985" xr:uid="{00000000-0005-0000-0000-0000E0030000}"/>
    <cellStyle name="Standard_Werte" xfId="986" xr:uid="{00000000-0005-0000-0000-0000E1030000}"/>
    <cellStyle name="Title" xfId="993" xr:uid="{00000000-0005-0000-0000-0000E2030000}"/>
    <cellStyle name="Title 2" xfId="987" xr:uid="{00000000-0005-0000-0000-0000E3030000}"/>
    <cellStyle name="Title 2 2" xfId="988" xr:uid="{00000000-0005-0000-0000-0000E4030000}"/>
    <cellStyle name="Title 2 3" xfId="989" xr:uid="{00000000-0005-0000-0000-0000E5030000}"/>
    <cellStyle name="Title 3" xfId="990" xr:uid="{00000000-0005-0000-0000-0000E6030000}"/>
    <cellStyle name="Title 4" xfId="991" xr:uid="{00000000-0005-0000-0000-0000E7030000}"/>
    <cellStyle name="Total 2" xfId="992" xr:uid="{00000000-0005-0000-0000-0000E8030000}"/>
    <cellStyle name="Überschrift 1 2" xfId="995" xr:uid="{00000000-0005-0000-0000-0000E9030000}"/>
    <cellStyle name="Überschrift 1 3" xfId="996" xr:uid="{00000000-0005-0000-0000-0000EA030000}"/>
    <cellStyle name="Überschrift 1 4" xfId="997" xr:uid="{00000000-0005-0000-0000-0000EB030000}"/>
    <cellStyle name="Überschrift 2 2" xfId="999" xr:uid="{00000000-0005-0000-0000-0000EC030000}"/>
    <cellStyle name="Überschrift 2 3" xfId="1000" xr:uid="{00000000-0005-0000-0000-0000ED030000}"/>
    <cellStyle name="Überschrift 2 4" xfId="1001" xr:uid="{00000000-0005-0000-0000-0000EE030000}"/>
    <cellStyle name="Überschrift 3 2" xfId="1003" xr:uid="{00000000-0005-0000-0000-0000EF030000}"/>
    <cellStyle name="Überschrift 3 3" xfId="1004" xr:uid="{00000000-0005-0000-0000-0000F0030000}"/>
    <cellStyle name="Überschrift 3 4" xfId="1005" xr:uid="{00000000-0005-0000-0000-0000F1030000}"/>
    <cellStyle name="Überschrift 4 2" xfId="1007" xr:uid="{00000000-0005-0000-0000-0000F2030000}"/>
    <cellStyle name="Überschrift 4 3" xfId="1008" xr:uid="{00000000-0005-0000-0000-0000F3030000}"/>
    <cellStyle name="Überschrift 4 4" xfId="1009" xr:uid="{00000000-0005-0000-0000-0000F4030000}"/>
    <cellStyle name="Überschrift 5" xfId="1010" xr:uid="{00000000-0005-0000-0000-0000F5030000}"/>
    <cellStyle name="Überschrift 6" xfId="1011" xr:uid="{00000000-0005-0000-0000-0000F6030000}"/>
    <cellStyle name="Überschrift 7" xfId="1012" xr:uid="{00000000-0005-0000-0000-0000F7030000}"/>
    <cellStyle name="Verknüpfte Zelle 2" xfId="1014" xr:uid="{00000000-0005-0000-0000-0000F8030000}"/>
    <cellStyle name="Verknüpfte Zelle 3" xfId="1015" xr:uid="{00000000-0005-0000-0000-0000F9030000}"/>
    <cellStyle name="Warnender Text 2" xfId="1016" xr:uid="{00000000-0005-0000-0000-0000FA030000}"/>
    <cellStyle name="Warnender Text 2 2" xfId="1017" xr:uid="{00000000-0005-0000-0000-0000FB030000}"/>
    <cellStyle name="Warnender Text 2 3" xfId="1018" xr:uid="{00000000-0005-0000-0000-0000FC030000}"/>
    <cellStyle name="Warnender Text 2 3 2" xfId="1019" xr:uid="{00000000-0005-0000-0000-0000FD030000}"/>
    <cellStyle name="Warnender Text 3" xfId="1020" xr:uid="{00000000-0005-0000-0000-0000FE030000}"/>
    <cellStyle name="Warnender Text 4" xfId="1021" xr:uid="{00000000-0005-0000-0000-0000FF030000}"/>
    <cellStyle name="Warnender Text 5" xfId="1022" xr:uid="{00000000-0005-0000-0000-000000040000}"/>
    <cellStyle name="Warnender Text 6" xfId="1023"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90">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DCE6F1"/>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FFFF99"/>
        </patternFill>
      </fill>
    </dxf>
    <dxf>
      <fill>
        <patternFill>
          <bgColor rgb="FFCCFFCC"/>
        </patternFill>
      </fill>
    </dxf>
    <dxf>
      <fill>
        <patternFill>
          <bgColor rgb="FFFFFF99"/>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FFFF99"/>
      <color rgb="FFCCFFCC"/>
      <color rgb="FFFF7C80"/>
      <color rgb="FFC0C0C0"/>
      <color rgb="FF99FF6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381000</xdr:colOff>
      <xdr:row>0</xdr:row>
      <xdr:rowOff>47625</xdr:rowOff>
    </xdr:from>
    <xdr:to>
      <xdr:col>10</xdr:col>
      <xdr:colOff>59221</xdr:colOff>
      <xdr:row>3</xdr:row>
      <xdr:rowOff>95250</xdr:rowOff>
    </xdr:to>
    <xdr:pic>
      <xdr:nvPicPr>
        <xdr:cNvPr id="119563" name="Grafik 1">
          <a:extLst>
            <a:ext uri="{FF2B5EF4-FFF2-40B4-BE49-F238E27FC236}">
              <a16:creationId xmlns:a16="http://schemas.microsoft.com/office/drawing/2014/main"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0" y="47625"/>
          <a:ext cx="128794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13</xdr:row>
      <xdr:rowOff>3810</xdr:rowOff>
    </xdr:from>
    <xdr:to>
      <xdr:col>10</xdr:col>
      <xdr:colOff>166</xdr:colOff>
      <xdr:row>13</xdr:row>
      <xdr:rowOff>108585</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2301240"/>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5</xdr:row>
      <xdr:rowOff>1905</xdr:rowOff>
    </xdr:from>
    <xdr:to>
      <xdr:col>4</xdr:col>
      <xdr:colOff>0</xdr:colOff>
      <xdr:row>5</xdr:row>
      <xdr:rowOff>106680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2235" y="9582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11</xdr:row>
      <xdr:rowOff>1905</xdr:rowOff>
    </xdr:from>
    <xdr:to>
      <xdr:col>10</xdr:col>
      <xdr:colOff>166</xdr:colOff>
      <xdr:row>11</xdr:row>
      <xdr:rowOff>106680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196405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935355</xdr:colOff>
      <xdr:row>23</xdr:row>
      <xdr:rowOff>1905</xdr:rowOff>
    </xdr:from>
    <xdr:to>
      <xdr:col>5</xdr:col>
      <xdr:colOff>0</xdr:colOff>
      <xdr:row>23</xdr:row>
      <xdr:rowOff>106680</xdr:rowOff>
    </xdr:to>
    <xdr:pic>
      <xdr:nvPicPr>
        <xdr:cNvPr id="119570" name="Grafik 15">
          <a:extLst>
            <a:ext uri="{FF2B5EF4-FFF2-40B4-BE49-F238E27FC236}">
              <a16:creationId xmlns:a16="http://schemas.microsoft.com/office/drawing/2014/main" id="{00000000-0008-0000-0000-000012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2365" y="3876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15</xdr:row>
      <xdr:rowOff>3810</xdr:rowOff>
    </xdr:from>
    <xdr:to>
      <xdr:col>5</xdr:col>
      <xdr:colOff>0</xdr:colOff>
      <xdr:row>15</xdr:row>
      <xdr:rowOff>108585</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0460" y="1965960"/>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34</xdr:row>
      <xdr:rowOff>1905</xdr:rowOff>
    </xdr:from>
    <xdr:to>
      <xdr:col>10</xdr:col>
      <xdr:colOff>166</xdr:colOff>
      <xdr:row>34</xdr:row>
      <xdr:rowOff>106680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830770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38</xdr:row>
      <xdr:rowOff>1905</xdr:rowOff>
    </xdr:from>
    <xdr:to>
      <xdr:col>10</xdr:col>
      <xdr:colOff>166</xdr:colOff>
      <xdr:row>38</xdr:row>
      <xdr:rowOff>106680</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937450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34</xdr:row>
      <xdr:rowOff>1905</xdr:rowOff>
    </xdr:from>
    <xdr:to>
      <xdr:col>5</xdr:col>
      <xdr:colOff>0</xdr:colOff>
      <xdr:row>34</xdr:row>
      <xdr:rowOff>106680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0460" y="830770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34</xdr:row>
      <xdr:rowOff>1905</xdr:rowOff>
    </xdr:from>
    <xdr:to>
      <xdr:col>6</xdr:col>
      <xdr:colOff>0</xdr:colOff>
      <xdr:row>34</xdr:row>
      <xdr:rowOff>106680</xdr:rowOff>
    </xdr:to>
    <xdr:pic>
      <xdr:nvPicPr>
        <xdr:cNvPr id="15" name="Grafik 1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1040" y="830770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754380</xdr:colOff>
      <xdr:row>34</xdr:row>
      <xdr:rowOff>1905</xdr:rowOff>
    </xdr:from>
    <xdr:to>
      <xdr:col>7</xdr:col>
      <xdr:colOff>1491</xdr:colOff>
      <xdr:row>34</xdr:row>
      <xdr:rowOff>106680</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2100" y="8307705"/>
          <a:ext cx="10436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40</xdr:row>
      <xdr:rowOff>1905</xdr:rowOff>
    </xdr:from>
    <xdr:to>
      <xdr:col>10</xdr:col>
      <xdr:colOff>166</xdr:colOff>
      <xdr:row>40</xdr:row>
      <xdr:rowOff>106680</xdr:rowOff>
    </xdr:to>
    <xdr:pic>
      <xdr:nvPicPr>
        <xdr:cNvPr id="17" name="Grafik 1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990790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36</xdr:row>
      <xdr:rowOff>1905</xdr:rowOff>
    </xdr:from>
    <xdr:to>
      <xdr:col>10</xdr:col>
      <xdr:colOff>166</xdr:colOff>
      <xdr:row>36</xdr:row>
      <xdr:rowOff>106680</xdr:rowOff>
    </xdr:to>
    <xdr:pic>
      <xdr:nvPicPr>
        <xdr:cNvPr id="18" name="Grafik 15">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884110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30</xdr:row>
      <xdr:rowOff>1905</xdr:rowOff>
    </xdr:from>
    <xdr:to>
      <xdr:col>6</xdr:col>
      <xdr:colOff>0</xdr:colOff>
      <xdr:row>30</xdr:row>
      <xdr:rowOff>106680</xdr:rowOff>
    </xdr:to>
    <xdr:pic>
      <xdr:nvPicPr>
        <xdr:cNvPr id="19" name="Grafik 1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1040" y="670750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30</xdr:row>
      <xdr:rowOff>3810</xdr:rowOff>
    </xdr:from>
    <xdr:to>
      <xdr:col>6</xdr:col>
      <xdr:colOff>856836</xdr:colOff>
      <xdr:row>30</xdr:row>
      <xdr:rowOff>108585</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0195" y="6709410"/>
          <a:ext cx="10436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13</xdr:row>
      <xdr:rowOff>9525</xdr:rowOff>
    </xdr:from>
    <xdr:to>
      <xdr:col>5</xdr:col>
      <xdr:colOff>0</xdr:colOff>
      <xdr:row>13</xdr:row>
      <xdr:rowOff>114300</xdr:rowOff>
    </xdr:to>
    <xdr:pic>
      <xdr:nvPicPr>
        <xdr:cNvPr id="2" name="Grafik 15">
          <a:extLst>
            <a:ext uri="{FF2B5EF4-FFF2-40B4-BE49-F238E27FC236}">
              <a16:creationId xmlns:a16="http://schemas.microsoft.com/office/drawing/2014/main" id="{1495EAC9-CD25-4D99-AE0D-0C931C0A60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6650" y="229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11</xdr:row>
      <xdr:rowOff>9525</xdr:rowOff>
    </xdr:from>
    <xdr:to>
      <xdr:col>5</xdr:col>
      <xdr:colOff>9525</xdr:colOff>
      <xdr:row>11</xdr:row>
      <xdr:rowOff>114300</xdr:rowOff>
    </xdr:to>
    <xdr:pic>
      <xdr:nvPicPr>
        <xdr:cNvPr id="3" name="Grafik 15">
          <a:extLst>
            <a:ext uri="{FF2B5EF4-FFF2-40B4-BE49-F238E27FC236}">
              <a16:creationId xmlns:a16="http://schemas.microsoft.com/office/drawing/2014/main" id="{78257470-969D-4B39-8176-D2760B0C1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8FA1538F-04F5-4C2A-B0A6-D837255597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21DDEB1C-476E-4999-9235-E2933FAD40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819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80035D3E-BAE1-45A9-B578-199668D7B7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4ECC72AD-7D6F-4ED4-8405-61394966C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52C3EEB7-09E1-4F27-A887-27566F113A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1724025</xdr:colOff>
      <xdr:row>0</xdr:row>
      <xdr:rowOff>19050</xdr:rowOff>
    </xdr:from>
    <xdr:to>
      <xdr:col>8</xdr:col>
      <xdr:colOff>47625</xdr:colOff>
      <xdr:row>3</xdr:row>
      <xdr:rowOff>38100</xdr:rowOff>
    </xdr:to>
    <xdr:pic>
      <xdr:nvPicPr>
        <xdr:cNvPr id="2" name="Grafik 1">
          <a:extLst>
            <a:ext uri="{FF2B5EF4-FFF2-40B4-BE49-F238E27FC236}">
              <a16:creationId xmlns:a16="http://schemas.microsoft.com/office/drawing/2014/main" id="{913E1824-BD57-4FA0-9923-B5BEB9A79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9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846F4FB9-6B2B-4242-AEC1-82111A7770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A7342B6A-4C85-4041-9852-5352AE0DC3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2143125</xdr:colOff>
      <xdr:row>23</xdr:row>
      <xdr:rowOff>9525</xdr:rowOff>
    </xdr:from>
    <xdr:to>
      <xdr:col>4</xdr:col>
      <xdr:colOff>2247900</xdr:colOff>
      <xdr:row>23</xdr:row>
      <xdr:rowOff>104775</xdr:rowOff>
    </xdr:to>
    <xdr:pic>
      <xdr:nvPicPr>
        <xdr:cNvPr id="5" name="Grafik 18">
          <a:extLst>
            <a:ext uri="{FF2B5EF4-FFF2-40B4-BE49-F238E27FC236}">
              <a16:creationId xmlns:a16="http://schemas.microsoft.com/office/drawing/2014/main" id="{F561EC66-D556-44F7-9173-444E68978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7350" y="6791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173935</xdr:colOff>
      <xdr:row>1</xdr:row>
      <xdr:rowOff>0</xdr:rowOff>
    </xdr:from>
    <xdr:to>
      <xdr:col>17</xdr:col>
      <xdr:colOff>561975</xdr:colOff>
      <xdr:row>3</xdr:row>
      <xdr:rowOff>111674</xdr:rowOff>
    </xdr:to>
    <xdr:pic>
      <xdr:nvPicPr>
        <xdr:cNvPr id="118538" name="Grafik 1">
          <a:extLst>
            <a:ext uri="{FF2B5EF4-FFF2-40B4-BE49-F238E27FC236}">
              <a16:creationId xmlns:a16="http://schemas.microsoft.com/office/drawing/2014/main" id="{00000000-0008-0000-04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9674" y="124239"/>
          <a:ext cx="1307410" cy="55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4825365</xdr:colOff>
      <xdr:row>6</xdr:row>
      <xdr:rowOff>1905</xdr:rowOff>
    </xdr:from>
    <xdr:to>
      <xdr:col>18</xdr:col>
      <xdr:colOff>4941570</xdr:colOff>
      <xdr:row>6</xdr:row>
      <xdr:rowOff>97155</xdr:rowOff>
    </xdr:to>
    <xdr:pic>
      <xdr:nvPicPr>
        <xdr:cNvPr id="118542" name="Grafik 6">
          <a:extLst>
            <a:ext uri="{FF2B5EF4-FFF2-40B4-BE49-F238E27FC236}">
              <a16:creationId xmlns:a16="http://schemas.microsoft.com/office/drawing/2014/main" id="{00000000-0008-0000-04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97075" y="1087755"/>
          <a:ext cx="11620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26</xdr:row>
      <xdr:rowOff>1905</xdr:rowOff>
    </xdr:from>
    <xdr:to>
      <xdr:col>17</xdr:col>
      <xdr:colOff>165</xdr:colOff>
      <xdr:row>26</xdr:row>
      <xdr:rowOff>106680</xdr:rowOff>
    </xdr:to>
    <xdr:pic>
      <xdr:nvPicPr>
        <xdr:cNvPr id="118543" name="Grafik 12">
          <a:extLst>
            <a:ext uri="{FF2B5EF4-FFF2-40B4-BE49-F238E27FC236}">
              <a16:creationId xmlns:a16="http://schemas.microsoft.com/office/drawing/2014/main" id="{00000000-0008-0000-0400-00000F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82657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29</xdr:row>
      <xdr:rowOff>11430</xdr:rowOff>
    </xdr:from>
    <xdr:to>
      <xdr:col>16</xdr:col>
      <xdr:colOff>514515</xdr:colOff>
      <xdr:row>29</xdr:row>
      <xdr:rowOff>116205</xdr:rowOff>
    </xdr:to>
    <xdr:pic>
      <xdr:nvPicPr>
        <xdr:cNvPr id="118544" name="Grafik 12">
          <a:extLst>
            <a:ext uri="{FF2B5EF4-FFF2-40B4-BE49-F238E27FC236}">
              <a16:creationId xmlns:a16="http://schemas.microsoft.com/office/drawing/2014/main" id="{00000000-0008-0000-04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89720" y="9288780"/>
          <a:ext cx="1068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5</xdr:row>
      <xdr:rowOff>11430</xdr:rowOff>
    </xdr:from>
    <xdr:to>
      <xdr:col>16</xdr:col>
      <xdr:colOff>514515</xdr:colOff>
      <xdr:row>5</xdr:row>
      <xdr:rowOff>116205</xdr:rowOff>
    </xdr:to>
    <xdr:pic>
      <xdr:nvPicPr>
        <xdr:cNvPr id="118545" name="Grafik 12">
          <a:extLst>
            <a:ext uri="{FF2B5EF4-FFF2-40B4-BE49-F238E27FC236}">
              <a16:creationId xmlns:a16="http://schemas.microsoft.com/office/drawing/2014/main" id="{00000000-0008-0000-04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89720" y="830580"/>
          <a:ext cx="1068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310515</xdr:colOff>
      <xdr:row>5</xdr:row>
      <xdr:rowOff>11430</xdr:rowOff>
    </xdr:from>
    <xdr:to>
      <xdr:col>3</xdr:col>
      <xdr:colOff>424815</xdr:colOff>
      <xdr:row>5</xdr:row>
      <xdr:rowOff>116205</xdr:rowOff>
    </xdr:to>
    <xdr:pic>
      <xdr:nvPicPr>
        <xdr:cNvPr id="118546" name="Grafik 5">
          <a:extLst>
            <a:ext uri="{FF2B5EF4-FFF2-40B4-BE49-F238E27FC236}">
              <a16:creationId xmlns:a16="http://schemas.microsoft.com/office/drawing/2014/main" id="{00000000-0008-0000-04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 y="8305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7</xdr:row>
      <xdr:rowOff>1905</xdr:rowOff>
    </xdr:from>
    <xdr:to>
      <xdr:col>17</xdr:col>
      <xdr:colOff>165</xdr:colOff>
      <xdr:row>7</xdr:row>
      <xdr:rowOff>106680</xdr:rowOff>
    </xdr:to>
    <xdr:pic>
      <xdr:nvPicPr>
        <xdr:cNvPr id="118547" name="Grafik 12">
          <a:extLst>
            <a:ext uri="{FF2B5EF4-FFF2-40B4-BE49-F238E27FC236}">
              <a16:creationId xmlns:a16="http://schemas.microsoft.com/office/drawing/2014/main" id="{00000000-0008-0000-0400-000013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39255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23</xdr:row>
      <xdr:rowOff>1905</xdr:rowOff>
    </xdr:from>
    <xdr:to>
      <xdr:col>17</xdr:col>
      <xdr:colOff>165</xdr:colOff>
      <xdr:row>23</xdr:row>
      <xdr:rowOff>106680</xdr:rowOff>
    </xdr:to>
    <xdr:pic>
      <xdr:nvPicPr>
        <xdr:cNvPr id="118551" name="Grafik 12">
          <a:extLst>
            <a:ext uri="{FF2B5EF4-FFF2-40B4-BE49-F238E27FC236}">
              <a16:creationId xmlns:a16="http://schemas.microsoft.com/office/drawing/2014/main" id="{00000000-0008-0000-0400-000017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7294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20</xdr:row>
      <xdr:rowOff>1905</xdr:rowOff>
    </xdr:from>
    <xdr:to>
      <xdr:col>17</xdr:col>
      <xdr:colOff>165</xdr:colOff>
      <xdr:row>20</xdr:row>
      <xdr:rowOff>106680</xdr:rowOff>
    </xdr:to>
    <xdr:pic>
      <xdr:nvPicPr>
        <xdr:cNvPr id="118554" name="Grafik 12">
          <a:extLst>
            <a:ext uri="{FF2B5EF4-FFF2-40B4-BE49-F238E27FC236}">
              <a16:creationId xmlns:a16="http://schemas.microsoft.com/office/drawing/2014/main" id="{00000000-0008-0000-0400-00001A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63226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129540</xdr:colOff>
      <xdr:row>5</xdr:row>
      <xdr:rowOff>13335</xdr:rowOff>
    </xdr:from>
    <xdr:to>
      <xdr:col>2</xdr:col>
      <xdr:colOff>249204</xdr:colOff>
      <xdr:row>5</xdr:row>
      <xdr:rowOff>118110</xdr:rowOff>
    </xdr:to>
    <xdr:pic>
      <xdr:nvPicPr>
        <xdr:cNvPr id="118555" name="Grafik 5">
          <a:extLst>
            <a:ext uri="{FF2B5EF4-FFF2-40B4-BE49-F238E27FC236}">
              <a16:creationId xmlns:a16="http://schemas.microsoft.com/office/drawing/2014/main" id="{00000000-0008-0000-04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 y="832485"/>
          <a:ext cx="1196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13</xdr:row>
      <xdr:rowOff>3810</xdr:rowOff>
    </xdr:from>
    <xdr:to>
      <xdr:col>17</xdr:col>
      <xdr:colOff>165</xdr:colOff>
      <xdr:row>13</xdr:row>
      <xdr:rowOff>108585</xdr:rowOff>
    </xdr:to>
    <xdr:pic>
      <xdr:nvPicPr>
        <xdr:cNvPr id="23" name="Grafik 1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34061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32</xdr:row>
      <xdr:rowOff>1905</xdr:rowOff>
    </xdr:from>
    <xdr:to>
      <xdr:col>17</xdr:col>
      <xdr:colOff>165</xdr:colOff>
      <xdr:row>32</xdr:row>
      <xdr:rowOff>106680</xdr:rowOff>
    </xdr:to>
    <xdr:pic>
      <xdr:nvPicPr>
        <xdr:cNvPr id="16" name="Grafik 1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0208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38</xdr:row>
      <xdr:rowOff>1905</xdr:rowOff>
    </xdr:from>
    <xdr:to>
      <xdr:col>17</xdr:col>
      <xdr:colOff>165</xdr:colOff>
      <xdr:row>38</xdr:row>
      <xdr:rowOff>106680</xdr:rowOff>
    </xdr:to>
    <xdr:pic>
      <xdr:nvPicPr>
        <xdr:cNvPr id="20" name="Grafik 12">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21519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417195</xdr:colOff>
      <xdr:row>49</xdr:row>
      <xdr:rowOff>3810</xdr:rowOff>
    </xdr:from>
    <xdr:ext cx="104775" cy="104775"/>
    <xdr:pic>
      <xdr:nvPicPr>
        <xdr:cNvPr id="22" name="Grafik 1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5716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417195</xdr:colOff>
      <xdr:row>41</xdr:row>
      <xdr:rowOff>1905</xdr:rowOff>
    </xdr:from>
    <xdr:ext cx="104775" cy="104775"/>
    <xdr:pic>
      <xdr:nvPicPr>
        <xdr:cNvPr id="24" name="Grafik 12">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31235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417195</xdr:colOff>
      <xdr:row>10</xdr:row>
      <xdr:rowOff>1905</xdr:rowOff>
    </xdr:from>
    <xdr:to>
      <xdr:col>17</xdr:col>
      <xdr:colOff>165</xdr:colOff>
      <xdr:row>10</xdr:row>
      <xdr:rowOff>106680</xdr:rowOff>
    </xdr:to>
    <xdr:pic>
      <xdr:nvPicPr>
        <xdr:cNvPr id="25" name="Grafik 12">
          <a:extLst>
            <a:ext uri="{FF2B5EF4-FFF2-40B4-BE49-F238E27FC236}">
              <a16:creationId xmlns:a16="http://schemas.microsoft.com/office/drawing/2014/main" id="{2D677E8F-6828-496B-AAC3-8BAD8A1306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23983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1026795</xdr:colOff>
      <xdr:row>22</xdr:row>
      <xdr:rowOff>1905</xdr:rowOff>
    </xdr:from>
    <xdr:to>
      <xdr:col>4</xdr:col>
      <xdr:colOff>1131570</xdr:colOff>
      <xdr:row>22</xdr:row>
      <xdr:rowOff>106680</xdr:rowOff>
    </xdr:to>
    <xdr:pic>
      <xdr:nvPicPr>
        <xdr:cNvPr id="4" name="Grafik 12">
          <a:extLst>
            <a:ext uri="{FF2B5EF4-FFF2-40B4-BE49-F238E27FC236}">
              <a16:creationId xmlns:a16="http://schemas.microsoft.com/office/drawing/2014/main" id="{EB7B9EDB-E563-497B-AD80-1E791D615C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9295" y="69703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802171</xdr:colOff>
      <xdr:row>22</xdr:row>
      <xdr:rowOff>1905</xdr:rowOff>
    </xdr:from>
    <xdr:to>
      <xdr:col>8</xdr:col>
      <xdr:colOff>910259</xdr:colOff>
      <xdr:row>22</xdr:row>
      <xdr:rowOff>106680</xdr:rowOff>
    </xdr:to>
    <xdr:pic>
      <xdr:nvPicPr>
        <xdr:cNvPr id="5" name="Grafik 12">
          <a:extLst>
            <a:ext uri="{FF2B5EF4-FFF2-40B4-BE49-F238E27FC236}">
              <a16:creationId xmlns:a16="http://schemas.microsoft.com/office/drawing/2014/main" id="{D0405442-85A3-4BFE-8DE4-9AF0750223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5141" y="6913245"/>
          <a:ext cx="10808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236220</xdr:colOff>
      <xdr:row>3</xdr:row>
      <xdr:rowOff>11430</xdr:rowOff>
    </xdr:from>
    <xdr:to>
      <xdr:col>15</xdr:col>
      <xdr:colOff>1408</xdr:colOff>
      <xdr:row>3</xdr:row>
      <xdr:rowOff>116205</xdr:rowOff>
    </xdr:to>
    <xdr:pic>
      <xdr:nvPicPr>
        <xdr:cNvPr id="3" name="Grafik 2">
          <a:extLst>
            <a:ext uri="{FF2B5EF4-FFF2-40B4-BE49-F238E27FC236}">
              <a16:creationId xmlns:a16="http://schemas.microsoft.com/office/drawing/2014/main" id="{445A100C-E3AD-4998-BF46-54B4185AF9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5320" y="573405"/>
          <a:ext cx="10808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1009650</xdr:colOff>
      <xdr:row>3</xdr:row>
      <xdr:rowOff>9525</xdr:rowOff>
    </xdr:from>
    <xdr:to>
      <xdr:col>4</xdr:col>
      <xdr:colOff>1129314</xdr:colOff>
      <xdr:row>3</xdr:row>
      <xdr:rowOff>114300</xdr:rowOff>
    </xdr:to>
    <xdr:pic>
      <xdr:nvPicPr>
        <xdr:cNvPr id="8" name="Grafik 5">
          <a:extLst>
            <a:ext uri="{FF2B5EF4-FFF2-40B4-BE49-F238E27FC236}">
              <a16:creationId xmlns:a16="http://schemas.microsoft.com/office/drawing/2014/main" id="{2BF56163-9331-451B-AC57-8F8C03C70D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571500"/>
          <a:ext cx="1196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1000125</xdr:colOff>
      <xdr:row>5</xdr:row>
      <xdr:rowOff>9525</xdr:rowOff>
    </xdr:from>
    <xdr:to>
      <xdr:col>4</xdr:col>
      <xdr:colOff>1119789</xdr:colOff>
      <xdr:row>5</xdr:row>
      <xdr:rowOff>114300</xdr:rowOff>
    </xdr:to>
    <xdr:pic>
      <xdr:nvPicPr>
        <xdr:cNvPr id="9" name="Grafik 5">
          <a:extLst>
            <a:ext uri="{FF2B5EF4-FFF2-40B4-BE49-F238E27FC236}">
              <a16:creationId xmlns:a16="http://schemas.microsoft.com/office/drawing/2014/main" id="{97E25518-40F5-4E1B-B0A4-19F034B896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0" y="828675"/>
          <a:ext cx="1196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28</xdr:row>
      <xdr:rowOff>9525</xdr:rowOff>
    </xdr:from>
    <xdr:to>
      <xdr:col>16</xdr:col>
      <xdr:colOff>514350</xdr:colOff>
      <xdr:row>28</xdr:row>
      <xdr:rowOff>114300</xdr:rowOff>
    </xdr:to>
    <xdr:pic>
      <xdr:nvPicPr>
        <xdr:cNvPr id="2" name="Grafik 29">
          <a:extLst>
            <a:ext uri="{FF2B5EF4-FFF2-40B4-BE49-F238E27FC236}">
              <a16:creationId xmlns:a16="http://schemas.microsoft.com/office/drawing/2014/main" id="{770B1E41-9621-4613-B2A9-3E4B4F5671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01150" y="89630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7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1905</xdr:rowOff>
    </xdr:from>
    <xdr:to>
      <xdr:col>11</xdr:col>
      <xdr:colOff>0</xdr:colOff>
      <xdr:row>5</xdr:row>
      <xdr:rowOff>106680</xdr:rowOff>
    </xdr:to>
    <xdr:pic>
      <xdr:nvPicPr>
        <xdr:cNvPr id="111413" name="Grafik 12">
          <a:extLst>
            <a:ext uri="{FF2B5EF4-FFF2-40B4-BE49-F238E27FC236}">
              <a16:creationId xmlns:a16="http://schemas.microsoft.com/office/drawing/2014/main" id="{00000000-0008-0000-07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718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1905</xdr:rowOff>
    </xdr:from>
    <xdr:to>
      <xdr:col>6</xdr:col>
      <xdr:colOff>0</xdr:colOff>
      <xdr:row>7</xdr:row>
      <xdr:rowOff>106680</xdr:rowOff>
    </xdr:to>
    <xdr:pic>
      <xdr:nvPicPr>
        <xdr:cNvPr id="111414" name="Grafik 12">
          <a:extLst>
            <a:ext uri="{FF2B5EF4-FFF2-40B4-BE49-F238E27FC236}">
              <a16:creationId xmlns:a16="http://schemas.microsoft.com/office/drawing/2014/main" id="{00000000-0008-0000-07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9915" y="9963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1905</xdr:rowOff>
    </xdr:from>
    <xdr:to>
      <xdr:col>11</xdr:col>
      <xdr:colOff>0</xdr:colOff>
      <xdr:row>7</xdr:row>
      <xdr:rowOff>106680</xdr:rowOff>
    </xdr:to>
    <xdr:pic>
      <xdr:nvPicPr>
        <xdr:cNvPr id="111415" name="Grafik 12">
          <a:extLst>
            <a:ext uri="{FF2B5EF4-FFF2-40B4-BE49-F238E27FC236}">
              <a16:creationId xmlns:a16="http://schemas.microsoft.com/office/drawing/2014/main" id="{00000000-0008-0000-07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9963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89" dataDxfId="88">
  <autoFilter ref="A66:S87" xr:uid="{00000000-0009-0000-0100-000001000000}"/>
  <tableColumns count="19">
    <tableColumn id="1" xr3:uid="{00000000-0010-0000-0000-000001000000}" name="Baden-Württemberg" dataDxfId="87" dataCellStyle="Standard_Werte"/>
    <tableColumn id="2" xr3:uid="{00000000-0010-0000-0000-000002000000}" name="Bayern" dataDxfId="86"/>
    <tableColumn id="3" xr3:uid="{00000000-0010-0000-0000-000003000000}" name="Berlin" dataDxfId="85"/>
    <tableColumn id="4" xr3:uid="{00000000-0010-0000-0000-000004000000}" name="Brandenburg" dataDxfId="84"/>
    <tableColumn id="5" xr3:uid="{00000000-0010-0000-0000-000005000000}" name="Bremen" dataDxfId="83"/>
    <tableColumn id="6" xr3:uid="{00000000-0010-0000-0000-000006000000}" name="Hamburg" dataDxfId="82"/>
    <tableColumn id="7" xr3:uid="{00000000-0010-0000-0000-000007000000}" name="Hessen" dataDxfId="81"/>
    <tableColumn id="8" xr3:uid="{00000000-0010-0000-0000-000008000000}" name="Mecklenburg-Vorpommern" dataDxfId="80"/>
    <tableColumn id="9" xr3:uid="{00000000-0010-0000-0000-000009000000}" name="Niedersachsen" dataDxfId="79"/>
    <tableColumn id="10" xr3:uid="{00000000-0010-0000-0000-00000A000000}" name="Nordrhein-Westfalen" dataDxfId="78"/>
    <tableColumn id="11" xr3:uid="{00000000-0010-0000-0000-00000B000000}" name="Rheinland-Pfalz" dataDxfId="77"/>
    <tableColumn id="12" xr3:uid="{00000000-0010-0000-0000-00000C000000}" name="Saarland" dataDxfId="76"/>
    <tableColumn id="13" xr3:uid="{00000000-0010-0000-0000-00000D000000}" name="Sachsen" dataDxfId="75"/>
    <tableColumn id="14" xr3:uid="{00000000-0010-0000-0000-00000E000000}" name="Sachsen-Anhalt" dataDxfId="74"/>
    <tableColumn id="15" xr3:uid="{00000000-0010-0000-0000-00000F000000}" name="Schleswig-Holstein" dataDxfId="73"/>
    <tableColumn id="16" xr3:uid="{00000000-0010-0000-0000-000010000000}" name="Thüringen" dataDxfId="72"/>
    <tableColumn id="17" xr3:uid="{00000000-0010-0000-0000-000011000000}" name="Schweiz" dataDxfId="71"/>
    <tableColumn id="18" xr3:uid="{00000000-0010-0000-0000-000012000000}" name="Österreich" dataDxfId="70"/>
    <tableColumn id="19" xr3:uid="{00000000-0010-0000-0000-000013000000}" name="Italien" dataDxfId="6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51"/>
  <sheetViews>
    <sheetView showGridLines="0" tabSelected="1" zoomScaleNormal="100" zoomScaleSheetLayoutView="100" zoomScalePageLayoutView="69" workbookViewId="0">
      <selection activeCell="C12" sqref="C12:E12"/>
    </sheetView>
  </sheetViews>
  <sheetFormatPr defaultColWidth="11.42578125" defaultRowHeight="14.25" x14ac:dyDescent="0.25"/>
  <cols>
    <col min="1" max="1" width="0.7109375" style="157" customWidth="1"/>
    <col min="2" max="2" width="15.140625" style="157" customWidth="1"/>
    <col min="3" max="3" width="6.42578125" style="157" customWidth="1"/>
    <col min="4" max="4" width="18.85546875" style="157" customWidth="1"/>
    <col min="5" max="5" width="15.5703125" style="157" customWidth="1"/>
    <col min="6" max="6" width="12.42578125" style="157" customWidth="1"/>
    <col min="7" max="7" width="12.85546875" style="157" customWidth="1"/>
    <col min="8" max="8" width="13.7109375" style="157" customWidth="1"/>
    <col min="9" max="9" width="12.42578125" style="157" customWidth="1"/>
    <col min="10" max="10" width="11.7109375" style="157" customWidth="1"/>
    <col min="11" max="16384" width="11.42578125" style="157"/>
  </cols>
  <sheetData>
    <row r="1" spans="1:10" ht="9.9499999999999993" customHeight="1" x14ac:dyDescent="0.25">
      <c r="A1" s="156"/>
    </row>
    <row r="2" spans="1:10" ht="12.95" customHeight="1" x14ac:dyDescent="0.25">
      <c r="A2" s="158"/>
      <c r="B2" s="195" t="s">
        <v>516</v>
      </c>
    </row>
    <row r="3" spans="1:10" ht="16.5" x14ac:dyDescent="0.25">
      <c r="A3" s="159"/>
      <c r="B3" s="194" t="s">
        <v>286</v>
      </c>
    </row>
    <row r="4" spans="1:10" ht="16.5" x14ac:dyDescent="0.25">
      <c r="A4" s="160"/>
    </row>
    <row r="5" spans="1:10" ht="19.5" customHeight="1" x14ac:dyDescent="0.25">
      <c r="D5" s="161"/>
      <c r="E5" s="161"/>
      <c r="F5" s="161"/>
      <c r="G5" s="161"/>
      <c r="H5" s="161"/>
      <c r="I5" s="161"/>
      <c r="J5" s="161"/>
    </row>
    <row r="6" spans="1:10" ht="17.100000000000001" customHeight="1" x14ac:dyDescent="0.25">
      <c r="A6" s="158"/>
      <c r="B6" s="162" t="s">
        <v>74</v>
      </c>
      <c r="C6" s="355"/>
      <c r="D6" s="356"/>
      <c r="E6" s="163"/>
      <c r="F6" s="163"/>
      <c r="I6" s="361"/>
      <c r="J6" s="361"/>
    </row>
    <row r="7" spans="1:10" ht="9.9499999999999993" customHeight="1" x14ac:dyDescent="0.25">
      <c r="A7" s="158"/>
      <c r="B7" s="158"/>
      <c r="C7" s="158"/>
      <c r="D7" s="162"/>
      <c r="E7" s="162"/>
      <c r="F7" s="162"/>
      <c r="G7" s="162"/>
      <c r="H7" s="162"/>
      <c r="I7" s="162"/>
    </row>
    <row r="8" spans="1:10" s="158" customFormat="1" ht="17.100000000000001" customHeight="1" x14ac:dyDescent="0.25">
      <c r="B8" s="162" t="s">
        <v>104</v>
      </c>
      <c r="C8" s="357" t="str">
        <f>IF($C$6="","",Datenquelle!B101)</f>
        <v/>
      </c>
      <c r="D8" s="357"/>
      <c r="E8" s="357"/>
      <c r="F8" s="357"/>
      <c r="G8" s="357"/>
      <c r="H8" s="357"/>
      <c r="I8" s="357"/>
      <c r="J8" s="357"/>
    </row>
    <row r="9" spans="1:10" s="158" customFormat="1" ht="9.9499999999999993" customHeight="1" x14ac:dyDescent="0.25">
      <c r="B9" s="162"/>
      <c r="C9" s="162"/>
      <c r="D9" s="162"/>
      <c r="E9" s="162"/>
    </row>
    <row r="10" spans="1:10" s="158" customFormat="1" ht="17.100000000000001" customHeight="1" x14ac:dyDescent="0.25">
      <c r="B10" s="162" t="s">
        <v>105</v>
      </c>
      <c r="C10" s="357" t="str">
        <f>IF($C$6="","",Datenquelle!C101)</f>
        <v/>
      </c>
      <c r="D10" s="357"/>
      <c r="E10" s="357"/>
      <c r="F10" s="357"/>
      <c r="G10" s="357"/>
      <c r="H10" s="357"/>
      <c r="I10" s="357"/>
      <c r="J10" s="357"/>
    </row>
    <row r="11" spans="1:10" s="158" customFormat="1" ht="9.9499999999999993" customHeight="1" x14ac:dyDescent="0.25">
      <c r="B11" s="162"/>
      <c r="C11" s="162"/>
      <c r="D11" s="162"/>
      <c r="E11" s="162"/>
    </row>
    <row r="12" spans="1:10" s="158" customFormat="1" ht="17.100000000000001" customHeight="1" x14ac:dyDescent="0.25">
      <c r="B12" s="5" t="s">
        <v>518</v>
      </c>
      <c r="C12" s="358"/>
      <c r="D12" s="359"/>
      <c r="E12" s="360"/>
      <c r="F12" s="164"/>
      <c r="G12" s="163" t="s">
        <v>71</v>
      </c>
      <c r="I12" s="327"/>
      <c r="J12" s="327"/>
    </row>
    <row r="13" spans="1:10" s="158" customFormat="1" ht="9.9499999999999993" customHeight="1" x14ac:dyDescent="0.25">
      <c r="C13" s="166"/>
      <c r="D13" s="166"/>
      <c r="E13" s="166"/>
      <c r="F13" s="167"/>
      <c r="G13" s="163"/>
    </row>
    <row r="14" spans="1:10" s="158" customFormat="1" ht="17.100000000000001" customHeight="1" x14ac:dyDescent="0.25">
      <c r="B14" s="5" t="s">
        <v>519</v>
      </c>
      <c r="C14" s="358"/>
      <c r="D14" s="359"/>
      <c r="E14" s="360"/>
      <c r="F14" s="167"/>
      <c r="G14" s="163" t="s">
        <v>102</v>
      </c>
      <c r="H14" s="169"/>
      <c r="I14" s="328" t="str">
        <f>IF($C$6="","",Datenquelle!G101)</f>
        <v/>
      </c>
      <c r="J14" s="328"/>
    </row>
    <row r="15" spans="1:10" ht="9.9499999999999993" customHeight="1" x14ac:dyDescent="0.25">
      <c r="B15" s="163"/>
      <c r="C15" s="344"/>
      <c r="D15" s="344"/>
      <c r="E15" s="170"/>
      <c r="F15" s="168"/>
      <c r="G15" s="171"/>
    </row>
    <row r="16" spans="1:10" s="158" customFormat="1" ht="17.100000000000001" customHeight="1" x14ac:dyDescent="0.25">
      <c r="B16" s="158" t="s">
        <v>184</v>
      </c>
      <c r="C16" s="358"/>
      <c r="D16" s="359"/>
      <c r="E16" s="360"/>
      <c r="F16" s="167"/>
      <c r="G16" s="172" t="s">
        <v>94</v>
      </c>
      <c r="H16" s="169"/>
      <c r="I16" s="329">
        <v>2024</v>
      </c>
      <c r="J16" s="329"/>
    </row>
    <row r="17" spans="2:14" s="158" customFormat="1" ht="3.75" customHeight="1" x14ac:dyDescent="0.25">
      <c r="B17" s="163"/>
      <c r="C17" s="163"/>
      <c r="D17" s="163"/>
      <c r="E17" s="163"/>
      <c r="F17" s="163"/>
      <c r="G17" s="163"/>
      <c r="H17" s="173"/>
      <c r="I17" s="173"/>
    </row>
    <row r="18" spans="2:14" s="158" customFormat="1" ht="6" customHeight="1" x14ac:dyDescent="0.25">
      <c r="F18" s="174"/>
      <c r="G18" s="174"/>
      <c r="H18" s="174"/>
      <c r="I18" s="174"/>
      <c r="J18" s="174"/>
    </row>
    <row r="19" spans="2:14" s="158" customFormat="1" ht="6" customHeight="1" x14ac:dyDescent="0.25">
      <c r="F19" s="175"/>
      <c r="G19" s="165"/>
      <c r="H19" s="165"/>
      <c r="I19" s="165"/>
      <c r="J19" s="165"/>
    </row>
    <row r="20" spans="2:14" s="158" customFormat="1" ht="9.9499999999999993" customHeight="1" x14ac:dyDescent="0.25">
      <c r="B20" s="162"/>
      <c r="C20" s="162"/>
      <c r="D20" s="162"/>
      <c r="E20" s="162"/>
      <c r="J20" s="162"/>
    </row>
    <row r="21" spans="2:14" s="158" customFormat="1" ht="17.100000000000001" customHeight="1" x14ac:dyDescent="0.25">
      <c r="B21" s="352" t="s">
        <v>123</v>
      </c>
      <c r="C21" s="353"/>
      <c r="D21" s="353"/>
      <c r="E21" s="354"/>
      <c r="F21" s="346" t="s">
        <v>478</v>
      </c>
      <c r="G21" s="347"/>
      <c r="H21" s="347"/>
      <c r="I21" s="347"/>
      <c r="J21" s="347"/>
    </row>
    <row r="22" spans="2:14" s="158" customFormat="1" ht="24.95" customHeight="1" x14ac:dyDescent="0.25">
      <c r="B22" s="318" t="str">
        <f>IF($C$6="","",Datenquelle!F101)</f>
        <v/>
      </c>
      <c r="C22" s="319"/>
      <c r="D22" s="319"/>
      <c r="E22" s="320"/>
      <c r="F22" s="350"/>
      <c r="G22" s="350"/>
      <c r="H22" s="350"/>
      <c r="I22" s="350"/>
      <c r="J22" s="350"/>
    </row>
    <row r="23" spans="2:14" s="158" customFormat="1" ht="15" customHeight="1" x14ac:dyDescent="0.25">
      <c r="F23" s="176"/>
      <c r="G23" s="176"/>
    </row>
    <row r="24" spans="2:14" s="158" customFormat="1" ht="17.100000000000001" customHeight="1" x14ac:dyDescent="0.25">
      <c r="B24" s="348" t="s">
        <v>246</v>
      </c>
      <c r="C24" s="351"/>
      <c r="D24" s="351"/>
      <c r="E24" s="351"/>
      <c r="F24" s="349" t="s">
        <v>18</v>
      </c>
      <c r="G24" s="329"/>
      <c r="H24" s="329"/>
      <c r="I24" s="329"/>
      <c r="J24" s="329"/>
    </row>
    <row r="25" spans="2:14" s="158" customFormat="1" ht="24.95" customHeight="1" x14ac:dyDescent="0.25">
      <c r="B25" s="348" t="s">
        <v>213</v>
      </c>
      <c r="C25" s="348"/>
      <c r="D25" s="348"/>
      <c r="E25" s="348"/>
      <c r="F25" s="350"/>
      <c r="G25" s="350"/>
      <c r="H25" s="350"/>
      <c r="I25" s="350"/>
      <c r="J25" s="350"/>
    </row>
    <row r="26" spans="2:14" s="158" customFormat="1" ht="17.100000000000001" customHeight="1" x14ac:dyDescent="0.25">
      <c r="B26" s="238"/>
      <c r="C26" s="174"/>
      <c r="D26" s="174"/>
      <c r="E26" s="174"/>
      <c r="F26" s="79"/>
      <c r="G26" s="165"/>
      <c r="H26" s="165"/>
      <c r="I26" s="165"/>
      <c r="J26" s="165"/>
    </row>
    <row r="27" spans="2:14" s="158" customFormat="1" ht="12" customHeight="1" x14ac:dyDescent="0.2">
      <c r="B27" s="177"/>
      <c r="C27" s="178"/>
      <c r="D27" s="178"/>
      <c r="E27" s="178"/>
      <c r="F27" s="178"/>
      <c r="G27" s="178"/>
      <c r="H27" s="178"/>
      <c r="I27" s="178"/>
      <c r="J27" s="178"/>
    </row>
    <row r="28" spans="2:14" s="158" customFormat="1" ht="35.25" customHeight="1" x14ac:dyDescent="0.25">
      <c r="B28" s="330"/>
      <c r="C28" s="331"/>
      <c r="D28" s="332"/>
      <c r="E28" s="339" t="s">
        <v>283</v>
      </c>
      <c r="F28" s="343"/>
      <c r="G28" s="343"/>
      <c r="H28" s="340"/>
      <c r="I28" s="341" t="s">
        <v>309</v>
      </c>
      <c r="J28" s="317" t="s">
        <v>11</v>
      </c>
      <c r="N28" s="92"/>
    </row>
    <row r="29" spans="2:14" s="158" customFormat="1" ht="25.5" customHeight="1" x14ac:dyDescent="0.25">
      <c r="B29" s="333"/>
      <c r="C29" s="334"/>
      <c r="D29" s="335"/>
      <c r="E29" s="189" t="s">
        <v>256</v>
      </c>
      <c r="F29" s="339" t="s">
        <v>257</v>
      </c>
      <c r="G29" s="340"/>
      <c r="H29" s="341" t="s">
        <v>290</v>
      </c>
      <c r="I29" s="345"/>
      <c r="J29" s="317"/>
    </row>
    <row r="30" spans="2:14" s="158" customFormat="1" ht="100.5" customHeight="1" x14ac:dyDescent="0.25">
      <c r="B30" s="336"/>
      <c r="C30" s="337"/>
      <c r="D30" s="338"/>
      <c r="E30" s="189" t="s">
        <v>417</v>
      </c>
      <c r="F30" s="189" t="s">
        <v>284</v>
      </c>
      <c r="G30" s="189" t="s">
        <v>258</v>
      </c>
      <c r="H30" s="342"/>
      <c r="I30" s="342"/>
      <c r="J30" s="317"/>
    </row>
    <row r="31" spans="2:14" s="158" customFormat="1" ht="31.5" customHeight="1" x14ac:dyDescent="0.25">
      <c r="B31" s="321" t="s">
        <v>398</v>
      </c>
      <c r="C31" s="322"/>
      <c r="D31" s="31" t="s">
        <v>259</v>
      </c>
      <c r="E31" s="179"/>
      <c r="F31" s="180"/>
      <c r="G31" s="180"/>
      <c r="H31" s="180"/>
      <c r="I31" s="180"/>
      <c r="J31" s="198" t="str">
        <f>IF(AND(E31="",F31="",G31="",H31="",I31="")=TRUE,"",SUM(E31:I31))</f>
        <v/>
      </c>
    </row>
    <row r="32" spans="2:14" s="158" customFormat="1" ht="31.5" customHeight="1" x14ac:dyDescent="0.25">
      <c r="B32" s="323"/>
      <c r="C32" s="324"/>
      <c r="D32" s="190" t="s">
        <v>260</v>
      </c>
      <c r="E32" s="181"/>
      <c r="F32" s="181"/>
      <c r="G32" s="181"/>
      <c r="H32" s="181"/>
      <c r="I32" s="181"/>
      <c r="J32" s="60" t="str">
        <f>IF(AND(E32="",F32="",G32="",H32="",I32="")=TRUE,"",SUM(E32:I32))</f>
        <v/>
      </c>
    </row>
    <row r="33" spans="2:10" s="158" customFormat="1" ht="31.5" customHeight="1" x14ac:dyDescent="0.25">
      <c r="B33" s="323"/>
      <c r="C33" s="324"/>
      <c r="D33" s="190" t="s">
        <v>300</v>
      </c>
      <c r="E33" s="181"/>
      <c r="F33" s="181"/>
      <c r="G33" s="181"/>
      <c r="H33" s="181"/>
      <c r="I33" s="181"/>
      <c r="J33" s="60" t="str">
        <f>IF(AND(E33="",F33="",G33="",H33="",I33="")=TRUE,"",SUM(E33:I33))</f>
        <v/>
      </c>
    </row>
    <row r="34" spans="2:10" s="158" customFormat="1" ht="31.5" customHeight="1" x14ac:dyDescent="0.25">
      <c r="B34" s="325"/>
      <c r="C34" s="326"/>
      <c r="D34" s="190" t="s">
        <v>261</v>
      </c>
      <c r="E34" s="193"/>
      <c r="F34" s="193"/>
      <c r="G34" s="193"/>
      <c r="H34" s="193"/>
      <c r="I34" s="193"/>
      <c r="J34" s="60" t="str">
        <f>IF(AND(E34="",F34="",G34="",H34="",I34="")=TRUE,"",SUM(E34:I34))</f>
        <v/>
      </c>
    </row>
    <row r="35" spans="2:10" s="158" customFormat="1" ht="31.5" customHeight="1" x14ac:dyDescent="0.25">
      <c r="B35" s="306" t="s">
        <v>399</v>
      </c>
      <c r="C35" s="307"/>
      <c r="D35" s="307"/>
      <c r="E35" s="198" t="str">
        <f>IF(AND(E31="",E32="",E33="",E34="")=TRUE,"",SUM(E31:E34))</f>
        <v/>
      </c>
      <c r="F35" s="198" t="str">
        <f>IF(AND(F31="",F32="",F33="",F34="")=TRUE,"",SUM(F31:F34))</f>
        <v/>
      </c>
      <c r="G35" s="198" t="str">
        <f>IF(AND(G31="",G32="",G33="",G34="")=TRUE,"",SUM(G31:G34))</f>
        <v/>
      </c>
      <c r="H35" s="198" t="str">
        <f>IF(AND(H31="",H32="",H33="",H34="")=TRUE,"",SUM(H31:H34))</f>
        <v/>
      </c>
      <c r="I35" s="198" t="str">
        <f>IF(AND(I31="",I32="",I33="",I34="")=TRUE,"",SUM(I31:I34))</f>
        <v/>
      </c>
      <c r="J35" s="199" t="str">
        <f>IF(AND(E35="",F35="",G35="",H35="",I35="")=TRUE,"",SUM(E35:I35))</f>
        <v/>
      </c>
    </row>
    <row r="36" spans="2:10" s="158" customFormat="1" ht="10.5" customHeight="1" x14ac:dyDescent="0.25">
      <c r="B36" s="183"/>
      <c r="C36" s="183"/>
      <c r="D36" s="183"/>
      <c r="E36" s="191"/>
      <c r="F36" s="191"/>
      <c r="G36" s="191"/>
      <c r="H36" s="191"/>
      <c r="I36" s="191"/>
      <c r="J36" s="192"/>
    </row>
    <row r="37" spans="2:10" ht="31.5" customHeight="1" x14ac:dyDescent="0.25">
      <c r="B37" s="306" t="s">
        <v>520</v>
      </c>
      <c r="C37" s="307"/>
      <c r="D37" s="307"/>
      <c r="E37" s="307"/>
      <c r="F37" s="307"/>
      <c r="G37" s="307"/>
      <c r="H37" s="307"/>
      <c r="I37" s="308"/>
      <c r="J37" s="197"/>
    </row>
    <row r="38" spans="2:10" ht="10.5" customHeight="1" x14ac:dyDescent="0.25">
      <c r="B38" s="183"/>
      <c r="C38" s="183"/>
      <c r="D38" s="183"/>
      <c r="E38" s="202"/>
      <c r="F38" s="202"/>
      <c r="G38" s="202"/>
      <c r="H38" s="202"/>
      <c r="I38" s="202"/>
      <c r="J38" s="202"/>
    </row>
    <row r="39" spans="2:10" ht="31.5" customHeight="1" x14ac:dyDescent="0.25">
      <c r="B39" s="306" t="s">
        <v>401</v>
      </c>
      <c r="C39" s="307"/>
      <c r="D39" s="307"/>
      <c r="E39" s="307"/>
      <c r="F39" s="307"/>
      <c r="G39" s="307"/>
      <c r="H39" s="307"/>
      <c r="I39" s="308"/>
      <c r="J39" s="60" t="str">
        <f>IF(AND(J35="",J37="")=TRUE,"",SUM(J35,J37))</f>
        <v/>
      </c>
    </row>
    <row r="40" spans="2:10" ht="10.5" customHeight="1" x14ac:dyDescent="0.25">
      <c r="B40" s="184"/>
      <c r="C40" s="184"/>
      <c r="D40" s="184"/>
      <c r="E40" s="184"/>
      <c r="F40" s="184"/>
      <c r="G40" s="184"/>
      <c r="H40" s="184"/>
      <c r="I40" s="184"/>
      <c r="J40" s="202"/>
    </row>
    <row r="41" spans="2:10" ht="31.5" customHeight="1" x14ac:dyDescent="0.25">
      <c r="B41" s="306" t="s">
        <v>524</v>
      </c>
      <c r="C41" s="307"/>
      <c r="D41" s="307"/>
      <c r="E41" s="307"/>
      <c r="F41" s="307"/>
      <c r="G41" s="307"/>
      <c r="H41" s="307"/>
      <c r="I41" s="308"/>
      <c r="J41" s="197"/>
    </row>
    <row r="42" spans="2:10" ht="26.25" customHeight="1" x14ac:dyDescent="0.2">
      <c r="B42" s="316" t="s">
        <v>521</v>
      </c>
      <c r="C42" s="316"/>
      <c r="D42" s="316"/>
      <c r="E42" s="316"/>
      <c r="F42" s="316"/>
      <c r="G42" s="316"/>
      <c r="H42" s="316"/>
      <c r="I42" s="316"/>
      <c r="J42" s="316"/>
    </row>
    <row r="43" spans="2:10" ht="93.75" customHeight="1" x14ac:dyDescent="0.2">
      <c r="B43" s="315" t="s">
        <v>561</v>
      </c>
      <c r="C43" s="315"/>
      <c r="D43" s="315"/>
      <c r="E43" s="315"/>
      <c r="F43" s="315"/>
      <c r="G43" s="315"/>
      <c r="H43" s="315"/>
      <c r="I43" s="315"/>
      <c r="J43" s="315"/>
    </row>
    <row r="44" spans="2:10" ht="10.5" customHeight="1" x14ac:dyDescent="0.25">
      <c r="B44" s="201"/>
      <c r="C44" s="201"/>
      <c r="D44" s="201"/>
      <c r="E44" s="201"/>
      <c r="F44" s="201"/>
      <c r="G44" s="201"/>
      <c r="H44" s="201"/>
      <c r="I44" s="201"/>
      <c r="J44" s="201"/>
    </row>
    <row r="45" spans="2:10" ht="20.25" customHeight="1" x14ac:dyDescent="0.25">
      <c r="B45" s="186" t="s">
        <v>285</v>
      </c>
      <c r="C45" s="182"/>
      <c r="D45" s="182"/>
      <c r="E45" s="182"/>
      <c r="F45" s="182"/>
      <c r="G45" s="182"/>
      <c r="H45" s="182"/>
      <c r="I45" s="182"/>
      <c r="J45" s="182"/>
    </row>
    <row r="46" spans="2:10" x14ac:dyDescent="0.25">
      <c r="B46" s="185" t="s">
        <v>262</v>
      </c>
      <c r="C46" s="311" t="s">
        <v>402</v>
      </c>
      <c r="D46" s="312"/>
      <c r="E46" s="312"/>
      <c r="F46" s="312"/>
      <c r="G46" s="312"/>
      <c r="H46" s="312"/>
      <c r="I46" s="312"/>
      <c r="J46" s="313"/>
    </row>
    <row r="47" spans="2:10" x14ac:dyDescent="0.25">
      <c r="B47" s="185" t="s">
        <v>392</v>
      </c>
      <c r="C47" s="311" t="s">
        <v>522</v>
      </c>
      <c r="D47" s="312"/>
      <c r="E47" s="312"/>
      <c r="F47" s="312"/>
      <c r="G47" s="312"/>
      <c r="H47" s="312"/>
      <c r="I47" s="312"/>
      <c r="J47" s="313"/>
    </row>
    <row r="48" spans="2:10" x14ac:dyDescent="0.25">
      <c r="B48" s="182"/>
      <c r="C48" s="182"/>
      <c r="D48" s="182"/>
      <c r="E48" s="182"/>
      <c r="F48" s="182"/>
      <c r="G48" s="182"/>
      <c r="H48" s="182"/>
      <c r="I48" s="182"/>
      <c r="J48" s="182"/>
    </row>
    <row r="49" spans="2:11" ht="81.75" customHeight="1" x14ac:dyDescent="0.25">
      <c r="B49" s="314" t="s">
        <v>523</v>
      </c>
      <c r="C49" s="314"/>
      <c r="D49" s="314"/>
      <c r="E49" s="314"/>
      <c r="F49" s="314"/>
      <c r="G49" s="314"/>
      <c r="H49" s="314"/>
      <c r="I49" s="314"/>
      <c r="J49" s="314"/>
    </row>
    <row r="50" spans="2:11" x14ac:dyDescent="0.25">
      <c r="B50" s="309"/>
      <c r="C50" s="310"/>
      <c r="D50" s="310"/>
      <c r="E50" s="310"/>
      <c r="F50" s="310"/>
      <c r="G50" s="310"/>
      <c r="H50" s="310"/>
      <c r="I50" s="310"/>
      <c r="J50" s="310"/>
      <c r="K50" s="310"/>
    </row>
    <row r="51" spans="2:11" x14ac:dyDescent="0.25">
      <c r="B51" s="310"/>
      <c r="C51" s="310"/>
      <c r="D51" s="310"/>
      <c r="E51" s="310"/>
      <c r="F51" s="310"/>
      <c r="G51" s="310"/>
      <c r="H51" s="310"/>
      <c r="I51" s="310"/>
      <c r="J51" s="310"/>
      <c r="K51" s="310"/>
    </row>
  </sheetData>
  <sheetProtection algorithmName="SHA-512" hashValue="d8jw7+Dl+44ZcGcTZmymQkKMsFr5lm1og427tS0OGNte3fZeFQCimvRUp1LyZ05WC/UFcjROZcKEJYNj5GYTTQ==" saltValue="VXq6yySw4T75QiLI3U4TEw=="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6">
    <mergeCell ref="F25:J25"/>
    <mergeCell ref="B24:E24"/>
    <mergeCell ref="B21:E21"/>
    <mergeCell ref="F22:J22"/>
    <mergeCell ref="C6:D6"/>
    <mergeCell ref="C8:J8"/>
    <mergeCell ref="C10:J10"/>
    <mergeCell ref="C16:E16"/>
    <mergeCell ref="I6:J6"/>
    <mergeCell ref="C12:E12"/>
    <mergeCell ref="C14:E14"/>
    <mergeCell ref="B35:D35"/>
    <mergeCell ref="J28:J30"/>
    <mergeCell ref="B22:E22"/>
    <mergeCell ref="B31:C34"/>
    <mergeCell ref="I12:J12"/>
    <mergeCell ref="I14:J14"/>
    <mergeCell ref="I16:J16"/>
    <mergeCell ref="B28:D30"/>
    <mergeCell ref="F29:G29"/>
    <mergeCell ref="H29:H30"/>
    <mergeCell ref="E28:H28"/>
    <mergeCell ref="C15:D15"/>
    <mergeCell ref="I28:I30"/>
    <mergeCell ref="F21:J21"/>
    <mergeCell ref="B25:E25"/>
    <mergeCell ref="F24:J24"/>
    <mergeCell ref="B37:I37"/>
    <mergeCell ref="B39:I39"/>
    <mergeCell ref="B50:K51"/>
    <mergeCell ref="C46:J46"/>
    <mergeCell ref="C47:J47"/>
    <mergeCell ref="B49:J49"/>
    <mergeCell ref="B41:I41"/>
    <mergeCell ref="B43:J43"/>
    <mergeCell ref="B42:J42"/>
  </mergeCells>
  <phoneticPr fontId="34" type="noConversion"/>
  <conditionalFormatting sqref="C6">
    <cfRule type="expression" dxfId="68" priority="59" stopIfTrue="1">
      <formula>LEN(TRIM(C6))=0</formula>
    </cfRule>
  </conditionalFormatting>
  <conditionalFormatting sqref="C12">
    <cfRule type="expression" dxfId="67" priority="2" stopIfTrue="1">
      <formula>LEN(TRIM(C12))=0</formula>
    </cfRule>
  </conditionalFormatting>
  <conditionalFormatting sqref="C14">
    <cfRule type="expression" dxfId="66" priority="1" stopIfTrue="1">
      <formula>LEN(TRIM(C14))=0</formula>
    </cfRule>
  </conditionalFormatting>
  <conditionalFormatting sqref="C16">
    <cfRule type="expression" dxfId="65" priority="58" stopIfTrue="1">
      <formula>LEN(TRIM(C16))=0</formula>
    </cfRule>
  </conditionalFormatting>
  <conditionalFormatting sqref="E31:I34">
    <cfRule type="expression" dxfId="64" priority="18" stopIfTrue="1">
      <formula>LEN(TRIM(E31))=0</formula>
    </cfRule>
  </conditionalFormatting>
  <conditionalFormatting sqref="F22">
    <cfRule type="expression" dxfId="63" priority="54" stopIfTrue="1">
      <formula>LEN(TRIM(F22))=0</formula>
    </cfRule>
  </conditionalFormatting>
  <conditionalFormatting sqref="F25">
    <cfRule type="expression" dxfId="62" priority="3" stopIfTrue="1">
      <formula>LEN(TRIM(F25))=0</formula>
    </cfRule>
  </conditionalFormatting>
  <conditionalFormatting sqref="I12">
    <cfRule type="expression" dxfId="61" priority="57" stopIfTrue="1">
      <formula>LEN(TRIM(I12))=0</formula>
    </cfRule>
  </conditionalFormatting>
  <conditionalFormatting sqref="J37">
    <cfRule type="expression" dxfId="60" priority="5" stopIfTrue="1">
      <formula>LEN(TRIM(J37))=0</formula>
    </cfRule>
  </conditionalFormatting>
  <conditionalFormatting sqref="J41">
    <cfRule type="expression" dxfId="59" priority="6" stopIfTrue="1">
      <formula>LEN(TRIM(J41))=0</formula>
    </cfRule>
  </conditionalFormatting>
  <dataValidations xWindow="240" yWindow="486" count="10">
    <dataValidation type="textLength" allowBlank="1" showErrorMessage="1" errorTitle="Eingabefehler" error="Nur Texteingabe möglich." prompt="Name, Vorname" sqref="C16:E16 C12:E12 C14:E14"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type="list" allowBlank="1" showInputMessage="1" showErrorMessage="1" errorTitle="Hinweis" error="Auswahl treffen über Dropdown-Liste." sqref="C6:D6" xr:uid="{00000000-0002-0000-0000-000002000000}">
      <formula1>ZentrumRegNr</formula1>
    </dataValidation>
    <dataValidation showInputMessage="1" showErrorMessage="1" sqref="B22 F19" xr:uid="{00000000-0002-0000-0000-000003000000}"/>
    <dataValidation type="date" errorStyle="information" allowBlank="1" showInputMessage="1" showErrorMessage="1" errorTitle="Kennzahlenjahr" error="Es können nur Kennzahlenjahre von 2012 bis 2014 eingetragen werden." sqref="H17:I17" xr:uid="{00000000-0002-0000-0000-000004000000}">
      <formula1>2010</formula1>
      <formula2>2012</formula2>
    </dataValidation>
    <dataValidation allowBlank="1" showInputMessage="1" showErrorMessage="1" errorTitle="Eingabefehler" error="Nur Texteingabe möglich." sqref="F12" xr:uid="{00000000-0002-0000-0000-000005000000}"/>
    <dataValidation type="whole" allowBlank="1" showInputMessage="1" showErrorMessage="1" errorTitle="Eingabefehler" error="Ganze Zahl zwischen 0 und 5000 eingeben." sqref="F31 G31:I34 E31:E34 J41 J37" xr:uid="{00000000-0002-0000-0000-000006000000}">
      <formula1>0</formula1>
      <formula2>5000</formula2>
    </dataValidation>
    <dataValidation type="whole" allowBlank="1" showInputMessage="1" showErrorMessage="1" errorTitle="Eingabegehler" error="Ganze Zahl zwischen 0 und 5000 eingeben." sqref="F32:F34" xr:uid="{00000000-0002-0000-0000-000007000000}">
      <formula1>0</formula1>
      <formula2>5000</formula2>
    </dataValidation>
    <dataValidation type="date" allowBlank="1" showErrorMessage="1" errorTitle="Eingabefehler" error="Format: tt.mm.jjjj_x000a__x000a_Zeitraum zwischen 01.10.2024 - 31.01.2026 angeben." sqref="I12:J12" xr:uid="{00000000-0002-0000-0000-000008000000}">
      <formula1>45566</formula1>
      <formula2>46053</formula2>
    </dataValidation>
    <dataValidation type="list" allowBlank="1" showInputMessage="1" showErrorMessage="1" errorTitle="Hinweis" error="Auswahl treffen über Dropdown-Liste." sqref="F25:J25" xr:uid="{00000000-0002-0000-0000-000009000000}">
      <formula1>Tumordokumentation</formula1>
    </dataValidation>
  </dataValidations>
  <pageMargins left="0.15748031496062992" right="0.15748031496062992" top="0.27559055118110237" bottom="0.27559055118110237" header="0.11811023622047245" footer="0.11811023622047245"/>
  <pageSetup paperSize="9" scale="84"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2" max="9" man="1"/>
  </rowBreaks>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allowBlank="1" showInputMessage="1" showErrorMessage="1" errorTitle="Hinweis" error="Auswahl treffen über Dropdown-Liste." xr:uid="{00000000-0002-0000-0000-00000A000000}">
          <x14:formula1>
            <xm:f>Datenquelle!$B$92:$B$97</xm:f>
          </x14:formula1>
          <xm:sqref>F22:J22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F7"/>
  <sheetViews>
    <sheetView showGridLines="0" workbookViewId="0">
      <selection activeCell="G16" sqref="G16"/>
    </sheetView>
  </sheetViews>
  <sheetFormatPr defaultColWidth="11.42578125" defaultRowHeight="15" x14ac:dyDescent="0.25"/>
  <cols>
    <col min="1" max="1" width="23.28515625" customWidth="1"/>
    <col min="2" max="2" width="42.5703125" customWidth="1"/>
    <col min="3" max="3" width="28.85546875" customWidth="1"/>
    <col min="4" max="4" width="21.140625" customWidth="1"/>
    <col min="5" max="5" width="20.85546875" customWidth="1"/>
    <col min="6" max="6" width="22.855468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58" t="s">
        <v>184</v>
      </c>
      <c r="B1" s="70" t="str">
        <f>IF(Basisdaten!C16=0,"",Basisdaten!C16)</f>
        <v/>
      </c>
    </row>
    <row r="2" spans="1:6" x14ac:dyDescent="0.25">
      <c r="A2" s="58" t="s">
        <v>71</v>
      </c>
      <c r="B2" s="71" t="str">
        <f>IF(Basisdaten!I12=0,"",Basisdaten!I12)</f>
        <v/>
      </c>
    </row>
    <row r="3" spans="1:6" x14ac:dyDescent="0.25">
      <c r="A3" s="58" t="s">
        <v>102</v>
      </c>
      <c r="B3" s="71" t="str">
        <f>IF(Basisdaten!I14=0,"",Basisdaten!I14)</f>
        <v/>
      </c>
    </row>
    <row r="6" spans="1:6" s="49" customFormat="1" ht="18.75" customHeight="1" x14ac:dyDescent="0.2">
      <c r="A6" s="239" t="s">
        <v>14</v>
      </c>
      <c r="B6" s="239" t="s">
        <v>515</v>
      </c>
      <c r="C6" s="239" t="s">
        <v>18</v>
      </c>
      <c r="D6" s="239" t="s">
        <v>246</v>
      </c>
      <c r="E6" s="239" t="s">
        <v>518</v>
      </c>
      <c r="F6" s="239" t="s">
        <v>519</v>
      </c>
    </row>
    <row r="7" spans="1:6" s="57" customFormat="1" ht="32.25" customHeight="1" x14ac:dyDescent="0.25">
      <c r="A7" s="240" t="str">
        <f>IF(Basisdaten!B22=0,"",Basisdaten!B22)</f>
        <v/>
      </c>
      <c r="B7" s="241" t="str">
        <f>IF(Basisdaten!F22=0,"",Basisdaten!F22)</f>
        <v/>
      </c>
      <c r="C7" s="241" t="str">
        <f>IF(Basisdaten!F25=0,"",Basisdaten!F25)</f>
        <v/>
      </c>
      <c r="D7" s="240" t="str">
        <f>IF(Basisdaten!B25=0,"",Basisdaten!B25)</f>
        <v>Noch nicht vorhanden</v>
      </c>
      <c r="E7" s="240" t="str">
        <f>IF(Basisdaten!C12=0,"",Basisdaten!C12)</f>
        <v/>
      </c>
      <c r="F7" s="240" t="str">
        <f>IF(Basisdaten!C14=0,"",Basisdaten!C14)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4"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46" t="str">
        <f>[2]Basisdaten!B2</f>
        <v>Anlage EB Version P1.1 (Auditjahr 2025 / Kennzahlenjahr 2024)</v>
      </c>
    </row>
    <row r="3" spans="1:11" ht="15.75" x14ac:dyDescent="0.25">
      <c r="A3" s="247" t="s">
        <v>525</v>
      </c>
    </row>
    <row r="4" spans="1:11" ht="18" customHeight="1" thickBot="1" x14ac:dyDescent="0.3"/>
    <row r="5" spans="1:11" ht="18" customHeight="1" thickBot="1" x14ac:dyDescent="0.3">
      <c r="D5" s="248" t="s">
        <v>526</v>
      </c>
      <c r="E5" s="249">
        <f>SUM(K11:K60)</f>
        <v>0</v>
      </c>
    </row>
    <row r="7" spans="1:11" ht="35.25" customHeight="1" x14ac:dyDescent="0.25">
      <c r="A7" s="362" t="s">
        <v>533</v>
      </c>
      <c r="B7" s="363"/>
      <c r="C7" s="363"/>
      <c r="D7" s="363"/>
      <c r="E7" s="363"/>
    </row>
    <row r="8" spans="1:11" ht="12.75" customHeight="1" thickBot="1" x14ac:dyDescent="0.3"/>
    <row r="9" spans="1:11" ht="24.95" customHeight="1" x14ac:dyDescent="0.25">
      <c r="A9" s="364" t="s">
        <v>527</v>
      </c>
      <c r="B9" s="366" t="s">
        <v>528</v>
      </c>
      <c r="C9" s="366" t="s">
        <v>529</v>
      </c>
      <c r="D9" s="366"/>
      <c r="E9" s="368"/>
    </row>
    <row r="10" spans="1:11" ht="54.95" customHeight="1" thickBot="1" x14ac:dyDescent="0.3">
      <c r="A10" s="365"/>
      <c r="B10" s="367"/>
      <c r="C10" s="250" t="s">
        <v>530</v>
      </c>
      <c r="D10" s="250" t="s">
        <v>531</v>
      </c>
      <c r="E10" s="251" t="s">
        <v>532</v>
      </c>
    </row>
    <row r="11" spans="1:11" ht="26.1" customHeight="1" x14ac:dyDescent="0.25">
      <c r="A11" s="293"/>
      <c r="B11" s="287"/>
      <c r="C11" s="294"/>
      <c r="D11" s="294"/>
      <c r="E11" s="295"/>
      <c r="I11" s="59">
        <f>IF(A11&lt;&gt;"",1,0)</f>
        <v>0</v>
      </c>
      <c r="J11" s="59">
        <f>IF(B11&lt;&gt;"",1,0)</f>
        <v>0</v>
      </c>
      <c r="K11" s="59" t="str">
        <f>IF(AND(SUM($C$11:$C$60)&gt;=1,SUM(I11:J11)=2),SUM(C11:E11),"")</f>
        <v/>
      </c>
    </row>
    <row r="12" spans="1:11" ht="26.1" customHeight="1" x14ac:dyDescent="0.25">
      <c r="A12" s="296"/>
      <c r="B12" s="287"/>
      <c r="C12" s="294"/>
      <c r="D12" s="294"/>
      <c r="E12" s="295"/>
      <c r="I12" s="59">
        <f t="shared" ref="I12:I60" si="0">IF(A12&lt;&gt;"",1,0)</f>
        <v>0</v>
      </c>
      <c r="J12" s="59">
        <f t="shared" ref="J12:J60" si="1">IF(B12&lt;&gt;"",1,0)</f>
        <v>0</v>
      </c>
      <c r="K12" s="59" t="str">
        <f t="shared" ref="K12:K60" si="2">IF(AND(SUM($C$11:$C$60)&gt;=1,SUM(I12:J12)=2),SUM(C12:E12),"")</f>
        <v/>
      </c>
    </row>
    <row r="13" spans="1:11" ht="26.1" customHeight="1" x14ac:dyDescent="0.25">
      <c r="A13" s="296"/>
      <c r="B13" s="287"/>
      <c r="C13" s="294"/>
      <c r="D13" s="294"/>
      <c r="E13" s="295"/>
      <c r="I13" s="59">
        <f t="shared" si="0"/>
        <v>0</v>
      </c>
      <c r="J13" s="59">
        <f t="shared" si="1"/>
        <v>0</v>
      </c>
      <c r="K13" s="59" t="str">
        <f t="shared" si="2"/>
        <v/>
      </c>
    </row>
    <row r="14" spans="1:11" ht="26.1" customHeight="1" x14ac:dyDescent="0.25">
      <c r="A14" s="296"/>
      <c r="B14" s="287"/>
      <c r="C14" s="294"/>
      <c r="D14" s="294"/>
      <c r="E14" s="295"/>
      <c r="I14" s="59">
        <f t="shared" si="0"/>
        <v>0</v>
      </c>
      <c r="J14" s="59">
        <f t="shared" si="1"/>
        <v>0</v>
      </c>
      <c r="K14" s="59" t="str">
        <f t="shared" si="2"/>
        <v/>
      </c>
    </row>
    <row r="15" spans="1:11" ht="26.1" customHeight="1" x14ac:dyDescent="0.25">
      <c r="A15" s="296"/>
      <c r="B15" s="287"/>
      <c r="C15" s="294"/>
      <c r="D15" s="294"/>
      <c r="E15" s="295"/>
      <c r="I15" s="59">
        <f t="shared" si="0"/>
        <v>0</v>
      </c>
      <c r="J15" s="59">
        <f t="shared" si="1"/>
        <v>0</v>
      </c>
      <c r="K15" s="59" t="str">
        <f t="shared" si="2"/>
        <v/>
      </c>
    </row>
    <row r="16" spans="1:11" ht="26.1" customHeight="1" x14ac:dyDescent="0.25">
      <c r="A16" s="296"/>
      <c r="B16" s="287"/>
      <c r="C16" s="294"/>
      <c r="D16" s="294"/>
      <c r="E16" s="295"/>
      <c r="I16" s="59">
        <f t="shared" si="0"/>
        <v>0</v>
      </c>
      <c r="J16" s="59">
        <f t="shared" si="1"/>
        <v>0</v>
      </c>
      <c r="K16" s="59" t="str">
        <f t="shared" si="2"/>
        <v/>
      </c>
    </row>
    <row r="17" spans="1:11" ht="26.1" customHeight="1" x14ac:dyDescent="0.25">
      <c r="A17" s="296"/>
      <c r="B17" s="287"/>
      <c r="C17" s="294"/>
      <c r="D17" s="294"/>
      <c r="E17" s="295"/>
      <c r="I17" s="59">
        <f t="shared" si="0"/>
        <v>0</v>
      </c>
      <c r="J17" s="59">
        <f t="shared" si="1"/>
        <v>0</v>
      </c>
      <c r="K17" s="59" t="str">
        <f t="shared" si="2"/>
        <v/>
      </c>
    </row>
    <row r="18" spans="1:11" ht="26.1" customHeight="1" x14ac:dyDescent="0.25">
      <c r="A18" s="296"/>
      <c r="B18" s="287"/>
      <c r="C18" s="294"/>
      <c r="D18" s="294"/>
      <c r="E18" s="295"/>
      <c r="I18" s="59">
        <f t="shared" si="0"/>
        <v>0</v>
      </c>
      <c r="J18" s="59">
        <f t="shared" si="1"/>
        <v>0</v>
      </c>
      <c r="K18" s="59" t="str">
        <f t="shared" si="2"/>
        <v/>
      </c>
    </row>
    <row r="19" spans="1:11" ht="26.1" customHeight="1" x14ac:dyDescent="0.25">
      <c r="A19" s="296"/>
      <c r="B19" s="287"/>
      <c r="C19" s="294"/>
      <c r="D19" s="294"/>
      <c r="E19" s="295"/>
      <c r="I19" s="59">
        <f t="shared" si="0"/>
        <v>0</v>
      </c>
      <c r="J19" s="59">
        <f t="shared" si="1"/>
        <v>0</v>
      </c>
      <c r="K19" s="59" t="str">
        <f t="shared" si="2"/>
        <v/>
      </c>
    </row>
    <row r="20" spans="1:11" ht="26.1" customHeight="1" x14ac:dyDescent="0.25">
      <c r="A20" s="296"/>
      <c r="B20" s="287"/>
      <c r="C20" s="294"/>
      <c r="D20" s="294"/>
      <c r="E20" s="295"/>
      <c r="I20" s="59">
        <f t="shared" si="0"/>
        <v>0</v>
      </c>
      <c r="J20" s="59">
        <f t="shared" si="1"/>
        <v>0</v>
      </c>
      <c r="K20" s="59" t="str">
        <f t="shared" si="2"/>
        <v/>
      </c>
    </row>
    <row r="21" spans="1:11" ht="26.1" customHeight="1" x14ac:dyDescent="0.25">
      <c r="A21" s="296"/>
      <c r="B21" s="287"/>
      <c r="C21" s="294"/>
      <c r="D21" s="294"/>
      <c r="E21" s="295"/>
      <c r="I21" s="59">
        <f t="shared" si="0"/>
        <v>0</v>
      </c>
      <c r="J21" s="59">
        <f t="shared" si="1"/>
        <v>0</v>
      </c>
      <c r="K21" s="59" t="str">
        <f t="shared" si="2"/>
        <v/>
      </c>
    </row>
    <row r="22" spans="1:11" ht="26.1" customHeight="1" x14ac:dyDescent="0.25">
      <c r="A22" s="296"/>
      <c r="B22" s="287"/>
      <c r="C22" s="294"/>
      <c r="D22" s="294"/>
      <c r="E22" s="295"/>
      <c r="I22" s="59">
        <f t="shared" si="0"/>
        <v>0</v>
      </c>
      <c r="J22" s="59">
        <f t="shared" si="1"/>
        <v>0</v>
      </c>
      <c r="K22" s="59" t="str">
        <f t="shared" si="2"/>
        <v/>
      </c>
    </row>
    <row r="23" spans="1:11" ht="26.1" customHeight="1" x14ac:dyDescent="0.25">
      <c r="A23" s="296"/>
      <c r="B23" s="287"/>
      <c r="C23" s="294"/>
      <c r="D23" s="294"/>
      <c r="E23" s="295"/>
      <c r="I23" s="59">
        <f t="shared" si="0"/>
        <v>0</v>
      </c>
      <c r="J23" s="59">
        <f t="shared" si="1"/>
        <v>0</v>
      </c>
      <c r="K23" s="59" t="str">
        <f t="shared" si="2"/>
        <v/>
      </c>
    </row>
    <row r="24" spans="1:11" ht="26.1" customHeight="1" x14ac:dyDescent="0.25">
      <c r="A24" s="296"/>
      <c r="B24" s="287"/>
      <c r="C24" s="294"/>
      <c r="D24" s="294"/>
      <c r="E24" s="295"/>
      <c r="I24" s="59">
        <f t="shared" si="0"/>
        <v>0</v>
      </c>
      <c r="J24" s="59">
        <f t="shared" si="1"/>
        <v>0</v>
      </c>
      <c r="K24" s="59" t="str">
        <f t="shared" si="2"/>
        <v/>
      </c>
    </row>
    <row r="25" spans="1:11" ht="26.1" customHeight="1" x14ac:dyDescent="0.25">
      <c r="A25" s="296"/>
      <c r="B25" s="287"/>
      <c r="C25" s="294"/>
      <c r="D25" s="294"/>
      <c r="E25" s="295"/>
      <c r="I25" s="59">
        <f t="shared" si="0"/>
        <v>0</v>
      </c>
      <c r="J25" s="59">
        <f t="shared" si="1"/>
        <v>0</v>
      </c>
      <c r="K25" s="59" t="str">
        <f t="shared" si="2"/>
        <v/>
      </c>
    </row>
    <row r="26" spans="1:11" ht="26.1" customHeight="1" x14ac:dyDescent="0.25">
      <c r="A26" s="296"/>
      <c r="B26" s="287"/>
      <c r="C26" s="294"/>
      <c r="D26" s="294"/>
      <c r="E26" s="295"/>
      <c r="I26" s="59">
        <f t="shared" si="0"/>
        <v>0</v>
      </c>
      <c r="J26" s="59">
        <f t="shared" si="1"/>
        <v>0</v>
      </c>
      <c r="K26" s="59" t="str">
        <f t="shared" si="2"/>
        <v/>
      </c>
    </row>
    <row r="27" spans="1:11" ht="26.1" customHeight="1" x14ac:dyDescent="0.25">
      <c r="A27" s="296"/>
      <c r="B27" s="287"/>
      <c r="C27" s="294"/>
      <c r="D27" s="294"/>
      <c r="E27" s="295"/>
      <c r="I27" s="59">
        <f t="shared" si="0"/>
        <v>0</v>
      </c>
      <c r="J27" s="59">
        <f t="shared" si="1"/>
        <v>0</v>
      </c>
      <c r="K27" s="59" t="str">
        <f t="shared" si="2"/>
        <v/>
      </c>
    </row>
    <row r="28" spans="1:11" ht="26.1" customHeight="1" x14ac:dyDescent="0.25">
      <c r="A28" s="296"/>
      <c r="B28" s="287"/>
      <c r="C28" s="294"/>
      <c r="D28" s="294"/>
      <c r="E28" s="295"/>
      <c r="I28" s="59">
        <f t="shared" si="0"/>
        <v>0</v>
      </c>
      <c r="J28" s="59">
        <f t="shared" si="1"/>
        <v>0</v>
      </c>
      <c r="K28" s="59" t="str">
        <f t="shared" si="2"/>
        <v/>
      </c>
    </row>
    <row r="29" spans="1:11" ht="26.1" customHeight="1" x14ac:dyDescent="0.25">
      <c r="A29" s="296"/>
      <c r="B29" s="287"/>
      <c r="C29" s="294"/>
      <c r="D29" s="294"/>
      <c r="E29" s="295"/>
      <c r="I29" s="59">
        <f t="shared" si="0"/>
        <v>0</v>
      </c>
      <c r="J29" s="59">
        <f t="shared" si="1"/>
        <v>0</v>
      </c>
      <c r="K29" s="59" t="str">
        <f t="shared" si="2"/>
        <v/>
      </c>
    </row>
    <row r="30" spans="1:11" ht="26.1" customHeight="1" x14ac:dyDescent="0.25">
      <c r="A30" s="296"/>
      <c r="B30" s="287"/>
      <c r="C30" s="294"/>
      <c r="D30" s="294"/>
      <c r="E30" s="295"/>
      <c r="I30" s="59">
        <f t="shared" si="0"/>
        <v>0</v>
      </c>
      <c r="J30" s="59">
        <f t="shared" si="1"/>
        <v>0</v>
      </c>
      <c r="K30" s="59" t="str">
        <f t="shared" si="2"/>
        <v/>
      </c>
    </row>
    <row r="31" spans="1:11" ht="26.1" customHeight="1" x14ac:dyDescent="0.25">
      <c r="A31" s="296"/>
      <c r="B31" s="287"/>
      <c r="C31" s="294"/>
      <c r="D31" s="294"/>
      <c r="E31" s="295"/>
      <c r="I31" s="59">
        <f t="shared" si="0"/>
        <v>0</v>
      </c>
      <c r="J31" s="59">
        <f t="shared" si="1"/>
        <v>0</v>
      </c>
      <c r="K31" s="59" t="str">
        <f t="shared" si="2"/>
        <v/>
      </c>
    </row>
    <row r="32" spans="1:11" ht="26.1" customHeight="1" x14ac:dyDescent="0.25">
      <c r="A32" s="296"/>
      <c r="B32" s="287"/>
      <c r="C32" s="294"/>
      <c r="D32" s="294"/>
      <c r="E32" s="295"/>
      <c r="I32" s="59">
        <f t="shared" si="0"/>
        <v>0</v>
      </c>
      <c r="J32" s="59">
        <f t="shared" si="1"/>
        <v>0</v>
      </c>
      <c r="K32" s="59" t="str">
        <f t="shared" si="2"/>
        <v/>
      </c>
    </row>
    <row r="33" spans="1:11" ht="26.1" customHeight="1" x14ac:dyDescent="0.25">
      <c r="A33" s="296"/>
      <c r="B33" s="287"/>
      <c r="C33" s="294"/>
      <c r="D33" s="294"/>
      <c r="E33" s="295"/>
      <c r="I33" s="59">
        <f t="shared" si="0"/>
        <v>0</v>
      </c>
      <c r="J33" s="59">
        <f t="shared" si="1"/>
        <v>0</v>
      </c>
      <c r="K33" s="59" t="str">
        <f t="shared" si="2"/>
        <v/>
      </c>
    </row>
    <row r="34" spans="1:11" ht="26.1" customHeight="1" x14ac:dyDescent="0.25">
      <c r="A34" s="296"/>
      <c r="B34" s="287"/>
      <c r="C34" s="294"/>
      <c r="D34" s="294"/>
      <c r="E34" s="295"/>
      <c r="I34" s="59">
        <f t="shared" si="0"/>
        <v>0</v>
      </c>
      <c r="J34" s="59">
        <f t="shared" si="1"/>
        <v>0</v>
      </c>
      <c r="K34" s="59" t="str">
        <f t="shared" si="2"/>
        <v/>
      </c>
    </row>
    <row r="35" spans="1:11" ht="26.1" customHeight="1" x14ac:dyDescent="0.25">
      <c r="A35" s="296"/>
      <c r="B35" s="287"/>
      <c r="C35" s="294"/>
      <c r="D35" s="294"/>
      <c r="E35" s="295"/>
      <c r="I35" s="59">
        <f t="shared" si="0"/>
        <v>0</v>
      </c>
      <c r="J35" s="59">
        <f t="shared" si="1"/>
        <v>0</v>
      </c>
      <c r="K35" s="59" t="str">
        <f t="shared" si="2"/>
        <v/>
      </c>
    </row>
    <row r="36" spans="1:11" ht="26.1" customHeight="1" x14ac:dyDescent="0.25">
      <c r="A36" s="296"/>
      <c r="B36" s="287"/>
      <c r="C36" s="294"/>
      <c r="D36" s="294"/>
      <c r="E36" s="295"/>
      <c r="I36" s="59">
        <f t="shared" si="0"/>
        <v>0</v>
      </c>
      <c r="J36" s="59">
        <f t="shared" si="1"/>
        <v>0</v>
      </c>
      <c r="K36" s="59" t="str">
        <f t="shared" si="2"/>
        <v/>
      </c>
    </row>
    <row r="37" spans="1:11" ht="26.1" customHeight="1" x14ac:dyDescent="0.25">
      <c r="A37" s="296"/>
      <c r="B37" s="287"/>
      <c r="C37" s="294"/>
      <c r="D37" s="294"/>
      <c r="E37" s="295"/>
      <c r="I37" s="59">
        <f t="shared" si="0"/>
        <v>0</v>
      </c>
      <c r="J37" s="59">
        <f t="shared" si="1"/>
        <v>0</v>
      </c>
      <c r="K37" s="59" t="str">
        <f t="shared" si="2"/>
        <v/>
      </c>
    </row>
    <row r="38" spans="1:11" ht="26.1" customHeight="1" x14ac:dyDescent="0.25">
      <c r="A38" s="296"/>
      <c r="B38" s="287"/>
      <c r="C38" s="294"/>
      <c r="D38" s="294"/>
      <c r="E38" s="295"/>
      <c r="I38" s="59">
        <f t="shared" si="0"/>
        <v>0</v>
      </c>
      <c r="J38" s="59">
        <f t="shared" si="1"/>
        <v>0</v>
      </c>
      <c r="K38" s="59" t="str">
        <f t="shared" si="2"/>
        <v/>
      </c>
    </row>
    <row r="39" spans="1:11" ht="26.1" customHeight="1" x14ac:dyDescent="0.25">
      <c r="A39" s="296"/>
      <c r="B39" s="287"/>
      <c r="C39" s="294"/>
      <c r="D39" s="294"/>
      <c r="E39" s="295"/>
      <c r="I39" s="59">
        <f t="shared" si="0"/>
        <v>0</v>
      </c>
      <c r="J39" s="59">
        <f t="shared" si="1"/>
        <v>0</v>
      </c>
      <c r="K39" s="59" t="str">
        <f t="shared" si="2"/>
        <v/>
      </c>
    </row>
    <row r="40" spans="1:11" ht="26.1" customHeight="1" x14ac:dyDescent="0.25">
      <c r="A40" s="300"/>
      <c r="B40" s="301"/>
      <c r="C40" s="302"/>
      <c r="D40" s="302"/>
      <c r="E40" s="303"/>
      <c r="I40" s="59">
        <f t="shared" si="0"/>
        <v>0</v>
      </c>
      <c r="J40" s="59">
        <f t="shared" si="1"/>
        <v>0</v>
      </c>
      <c r="K40" s="59" t="str">
        <f t="shared" si="2"/>
        <v/>
      </c>
    </row>
    <row r="41" spans="1:11" ht="26.1" customHeight="1" x14ac:dyDescent="0.25">
      <c r="A41" s="300"/>
      <c r="B41" s="301"/>
      <c r="C41" s="302"/>
      <c r="D41" s="302"/>
      <c r="E41" s="303"/>
      <c r="I41" s="59">
        <f t="shared" si="0"/>
        <v>0</v>
      </c>
      <c r="J41" s="59">
        <f t="shared" si="1"/>
        <v>0</v>
      </c>
      <c r="K41" s="59" t="str">
        <f t="shared" si="2"/>
        <v/>
      </c>
    </row>
    <row r="42" spans="1:11" ht="26.1" customHeight="1" x14ac:dyDescent="0.25">
      <c r="A42" s="300"/>
      <c r="B42" s="301"/>
      <c r="C42" s="302"/>
      <c r="D42" s="302"/>
      <c r="E42" s="303"/>
      <c r="I42" s="59">
        <f t="shared" si="0"/>
        <v>0</v>
      </c>
      <c r="J42" s="59">
        <f t="shared" si="1"/>
        <v>0</v>
      </c>
      <c r="K42" s="59" t="str">
        <f t="shared" si="2"/>
        <v/>
      </c>
    </row>
    <row r="43" spans="1:11" ht="26.1" customHeight="1" x14ac:dyDescent="0.25">
      <c r="A43" s="300"/>
      <c r="B43" s="301"/>
      <c r="C43" s="302"/>
      <c r="D43" s="302"/>
      <c r="E43" s="303"/>
      <c r="I43" s="59">
        <f t="shared" si="0"/>
        <v>0</v>
      </c>
      <c r="J43" s="59">
        <f t="shared" si="1"/>
        <v>0</v>
      </c>
      <c r="K43" s="59" t="str">
        <f t="shared" si="2"/>
        <v/>
      </c>
    </row>
    <row r="44" spans="1:11" ht="26.1" customHeight="1" x14ac:dyDescent="0.25">
      <c r="A44" s="300"/>
      <c r="B44" s="301"/>
      <c r="C44" s="302"/>
      <c r="D44" s="302"/>
      <c r="E44" s="303"/>
      <c r="I44" s="59">
        <f t="shared" si="0"/>
        <v>0</v>
      </c>
      <c r="J44" s="59">
        <f t="shared" si="1"/>
        <v>0</v>
      </c>
      <c r="K44" s="59" t="str">
        <f t="shared" si="2"/>
        <v/>
      </c>
    </row>
    <row r="45" spans="1:11" ht="26.1" customHeight="1" x14ac:dyDescent="0.25">
      <c r="A45" s="300"/>
      <c r="B45" s="301"/>
      <c r="C45" s="302"/>
      <c r="D45" s="302"/>
      <c r="E45" s="303"/>
      <c r="I45" s="59">
        <f t="shared" si="0"/>
        <v>0</v>
      </c>
      <c r="J45" s="59">
        <f t="shared" si="1"/>
        <v>0</v>
      </c>
      <c r="K45" s="59" t="str">
        <f t="shared" si="2"/>
        <v/>
      </c>
    </row>
    <row r="46" spans="1:11" ht="26.1" customHeight="1" x14ac:dyDescent="0.25">
      <c r="A46" s="300"/>
      <c r="B46" s="301"/>
      <c r="C46" s="302"/>
      <c r="D46" s="302"/>
      <c r="E46" s="303"/>
      <c r="I46" s="59">
        <f t="shared" si="0"/>
        <v>0</v>
      </c>
      <c r="J46" s="59">
        <f t="shared" si="1"/>
        <v>0</v>
      </c>
      <c r="K46" s="59" t="str">
        <f t="shared" si="2"/>
        <v/>
      </c>
    </row>
    <row r="47" spans="1:11" ht="26.1" customHeight="1" x14ac:dyDescent="0.25">
      <c r="A47" s="300"/>
      <c r="B47" s="301"/>
      <c r="C47" s="302"/>
      <c r="D47" s="302"/>
      <c r="E47" s="303"/>
      <c r="I47" s="59">
        <f t="shared" si="0"/>
        <v>0</v>
      </c>
      <c r="J47" s="59">
        <f t="shared" si="1"/>
        <v>0</v>
      </c>
      <c r="K47" s="59" t="str">
        <f t="shared" si="2"/>
        <v/>
      </c>
    </row>
    <row r="48" spans="1:11" ht="26.1" customHeight="1" x14ac:dyDescent="0.25">
      <c r="A48" s="300"/>
      <c r="B48" s="301"/>
      <c r="C48" s="302"/>
      <c r="D48" s="302"/>
      <c r="E48" s="303"/>
      <c r="I48" s="59">
        <f t="shared" si="0"/>
        <v>0</v>
      </c>
      <c r="J48" s="59">
        <f t="shared" si="1"/>
        <v>0</v>
      </c>
      <c r="K48" s="59" t="str">
        <f t="shared" si="2"/>
        <v/>
      </c>
    </row>
    <row r="49" spans="1:11" ht="26.1" customHeight="1" x14ac:dyDescent="0.25">
      <c r="A49" s="300"/>
      <c r="B49" s="301"/>
      <c r="C49" s="302"/>
      <c r="D49" s="302"/>
      <c r="E49" s="303"/>
      <c r="I49" s="59">
        <f t="shared" si="0"/>
        <v>0</v>
      </c>
      <c r="J49" s="59">
        <f t="shared" si="1"/>
        <v>0</v>
      </c>
      <c r="K49" s="59" t="str">
        <f t="shared" si="2"/>
        <v/>
      </c>
    </row>
    <row r="50" spans="1:11" ht="26.1" customHeight="1" x14ac:dyDescent="0.25">
      <c r="A50" s="300"/>
      <c r="B50" s="301"/>
      <c r="C50" s="302"/>
      <c r="D50" s="302"/>
      <c r="E50" s="303"/>
      <c r="I50" s="59">
        <f t="shared" si="0"/>
        <v>0</v>
      </c>
      <c r="J50" s="59">
        <f t="shared" si="1"/>
        <v>0</v>
      </c>
      <c r="K50" s="59" t="str">
        <f t="shared" si="2"/>
        <v/>
      </c>
    </row>
    <row r="51" spans="1:11" ht="26.1" customHeight="1" x14ac:dyDescent="0.25">
      <c r="A51" s="300"/>
      <c r="B51" s="301"/>
      <c r="C51" s="302"/>
      <c r="D51" s="302"/>
      <c r="E51" s="303"/>
      <c r="I51" s="59">
        <f t="shared" si="0"/>
        <v>0</v>
      </c>
      <c r="J51" s="59">
        <f t="shared" si="1"/>
        <v>0</v>
      </c>
      <c r="K51" s="59" t="str">
        <f t="shared" si="2"/>
        <v/>
      </c>
    </row>
    <row r="52" spans="1:11" ht="26.1" customHeight="1" x14ac:dyDescent="0.25">
      <c r="A52" s="300"/>
      <c r="B52" s="301"/>
      <c r="C52" s="302"/>
      <c r="D52" s="302"/>
      <c r="E52" s="303"/>
      <c r="I52" s="59">
        <f t="shared" si="0"/>
        <v>0</v>
      </c>
      <c r="J52" s="59">
        <f t="shared" si="1"/>
        <v>0</v>
      </c>
      <c r="K52" s="59" t="str">
        <f t="shared" si="2"/>
        <v/>
      </c>
    </row>
    <row r="53" spans="1:11" ht="26.1" customHeight="1" x14ac:dyDescent="0.25">
      <c r="A53" s="300"/>
      <c r="B53" s="301"/>
      <c r="C53" s="302"/>
      <c r="D53" s="302"/>
      <c r="E53" s="303"/>
      <c r="I53" s="59">
        <f t="shared" si="0"/>
        <v>0</v>
      </c>
      <c r="J53" s="59">
        <f t="shared" si="1"/>
        <v>0</v>
      </c>
      <c r="K53" s="59" t="str">
        <f t="shared" si="2"/>
        <v/>
      </c>
    </row>
    <row r="54" spans="1:11" ht="26.1" customHeight="1" x14ac:dyDescent="0.25">
      <c r="A54" s="300"/>
      <c r="B54" s="301"/>
      <c r="C54" s="302"/>
      <c r="D54" s="302"/>
      <c r="E54" s="303"/>
      <c r="I54" s="59">
        <f t="shared" si="0"/>
        <v>0</v>
      </c>
      <c r="J54" s="59">
        <f t="shared" si="1"/>
        <v>0</v>
      </c>
      <c r="K54" s="59" t="str">
        <f t="shared" si="2"/>
        <v/>
      </c>
    </row>
    <row r="55" spans="1:11" ht="26.1" customHeight="1" x14ac:dyDescent="0.25">
      <c r="A55" s="300"/>
      <c r="B55" s="301"/>
      <c r="C55" s="302"/>
      <c r="D55" s="302"/>
      <c r="E55" s="303"/>
      <c r="I55" s="59">
        <f t="shared" si="0"/>
        <v>0</v>
      </c>
      <c r="J55" s="59">
        <f t="shared" si="1"/>
        <v>0</v>
      </c>
      <c r="K55" s="59" t="str">
        <f t="shared" si="2"/>
        <v/>
      </c>
    </row>
    <row r="56" spans="1:11" ht="26.1" customHeight="1" x14ac:dyDescent="0.25">
      <c r="A56" s="300"/>
      <c r="B56" s="301"/>
      <c r="C56" s="302"/>
      <c r="D56" s="302"/>
      <c r="E56" s="303"/>
      <c r="I56" s="59">
        <f t="shared" si="0"/>
        <v>0</v>
      </c>
      <c r="J56" s="59">
        <f t="shared" si="1"/>
        <v>0</v>
      </c>
      <c r="K56" s="59" t="str">
        <f t="shared" si="2"/>
        <v/>
      </c>
    </row>
    <row r="57" spans="1:11" ht="26.1" customHeight="1" x14ac:dyDescent="0.25">
      <c r="A57" s="300"/>
      <c r="B57" s="301"/>
      <c r="C57" s="302"/>
      <c r="D57" s="302"/>
      <c r="E57" s="303"/>
      <c r="I57" s="59">
        <f t="shared" si="0"/>
        <v>0</v>
      </c>
      <c r="J57" s="59">
        <f t="shared" si="1"/>
        <v>0</v>
      </c>
      <c r="K57" s="59" t="str">
        <f t="shared" si="2"/>
        <v/>
      </c>
    </row>
    <row r="58" spans="1:11" ht="26.1" customHeight="1" x14ac:dyDescent="0.25">
      <c r="A58" s="300"/>
      <c r="B58" s="301"/>
      <c r="C58" s="302"/>
      <c r="D58" s="302"/>
      <c r="E58" s="303"/>
      <c r="I58" s="59">
        <f t="shared" si="0"/>
        <v>0</v>
      </c>
      <c r="J58" s="59">
        <f t="shared" si="1"/>
        <v>0</v>
      </c>
      <c r="K58" s="59" t="str">
        <f t="shared" si="2"/>
        <v/>
      </c>
    </row>
    <row r="59" spans="1:11" ht="26.1" customHeight="1" x14ac:dyDescent="0.25">
      <c r="A59" s="300"/>
      <c r="B59" s="301"/>
      <c r="C59" s="302"/>
      <c r="D59" s="302"/>
      <c r="E59" s="303"/>
      <c r="I59" s="59">
        <f t="shared" si="0"/>
        <v>0</v>
      </c>
      <c r="J59" s="59">
        <f t="shared" si="1"/>
        <v>0</v>
      </c>
      <c r="K59" s="59" t="str">
        <f t="shared" si="2"/>
        <v/>
      </c>
    </row>
    <row r="60" spans="1:11" ht="26.1" customHeight="1" thickBot="1" x14ac:dyDescent="0.3">
      <c r="A60" s="297"/>
      <c r="B60" s="288"/>
      <c r="C60" s="298"/>
      <c r="D60" s="298"/>
      <c r="E60" s="299"/>
      <c r="I60" s="59">
        <f t="shared" si="0"/>
        <v>0</v>
      </c>
      <c r="J60" s="59">
        <f t="shared" si="1"/>
        <v>0</v>
      </c>
      <c r="K60" s="59" t="str">
        <f t="shared" si="2"/>
        <v/>
      </c>
    </row>
  </sheetData>
  <sheetProtection algorithmName="SHA-512" hashValue="sYJsG6rkPgPGvda/riWFKc7pZoOCNILlK38fQZeIvkIsriocwXeUj0Ma71omLyu5xuW0C4bE2erSPhKzOW14zg==" saltValue="6l2dFd0VoJ9ax6F9DuIt2w==" spinCount="100000" sheet="1" objects="1" scenarios="1" selectLockedCells="1"/>
  <mergeCells count="4">
    <mergeCell ref="A7:E7"/>
    <mergeCell ref="A9:A10"/>
    <mergeCell ref="B9:B10"/>
    <mergeCell ref="C9:E9"/>
  </mergeCells>
  <phoneticPr fontId="116" type="noConversion"/>
  <conditionalFormatting sqref="A11:E60">
    <cfRule type="expression" dxfId="58" priority="1" stopIfTrue="1">
      <formula>LEN(TRIM(A11))=0</formula>
    </cfRule>
  </conditionalFormatting>
  <conditionalFormatting sqref="D11:E11">
    <cfRule type="expression" dxfId="57" priority="2" stopIfTrue="1">
      <formula>LEN(TRIM(D11))=0</formula>
    </cfRule>
  </conditionalFormatting>
  <dataValidations count="2">
    <dataValidation type="textLength" allowBlank="1" showInputMessage="1" showErrorMessage="1" errorTitle="Zeichenlänge" error="Nur Texteingabe bis 200 Zeichen möglich." sqref="A11:B60" xr:uid="{00000000-0002-0000-0200-000000000000}">
      <formula1>2</formula1>
      <formula2>200</formula2>
    </dataValidation>
    <dataValidation type="whole" allowBlank="1" showInputMessage="1" showErrorMessage="1" errorTitle="Eingabefehler" error="Ganze Zahl zwischen 0 und 5000 eingeben." sqref="C11:E60" xr:uid="{00000000-0002-0000-02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topLeftCell="A32" workbookViewId="0">
      <selection activeCell="B8" sqref="B8"/>
    </sheetView>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s>
  <sheetData>
    <row r="1" spans="1:13" s="252" customFormat="1" ht="76.5" customHeight="1" x14ac:dyDescent="0.25">
      <c r="A1" s="60" t="str">
        <f>Studien!A9</f>
        <v xml:space="preserve">Verantwortlicher Kooperationspartner </v>
      </c>
      <c r="B1" s="60" t="str">
        <f>Studien!B9</f>
        <v>Name der Studie</v>
      </c>
      <c r="C1" s="198" t="str">
        <f>Studien!C10</f>
        <v>im eigenen Zentrum in eine Studie eingeschlossen wurden</v>
      </c>
      <c r="D1" s="198" t="str">
        <f>Studien!D10</f>
        <v>von anderen Zentren/ Kliniken in eine Studie im eigenen Zentrum eingeschlossen wurden</v>
      </c>
      <c r="E1" s="198" t="str">
        <f>Studien!E10</f>
        <v>in anderen Zentren/ Kliniken in eine Studie eingeschlossen wurden</v>
      </c>
      <c r="F1" s="278" t="s">
        <v>564</v>
      </c>
      <c r="G1" s="278" t="s">
        <v>565</v>
      </c>
      <c r="H1" s="278" t="s">
        <v>566</v>
      </c>
      <c r="I1" s="278" t="s">
        <v>567</v>
      </c>
      <c r="J1" s="278" t="s">
        <v>568</v>
      </c>
      <c r="K1" s="278" t="s">
        <v>569</v>
      </c>
      <c r="L1" s="278" t="s">
        <v>570</v>
      </c>
      <c r="M1" s="278" t="s">
        <v>571</v>
      </c>
    </row>
    <row r="2" spans="1:13" x14ac:dyDescent="0.25">
      <c r="A2" s="253" t="str">
        <f>IF(AND(SUM(Studien!I11:J11)=2,Studien!K11&lt;&gt;0),Studien!A11,"")</f>
        <v/>
      </c>
      <c r="B2" s="253" t="str">
        <f>IF(AND(SUM(Studien!I11:J11)=2,Studien!K11&lt;&gt;0),Studien!B11,"")</f>
        <v/>
      </c>
      <c r="C2" s="253" t="str">
        <f>IF(AND(SUM(Studien!I11:J11)=2,Studien!K11&lt;&gt;0),Studien!C11,"")</f>
        <v/>
      </c>
      <c r="D2" s="253" t="str">
        <f>IF(AND(SUM(Studien!I11:J11)=2,Studien!K11&lt;&gt;0),Studien!D11,"")</f>
        <v/>
      </c>
      <c r="E2" s="253" t="str">
        <f>IF(AND(SUM(Studien!I11:J11)=2,Studien!K11&lt;&gt;0),Studien!E11,"")</f>
        <v/>
      </c>
      <c r="F2" s="304"/>
      <c r="G2" s="304"/>
      <c r="H2" s="304"/>
      <c r="I2" s="304"/>
      <c r="J2" s="304"/>
      <c r="K2" s="304"/>
      <c r="L2" s="304"/>
      <c r="M2" s="304"/>
    </row>
    <row r="3" spans="1:13" x14ac:dyDescent="0.25">
      <c r="A3" s="253" t="str">
        <f>IF(AND(SUM(Studien!I12:J12)=2,Studien!K12&lt;&gt;0),Studien!A12,"")</f>
        <v/>
      </c>
      <c r="B3" s="253" t="str">
        <f>IF(AND(SUM(Studien!I12:J12)=2,Studien!K12&lt;&gt;0),Studien!B12,"")</f>
        <v/>
      </c>
      <c r="C3" s="253" t="str">
        <f>IF(AND(SUM(Studien!I12:J12)=2,Studien!K12&lt;&gt;0),Studien!C12,"")</f>
        <v/>
      </c>
      <c r="D3" s="253" t="str">
        <f>IF(AND(SUM(Studien!I12:J12)=2,Studien!K12&lt;&gt;0),Studien!D12,"")</f>
        <v/>
      </c>
      <c r="E3" s="253" t="str">
        <f>IF(AND(SUM(Studien!I12:J12)=2,Studien!K12&lt;&gt;0),Studien!E12,"")</f>
        <v/>
      </c>
      <c r="F3" s="304"/>
      <c r="G3" s="304"/>
      <c r="H3" s="304"/>
      <c r="I3" s="304"/>
      <c r="J3" s="304"/>
      <c r="K3" s="304"/>
      <c r="L3" s="304"/>
      <c r="M3" s="304"/>
    </row>
    <row r="4" spans="1:13" x14ac:dyDescent="0.25">
      <c r="A4" s="253" t="str">
        <f>IF(AND(SUM(Studien!I13:J13)=2,Studien!K13&lt;&gt;0),Studien!A13,"")</f>
        <v/>
      </c>
      <c r="B4" s="253" t="str">
        <f>IF(AND(SUM(Studien!I13:J13)=2,Studien!K13&lt;&gt;0),Studien!B13,"")</f>
        <v/>
      </c>
      <c r="C4" s="253" t="str">
        <f>IF(AND(SUM(Studien!I13:J13)=2,Studien!K13&lt;&gt;0),Studien!C13,"")</f>
        <v/>
      </c>
      <c r="D4" s="253" t="str">
        <f>IF(AND(SUM(Studien!I13:J13)=2,Studien!K13&lt;&gt;0),Studien!D13,"")</f>
        <v/>
      </c>
      <c r="E4" s="253" t="str">
        <f>IF(AND(SUM(Studien!I13:J13)=2,Studien!K13&lt;&gt;0),Studien!E13,"")</f>
        <v/>
      </c>
      <c r="F4" s="304"/>
      <c r="G4" s="304"/>
      <c r="H4" s="304"/>
      <c r="I4" s="304"/>
      <c r="J4" s="304"/>
      <c r="K4" s="304"/>
      <c r="L4" s="304"/>
      <c r="M4" s="304"/>
    </row>
    <row r="5" spans="1:13" x14ac:dyDescent="0.25">
      <c r="A5" s="253" t="str">
        <f>IF(AND(SUM(Studien!I14:J14)=2,Studien!K14&lt;&gt;0),Studien!A14,"")</f>
        <v/>
      </c>
      <c r="B5" s="253" t="str">
        <f>IF(AND(SUM(Studien!I14:J14)=2,Studien!K14&lt;&gt;0),Studien!B14,"")</f>
        <v/>
      </c>
      <c r="C5" s="253" t="str">
        <f>IF(AND(SUM(Studien!I14:J14)=2,Studien!K14&lt;&gt;0),Studien!C14,"")</f>
        <v/>
      </c>
      <c r="D5" s="253" t="str">
        <f>IF(AND(SUM(Studien!I14:J14)=2,Studien!K14&lt;&gt;0),Studien!D14,"")</f>
        <v/>
      </c>
      <c r="E5" s="253" t="str">
        <f>IF(AND(SUM(Studien!I14:J14)=2,Studien!K14&lt;&gt;0),Studien!E14,"")</f>
        <v/>
      </c>
      <c r="F5" s="304"/>
      <c r="G5" s="304"/>
      <c r="H5" s="304"/>
      <c r="I5" s="304"/>
      <c r="J5" s="304"/>
      <c r="K5" s="304"/>
      <c r="L5" s="304"/>
      <c r="M5" s="304"/>
    </row>
    <row r="6" spans="1:13" x14ac:dyDescent="0.25">
      <c r="A6" s="253" t="str">
        <f>IF(AND(SUM(Studien!I15:J15)=2,Studien!K15&lt;&gt;0),Studien!A15,"")</f>
        <v/>
      </c>
      <c r="B6" s="253" t="str">
        <f>IF(AND(SUM(Studien!I15:J15)=2,Studien!K15&lt;&gt;0),Studien!B15,"")</f>
        <v/>
      </c>
      <c r="C6" s="253" t="str">
        <f>IF(AND(SUM(Studien!I15:J15)=2,Studien!K15&lt;&gt;0),Studien!C15,"")</f>
        <v/>
      </c>
      <c r="D6" s="253" t="str">
        <f>IF(AND(SUM(Studien!I15:J15)=2,Studien!K15&lt;&gt;0),Studien!D15,"")</f>
        <v/>
      </c>
      <c r="E6" s="253" t="str">
        <f>IF(AND(SUM(Studien!I15:J15)=2,Studien!K15&lt;&gt;0),Studien!E15,"")</f>
        <v/>
      </c>
      <c r="F6" s="304"/>
      <c r="G6" s="304"/>
      <c r="H6" s="304"/>
      <c r="I6" s="304"/>
      <c r="J6" s="304"/>
      <c r="K6" s="304"/>
      <c r="L6" s="304"/>
      <c r="M6" s="304"/>
    </row>
    <row r="7" spans="1:13" x14ac:dyDescent="0.25">
      <c r="A7" s="253" t="str">
        <f>IF(AND(SUM(Studien!I16:J16)=2,Studien!K16&lt;&gt;0),Studien!A16,"")</f>
        <v/>
      </c>
      <c r="B7" s="253" t="str">
        <f>IF(AND(SUM(Studien!I16:J16)=2,Studien!K16&lt;&gt;0),Studien!B16,"")</f>
        <v/>
      </c>
      <c r="C7" s="253" t="str">
        <f>IF(AND(SUM(Studien!I16:J16)=2,Studien!K16&lt;&gt;0),Studien!C16,"")</f>
        <v/>
      </c>
      <c r="D7" s="253" t="str">
        <f>IF(AND(SUM(Studien!I16:J16)=2,Studien!K16&lt;&gt;0),Studien!D16,"")</f>
        <v/>
      </c>
      <c r="E7" s="253" t="str">
        <f>IF(AND(SUM(Studien!I16:J16)=2,Studien!K16&lt;&gt;0),Studien!E16,"")</f>
        <v/>
      </c>
      <c r="F7" s="304"/>
      <c r="G7" s="304"/>
      <c r="H7" s="304"/>
      <c r="I7" s="304"/>
      <c r="J7" s="304"/>
      <c r="K7" s="304"/>
      <c r="L7" s="304"/>
      <c r="M7" s="304"/>
    </row>
    <row r="8" spans="1:13" x14ac:dyDescent="0.25">
      <c r="A8" s="253" t="str">
        <f>IF(AND(SUM(Studien!I17:J17)=2,Studien!K17&lt;&gt;0),Studien!A17,"")</f>
        <v/>
      </c>
      <c r="B8" s="253" t="str">
        <f>IF(AND(SUM(Studien!I17:J17)=2,Studien!K17&lt;&gt;0),Studien!B17,"")</f>
        <v/>
      </c>
      <c r="C8" s="253" t="str">
        <f>IF(AND(SUM(Studien!I17:J17)=2,Studien!K17&lt;&gt;0),Studien!C17,"")</f>
        <v/>
      </c>
      <c r="D8" s="253" t="str">
        <f>IF(AND(SUM(Studien!I17:J17)=2,Studien!K17&lt;&gt;0),Studien!D17,"")</f>
        <v/>
      </c>
      <c r="E8" s="253" t="str">
        <f>IF(AND(SUM(Studien!I17:J17)=2,Studien!K17&lt;&gt;0),Studien!E17,"")</f>
        <v/>
      </c>
      <c r="F8" s="304"/>
      <c r="G8" s="304"/>
      <c r="H8" s="304"/>
      <c r="I8" s="304"/>
      <c r="J8" s="304"/>
      <c r="K8" s="304"/>
      <c r="L8" s="304"/>
      <c r="M8" s="304"/>
    </row>
    <row r="9" spans="1:13" x14ac:dyDescent="0.25">
      <c r="A9" s="253" t="str">
        <f>IF(AND(SUM(Studien!I18:J18)=2,Studien!K18&lt;&gt;0),Studien!A18,"")</f>
        <v/>
      </c>
      <c r="B9" s="253" t="str">
        <f>IF(AND(SUM(Studien!I18:J18)=2,Studien!K18&lt;&gt;0),Studien!B18,"")</f>
        <v/>
      </c>
      <c r="C9" s="253" t="str">
        <f>IF(AND(SUM(Studien!I18:J18)=2,Studien!K18&lt;&gt;0),Studien!C18,"")</f>
        <v/>
      </c>
      <c r="D9" s="253" t="str">
        <f>IF(AND(SUM(Studien!I18:J18)=2,Studien!K18&lt;&gt;0),Studien!D18,"")</f>
        <v/>
      </c>
      <c r="E9" s="253" t="str">
        <f>IF(AND(SUM(Studien!I18:J18)=2,Studien!K18&lt;&gt;0),Studien!E18,"")</f>
        <v/>
      </c>
      <c r="F9" s="304"/>
      <c r="G9" s="304"/>
      <c r="H9" s="304"/>
      <c r="I9" s="304"/>
      <c r="J9" s="304"/>
      <c r="K9" s="304"/>
      <c r="L9" s="304"/>
      <c r="M9" s="304"/>
    </row>
    <row r="10" spans="1:13" x14ac:dyDescent="0.25">
      <c r="A10" s="253" t="str">
        <f>IF(AND(SUM(Studien!I19:J19)=2,Studien!K19&lt;&gt;0),Studien!A19,"")</f>
        <v/>
      </c>
      <c r="B10" s="253" t="str">
        <f>IF(AND(SUM(Studien!I19:J19)=2,Studien!K19&lt;&gt;0),Studien!B19,"")</f>
        <v/>
      </c>
      <c r="C10" s="253" t="str">
        <f>IF(AND(SUM(Studien!I19:J19)=2,Studien!K19&lt;&gt;0),Studien!C19,"")</f>
        <v/>
      </c>
      <c r="D10" s="253" t="str">
        <f>IF(AND(SUM(Studien!I19:J19)=2,Studien!K19&lt;&gt;0),Studien!D19,"")</f>
        <v/>
      </c>
      <c r="E10" s="253" t="str">
        <f>IF(AND(SUM(Studien!I19:J19)=2,Studien!K19&lt;&gt;0),Studien!E19,"")</f>
        <v/>
      </c>
      <c r="F10" s="304"/>
      <c r="G10" s="304"/>
      <c r="H10" s="304"/>
      <c r="I10" s="304"/>
      <c r="J10" s="304"/>
      <c r="K10" s="304"/>
      <c r="L10" s="304"/>
      <c r="M10" s="304"/>
    </row>
    <row r="11" spans="1:13" x14ac:dyDescent="0.25">
      <c r="A11" s="253" t="str">
        <f>IF(AND(SUM(Studien!I20:J20)=2,Studien!K20&lt;&gt;0),Studien!A20,"")</f>
        <v/>
      </c>
      <c r="B11" s="253" t="str">
        <f>IF(AND(SUM(Studien!I20:J20)=2,Studien!K20&lt;&gt;0),Studien!B20,"")</f>
        <v/>
      </c>
      <c r="C11" s="253" t="str">
        <f>IF(AND(SUM(Studien!I20:J20)=2,Studien!K20&lt;&gt;0),Studien!C20,"")</f>
        <v/>
      </c>
      <c r="D11" s="253" t="str">
        <f>IF(AND(SUM(Studien!I20:J20)=2,Studien!K20&lt;&gt;0),Studien!D20,"")</f>
        <v/>
      </c>
      <c r="E11" s="253" t="str">
        <f>IF(AND(SUM(Studien!I20:J20)=2,Studien!K20&lt;&gt;0),Studien!E20,"")</f>
        <v/>
      </c>
      <c r="F11" s="304"/>
      <c r="G11" s="304"/>
      <c r="H11" s="304"/>
      <c r="I11" s="304"/>
      <c r="J11" s="304"/>
      <c r="K11" s="304"/>
      <c r="L11" s="304"/>
      <c r="M11" s="304"/>
    </row>
    <row r="12" spans="1:13" x14ac:dyDescent="0.25">
      <c r="A12" s="253" t="str">
        <f>IF(AND(SUM(Studien!I21:J21)=2,Studien!K21&lt;&gt;0),Studien!A21,"")</f>
        <v/>
      </c>
      <c r="B12" s="253" t="str">
        <f>IF(AND(SUM(Studien!I21:J21)=2,Studien!K21&lt;&gt;0),Studien!B21,"")</f>
        <v/>
      </c>
      <c r="C12" s="253" t="str">
        <f>IF(AND(SUM(Studien!I21:J21)=2,Studien!K21&lt;&gt;0),Studien!C21,"")</f>
        <v/>
      </c>
      <c r="D12" s="253" t="str">
        <f>IF(AND(SUM(Studien!I21:J21)=2,Studien!K21&lt;&gt;0),Studien!D21,"")</f>
        <v/>
      </c>
      <c r="E12" s="253" t="str">
        <f>IF(AND(SUM(Studien!I21:J21)=2,Studien!K21&lt;&gt;0),Studien!E21,"")</f>
        <v/>
      </c>
      <c r="F12" s="304"/>
      <c r="G12" s="304"/>
      <c r="H12" s="304"/>
      <c r="I12" s="304"/>
      <c r="J12" s="304"/>
      <c r="K12" s="304"/>
      <c r="L12" s="304"/>
      <c r="M12" s="304"/>
    </row>
    <row r="13" spans="1:13" x14ac:dyDescent="0.25">
      <c r="A13" s="253" t="str">
        <f>IF(AND(SUM(Studien!I22:J22)=2,Studien!K22&lt;&gt;0),Studien!A22,"")</f>
        <v/>
      </c>
      <c r="B13" s="253" t="str">
        <f>IF(AND(SUM(Studien!I22:J22)=2,Studien!K22&lt;&gt;0),Studien!B22,"")</f>
        <v/>
      </c>
      <c r="C13" s="253" t="str">
        <f>IF(AND(SUM(Studien!I22:J22)=2,Studien!K22&lt;&gt;0),Studien!C22,"")</f>
        <v/>
      </c>
      <c r="D13" s="253" t="str">
        <f>IF(AND(SUM(Studien!I22:J22)=2,Studien!K22&lt;&gt;0),Studien!D22,"")</f>
        <v/>
      </c>
      <c r="E13" s="253" t="str">
        <f>IF(AND(SUM(Studien!I22:J22)=2,Studien!K22&lt;&gt;0),Studien!E22,"")</f>
        <v/>
      </c>
      <c r="F13" s="304"/>
      <c r="G13" s="304"/>
      <c r="H13" s="304"/>
      <c r="I13" s="304"/>
      <c r="J13" s="304"/>
      <c r="K13" s="304"/>
      <c r="L13" s="304"/>
      <c r="M13" s="304"/>
    </row>
    <row r="14" spans="1:13" x14ac:dyDescent="0.25">
      <c r="A14" s="253" t="str">
        <f>IF(AND(SUM(Studien!I23:J23)=2,Studien!K23&lt;&gt;0),Studien!A23,"")</f>
        <v/>
      </c>
      <c r="B14" s="253" t="str">
        <f>IF(AND(SUM(Studien!I23:J23)=2,Studien!K23&lt;&gt;0),Studien!B23,"")</f>
        <v/>
      </c>
      <c r="C14" s="253" t="str">
        <f>IF(AND(SUM(Studien!I23:J23)=2,Studien!K23&lt;&gt;0),Studien!C23,"")</f>
        <v/>
      </c>
      <c r="D14" s="253" t="str">
        <f>IF(AND(SUM(Studien!I23:J23)=2,Studien!K23&lt;&gt;0),Studien!D23,"")</f>
        <v/>
      </c>
      <c r="E14" s="253" t="str">
        <f>IF(AND(SUM(Studien!I23:J23)=2,Studien!K23&lt;&gt;0),Studien!E23,"")</f>
        <v/>
      </c>
      <c r="F14" s="304"/>
      <c r="G14" s="304"/>
      <c r="H14" s="304"/>
      <c r="I14" s="304"/>
      <c r="J14" s="304"/>
      <c r="K14" s="304"/>
      <c r="L14" s="304"/>
      <c r="M14" s="304"/>
    </row>
    <row r="15" spans="1:13" x14ac:dyDescent="0.25">
      <c r="A15" s="253" t="str">
        <f>IF(AND(SUM(Studien!I24:J24)=2,Studien!K24&lt;&gt;0),Studien!A24,"")</f>
        <v/>
      </c>
      <c r="B15" s="253" t="str">
        <f>IF(AND(SUM(Studien!I24:J24)=2,Studien!K24&lt;&gt;0),Studien!B24,"")</f>
        <v/>
      </c>
      <c r="C15" s="253" t="str">
        <f>IF(AND(SUM(Studien!I24:J24)=2,Studien!K24&lt;&gt;0),Studien!C24,"")</f>
        <v/>
      </c>
      <c r="D15" s="253" t="str">
        <f>IF(AND(SUM(Studien!I24:J24)=2,Studien!K24&lt;&gt;0),Studien!D24,"")</f>
        <v/>
      </c>
      <c r="E15" s="253" t="str">
        <f>IF(AND(SUM(Studien!I24:J24)=2,Studien!K24&lt;&gt;0),Studien!E24,"")</f>
        <v/>
      </c>
      <c r="F15" s="304"/>
      <c r="G15" s="304"/>
      <c r="H15" s="304"/>
      <c r="I15" s="304"/>
      <c r="J15" s="304"/>
      <c r="K15" s="304"/>
      <c r="L15" s="304"/>
      <c r="M15" s="304"/>
    </row>
    <row r="16" spans="1:13" x14ac:dyDescent="0.25">
      <c r="A16" s="253" t="str">
        <f>IF(AND(SUM(Studien!I25:J25)=2,Studien!K25&lt;&gt;0),Studien!A25,"")</f>
        <v/>
      </c>
      <c r="B16" s="253" t="str">
        <f>IF(AND(SUM(Studien!I25:J25)=2,Studien!K25&lt;&gt;0),Studien!B25,"")</f>
        <v/>
      </c>
      <c r="C16" s="253" t="str">
        <f>IF(AND(SUM(Studien!I25:J25)=2,Studien!K25&lt;&gt;0),Studien!C25,"")</f>
        <v/>
      </c>
      <c r="D16" s="253" t="str">
        <f>IF(AND(SUM(Studien!I25:J25)=2,Studien!K25&lt;&gt;0),Studien!D25,"")</f>
        <v/>
      </c>
      <c r="E16" s="253" t="str">
        <f>IF(AND(SUM(Studien!I25:J25)=2,Studien!K25&lt;&gt;0),Studien!E25,"")</f>
        <v/>
      </c>
      <c r="F16" s="304"/>
      <c r="G16" s="304"/>
      <c r="H16" s="304"/>
      <c r="I16" s="304"/>
      <c r="J16" s="304"/>
      <c r="K16" s="304"/>
      <c r="L16" s="304"/>
      <c r="M16" s="304"/>
    </row>
    <row r="17" spans="1:13" x14ac:dyDescent="0.25">
      <c r="A17" s="253" t="str">
        <f>IF(AND(SUM(Studien!I26:J26)=2,Studien!K26&lt;&gt;0),Studien!A26,"")</f>
        <v/>
      </c>
      <c r="B17" s="253" t="str">
        <f>IF(AND(SUM(Studien!I26:J26)=2,Studien!K26&lt;&gt;0),Studien!B26,"")</f>
        <v/>
      </c>
      <c r="C17" s="253" t="str">
        <f>IF(AND(SUM(Studien!I26:J26)=2,Studien!K26&lt;&gt;0),Studien!C26,"")</f>
        <v/>
      </c>
      <c r="D17" s="253" t="str">
        <f>IF(AND(SUM(Studien!I26:J26)=2,Studien!K26&lt;&gt;0),Studien!D26,"")</f>
        <v/>
      </c>
      <c r="E17" s="253" t="str">
        <f>IF(AND(SUM(Studien!I26:J26)=2,Studien!K26&lt;&gt;0),Studien!E26,"")</f>
        <v/>
      </c>
      <c r="F17" s="304"/>
      <c r="G17" s="304"/>
      <c r="H17" s="304"/>
      <c r="I17" s="304"/>
      <c r="J17" s="304"/>
      <c r="K17" s="304"/>
      <c r="L17" s="304"/>
      <c r="M17" s="304"/>
    </row>
    <row r="18" spans="1:13" x14ac:dyDescent="0.25">
      <c r="A18" s="253" t="str">
        <f>IF(AND(SUM(Studien!I27:J27)=2,Studien!K27&lt;&gt;0),Studien!A27,"")</f>
        <v/>
      </c>
      <c r="B18" s="253" t="str">
        <f>IF(AND(SUM(Studien!I27:J27)=2,Studien!K27&lt;&gt;0),Studien!B27,"")</f>
        <v/>
      </c>
      <c r="C18" s="253" t="str">
        <f>IF(AND(SUM(Studien!I27:J27)=2,Studien!K27&lt;&gt;0),Studien!C27,"")</f>
        <v/>
      </c>
      <c r="D18" s="253" t="str">
        <f>IF(AND(SUM(Studien!I27:J27)=2,Studien!K27&lt;&gt;0),Studien!D27,"")</f>
        <v/>
      </c>
      <c r="E18" s="253" t="str">
        <f>IF(AND(SUM(Studien!I27:J27)=2,Studien!K27&lt;&gt;0),Studien!E27,"")</f>
        <v/>
      </c>
      <c r="F18" s="304"/>
      <c r="G18" s="304"/>
      <c r="H18" s="304"/>
      <c r="I18" s="304"/>
      <c r="J18" s="304"/>
      <c r="K18" s="304"/>
      <c r="L18" s="304"/>
      <c r="M18" s="304"/>
    </row>
    <row r="19" spans="1:13" x14ac:dyDescent="0.25">
      <c r="A19" s="253" t="str">
        <f>IF(AND(SUM(Studien!I28:J28)=2,Studien!K28&lt;&gt;0),Studien!A28,"")</f>
        <v/>
      </c>
      <c r="B19" s="253" t="str">
        <f>IF(AND(SUM(Studien!I28:J28)=2,Studien!K28&lt;&gt;0),Studien!B28,"")</f>
        <v/>
      </c>
      <c r="C19" s="253" t="str">
        <f>IF(AND(SUM(Studien!I28:J28)=2,Studien!K28&lt;&gt;0),Studien!C28,"")</f>
        <v/>
      </c>
      <c r="D19" s="253" t="str">
        <f>IF(AND(SUM(Studien!I28:J28)=2,Studien!K28&lt;&gt;0),Studien!D28,"")</f>
        <v/>
      </c>
      <c r="E19" s="253" t="str">
        <f>IF(AND(SUM(Studien!I28:J28)=2,Studien!K28&lt;&gt;0),Studien!E28,"")</f>
        <v/>
      </c>
      <c r="F19" s="304"/>
      <c r="G19" s="304"/>
      <c r="H19" s="304"/>
      <c r="I19" s="304"/>
      <c r="J19" s="304"/>
      <c r="K19" s="304"/>
      <c r="L19" s="304"/>
      <c r="M19" s="304"/>
    </row>
    <row r="20" spans="1:13" x14ac:dyDescent="0.25">
      <c r="A20" s="253" t="str">
        <f>IF(AND(SUM(Studien!I29:J29)=2,Studien!K29&lt;&gt;0),Studien!A29,"")</f>
        <v/>
      </c>
      <c r="B20" s="253" t="str">
        <f>IF(AND(SUM(Studien!I29:J29)=2,Studien!K29&lt;&gt;0),Studien!B29,"")</f>
        <v/>
      </c>
      <c r="C20" s="253" t="str">
        <f>IF(AND(SUM(Studien!I29:J29)=2,Studien!K29&lt;&gt;0),Studien!C29,"")</f>
        <v/>
      </c>
      <c r="D20" s="253" t="str">
        <f>IF(AND(SUM(Studien!I29:J29)=2,Studien!K29&lt;&gt;0),Studien!D29,"")</f>
        <v/>
      </c>
      <c r="E20" s="253" t="str">
        <f>IF(AND(SUM(Studien!I29:J29)=2,Studien!K29&lt;&gt;0),Studien!E29,"")</f>
        <v/>
      </c>
      <c r="F20" s="304"/>
      <c r="G20" s="304"/>
      <c r="H20" s="304"/>
      <c r="I20" s="304"/>
      <c r="J20" s="304"/>
      <c r="K20" s="304"/>
      <c r="L20" s="304"/>
      <c r="M20" s="304"/>
    </row>
    <row r="21" spans="1:13" x14ac:dyDescent="0.25">
      <c r="A21" s="253" t="str">
        <f>IF(AND(SUM(Studien!I30:J30)=2,Studien!K30&lt;&gt;0),Studien!A30,"")</f>
        <v/>
      </c>
      <c r="B21" s="253" t="str">
        <f>IF(AND(SUM(Studien!I30:J30)=2,Studien!K30&lt;&gt;0),Studien!B30,"")</f>
        <v/>
      </c>
      <c r="C21" s="253" t="str">
        <f>IF(AND(SUM(Studien!I30:J30)=2,Studien!K30&lt;&gt;0),Studien!C30,"")</f>
        <v/>
      </c>
      <c r="D21" s="253" t="str">
        <f>IF(AND(SUM(Studien!I30:J30)=2,Studien!K30&lt;&gt;0),Studien!D30,"")</f>
        <v/>
      </c>
      <c r="E21" s="253" t="str">
        <f>IF(AND(SUM(Studien!I30:J30)=2,Studien!K30&lt;&gt;0),Studien!E30,"")</f>
        <v/>
      </c>
      <c r="F21" s="304"/>
      <c r="G21" s="304"/>
      <c r="H21" s="304"/>
      <c r="I21" s="304"/>
      <c r="J21" s="304"/>
      <c r="K21" s="304"/>
      <c r="L21" s="304"/>
      <c r="M21" s="304"/>
    </row>
    <row r="22" spans="1:13" x14ac:dyDescent="0.25">
      <c r="A22" s="253" t="str">
        <f>IF(AND(SUM(Studien!I31:J31)=2,Studien!K31&lt;&gt;0),Studien!A31,"")</f>
        <v/>
      </c>
      <c r="B22" s="253" t="str">
        <f>IF(AND(SUM(Studien!I31:J31)=2,Studien!K31&lt;&gt;0),Studien!B31,"")</f>
        <v/>
      </c>
      <c r="C22" s="253" t="str">
        <f>IF(AND(SUM(Studien!I31:J31)=2,Studien!K31&lt;&gt;0),Studien!C31,"")</f>
        <v/>
      </c>
      <c r="D22" s="253" t="str">
        <f>IF(AND(SUM(Studien!I31:J31)=2,Studien!K31&lt;&gt;0),Studien!D31,"")</f>
        <v/>
      </c>
      <c r="E22" s="253" t="str">
        <f>IF(AND(SUM(Studien!I31:J31)=2,Studien!K31&lt;&gt;0),Studien!E31,"")</f>
        <v/>
      </c>
      <c r="F22" s="304"/>
      <c r="G22" s="304"/>
      <c r="H22" s="304"/>
      <c r="I22" s="304"/>
      <c r="J22" s="304"/>
      <c r="K22" s="304"/>
      <c r="L22" s="304"/>
      <c r="M22" s="304"/>
    </row>
    <row r="23" spans="1:13" x14ac:dyDescent="0.25">
      <c r="A23" s="253" t="str">
        <f>IF(AND(SUM(Studien!I32:J32)=2,Studien!K32&lt;&gt;0),Studien!A32,"")</f>
        <v/>
      </c>
      <c r="B23" s="253" t="str">
        <f>IF(AND(SUM(Studien!I32:J32)=2,Studien!K32&lt;&gt;0),Studien!B32,"")</f>
        <v/>
      </c>
      <c r="C23" s="253" t="str">
        <f>IF(AND(SUM(Studien!I32:J32)=2,Studien!K32&lt;&gt;0),Studien!C32,"")</f>
        <v/>
      </c>
      <c r="D23" s="253" t="str">
        <f>IF(AND(SUM(Studien!I32:J32)=2,Studien!K32&lt;&gt;0),Studien!D32,"")</f>
        <v/>
      </c>
      <c r="E23" s="253" t="str">
        <f>IF(AND(SUM(Studien!I32:J32)=2,Studien!K32&lt;&gt;0),Studien!E32,"")</f>
        <v/>
      </c>
      <c r="F23" s="304"/>
      <c r="G23" s="304"/>
      <c r="H23" s="304"/>
      <c r="I23" s="304"/>
      <c r="J23" s="304"/>
      <c r="K23" s="304"/>
      <c r="L23" s="304"/>
      <c r="M23" s="304"/>
    </row>
    <row r="24" spans="1:13" x14ac:dyDescent="0.25">
      <c r="A24" s="253" t="str">
        <f>IF(AND(SUM(Studien!I33:J33)=2,Studien!K33&lt;&gt;0),Studien!A33,"")</f>
        <v/>
      </c>
      <c r="B24" s="253" t="str">
        <f>IF(AND(SUM(Studien!I33:J33)=2,Studien!K33&lt;&gt;0),Studien!B33,"")</f>
        <v/>
      </c>
      <c r="C24" s="253" t="str">
        <f>IF(AND(SUM(Studien!I33:J33)=2,Studien!K33&lt;&gt;0),Studien!C33,"")</f>
        <v/>
      </c>
      <c r="D24" s="253" t="str">
        <f>IF(AND(SUM(Studien!I33:J33)=2,Studien!K33&lt;&gt;0),Studien!D33,"")</f>
        <v/>
      </c>
      <c r="E24" s="253" t="str">
        <f>IF(AND(SUM(Studien!I33:J33)=2,Studien!K33&lt;&gt;0),Studien!E33,"")</f>
        <v/>
      </c>
      <c r="F24" s="304"/>
      <c r="G24" s="304"/>
      <c r="H24" s="304"/>
      <c r="I24" s="304"/>
      <c r="J24" s="304"/>
      <c r="K24" s="304"/>
      <c r="L24" s="304"/>
      <c r="M24" s="304"/>
    </row>
    <row r="25" spans="1:13" x14ac:dyDescent="0.25">
      <c r="A25" s="253" t="str">
        <f>IF(AND(SUM(Studien!I34:J34)=2,Studien!K34&lt;&gt;0),Studien!A34,"")</f>
        <v/>
      </c>
      <c r="B25" s="253" t="str">
        <f>IF(AND(SUM(Studien!I34:J34)=2,Studien!K34&lt;&gt;0),Studien!B34,"")</f>
        <v/>
      </c>
      <c r="C25" s="253" t="str">
        <f>IF(AND(SUM(Studien!I34:J34)=2,Studien!K34&lt;&gt;0),Studien!C34,"")</f>
        <v/>
      </c>
      <c r="D25" s="253" t="str">
        <f>IF(AND(SUM(Studien!I34:J34)=2,Studien!K34&lt;&gt;0),Studien!D34,"")</f>
        <v/>
      </c>
      <c r="E25" s="253" t="str">
        <f>IF(AND(SUM(Studien!I34:J34)=2,Studien!K34&lt;&gt;0),Studien!E34,"")</f>
        <v/>
      </c>
      <c r="F25" s="304"/>
      <c r="G25" s="304"/>
      <c r="H25" s="304"/>
      <c r="I25" s="304"/>
      <c r="J25" s="304"/>
      <c r="K25" s="304"/>
      <c r="L25" s="304"/>
      <c r="M25" s="304"/>
    </row>
    <row r="26" spans="1:13" x14ac:dyDescent="0.25">
      <c r="A26" s="253" t="str">
        <f>IF(AND(SUM(Studien!I35:J35)=2,Studien!K35&lt;&gt;0),Studien!A35,"")</f>
        <v/>
      </c>
      <c r="B26" s="253" t="str">
        <f>IF(AND(SUM(Studien!I35:J35)=2,Studien!K35&lt;&gt;0),Studien!B35,"")</f>
        <v/>
      </c>
      <c r="C26" s="253" t="str">
        <f>IF(AND(SUM(Studien!I35:J35)=2,Studien!K35&lt;&gt;0),Studien!C35,"")</f>
        <v/>
      </c>
      <c r="D26" s="253" t="str">
        <f>IF(AND(SUM(Studien!I35:J35)=2,Studien!K35&lt;&gt;0),Studien!D35,"")</f>
        <v/>
      </c>
      <c r="E26" s="253" t="str">
        <f>IF(AND(SUM(Studien!I35:J35)=2,Studien!K35&lt;&gt;0),Studien!E35,"")</f>
        <v/>
      </c>
      <c r="F26" s="304"/>
      <c r="G26" s="304"/>
      <c r="H26" s="304"/>
      <c r="I26" s="304"/>
      <c r="J26" s="304"/>
      <c r="K26" s="304"/>
      <c r="L26" s="304"/>
      <c r="M26" s="304"/>
    </row>
    <row r="27" spans="1:13" x14ac:dyDescent="0.25">
      <c r="A27" s="253" t="str">
        <f>IF(AND(SUM(Studien!I36:J36)=2,Studien!K36&lt;&gt;0),Studien!A36,"")</f>
        <v/>
      </c>
      <c r="B27" s="253" t="str">
        <f>IF(AND(SUM(Studien!I36:J36)=2,Studien!K36&lt;&gt;0),Studien!B36,"")</f>
        <v/>
      </c>
      <c r="C27" s="253" t="str">
        <f>IF(AND(SUM(Studien!I36:J36)=2,Studien!K36&lt;&gt;0),Studien!C36,"")</f>
        <v/>
      </c>
      <c r="D27" s="253" t="str">
        <f>IF(AND(SUM(Studien!I36:J36)=2,Studien!K36&lt;&gt;0),Studien!D36,"")</f>
        <v/>
      </c>
      <c r="E27" s="253" t="str">
        <f>IF(AND(SUM(Studien!I36:J36)=2,Studien!K36&lt;&gt;0),Studien!E36,"")</f>
        <v/>
      </c>
      <c r="F27" s="304"/>
      <c r="G27" s="304"/>
      <c r="H27" s="304"/>
      <c r="I27" s="304"/>
      <c r="J27" s="304"/>
      <c r="K27" s="304"/>
      <c r="L27" s="304"/>
      <c r="M27" s="304"/>
    </row>
    <row r="28" spans="1:13" x14ac:dyDescent="0.25">
      <c r="A28" s="253" t="str">
        <f>IF(AND(SUM(Studien!I37:J37)=2,Studien!K37&lt;&gt;0),Studien!A37,"")</f>
        <v/>
      </c>
      <c r="B28" s="253" t="str">
        <f>IF(AND(SUM(Studien!I37:J37)=2,Studien!K37&lt;&gt;0),Studien!B37,"")</f>
        <v/>
      </c>
      <c r="C28" s="253" t="str">
        <f>IF(AND(SUM(Studien!I37:J37)=2,Studien!K37&lt;&gt;0),Studien!C37,"")</f>
        <v/>
      </c>
      <c r="D28" s="253" t="str">
        <f>IF(AND(SUM(Studien!I37:J37)=2,Studien!K37&lt;&gt;0),Studien!D37,"")</f>
        <v/>
      </c>
      <c r="E28" s="253" t="str">
        <f>IF(AND(SUM(Studien!I37:J37)=2,Studien!K37&lt;&gt;0),Studien!E37,"")</f>
        <v/>
      </c>
      <c r="F28" s="304"/>
      <c r="G28" s="304"/>
      <c r="H28" s="304"/>
      <c r="I28" s="304"/>
      <c r="J28" s="304"/>
      <c r="K28" s="304"/>
      <c r="L28" s="304"/>
      <c r="M28" s="304"/>
    </row>
    <row r="29" spans="1:13" x14ac:dyDescent="0.25">
      <c r="A29" s="253" t="str">
        <f>IF(AND(SUM(Studien!I38:J38)=2,Studien!K38&lt;&gt;0),Studien!A38,"")</f>
        <v/>
      </c>
      <c r="B29" s="253" t="str">
        <f>IF(AND(SUM(Studien!I38:J38)=2,Studien!K38&lt;&gt;0),Studien!B38,"")</f>
        <v/>
      </c>
      <c r="C29" s="253" t="str">
        <f>IF(AND(SUM(Studien!I38:J38)=2,Studien!K38&lt;&gt;0),Studien!C38,"")</f>
        <v/>
      </c>
      <c r="D29" s="253" t="str">
        <f>IF(AND(SUM(Studien!I38:J38)=2,Studien!K38&lt;&gt;0),Studien!D38,"")</f>
        <v/>
      </c>
      <c r="E29" s="253" t="str">
        <f>IF(AND(SUM(Studien!I38:J38)=2,Studien!K38&lt;&gt;0),Studien!E38,"")</f>
        <v/>
      </c>
      <c r="F29" s="304"/>
      <c r="G29" s="304"/>
      <c r="H29" s="304"/>
      <c r="I29" s="304"/>
      <c r="J29" s="304"/>
      <c r="K29" s="304"/>
      <c r="L29" s="304"/>
      <c r="M29" s="304"/>
    </row>
    <row r="30" spans="1:13" x14ac:dyDescent="0.25">
      <c r="A30" s="253" t="str">
        <f>IF(AND(SUM(Studien!I39:J39)=2,Studien!K39&lt;&gt;0),Studien!A39,"")</f>
        <v/>
      </c>
      <c r="B30" s="253" t="str">
        <f>IF(AND(SUM(Studien!I39:J39)=2,Studien!K39&lt;&gt;0),Studien!B39,"")</f>
        <v/>
      </c>
      <c r="C30" s="253" t="str">
        <f>IF(AND(SUM(Studien!I39:J39)=2,Studien!K39&lt;&gt;0),Studien!C39,"")</f>
        <v/>
      </c>
      <c r="D30" s="253" t="str">
        <f>IF(AND(SUM(Studien!I39:J39)=2,Studien!K39&lt;&gt;0),Studien!D39,"")</f>
        <v/>
      </c>
      <c r="E30" s="253" t="str">
        <f>IF(AND(SUM(Studien!I39:J39)=2,Studien!K39&lt;&gt;0),Studien!E39,"")</f>
        <v/>
      </c>
      <c r="F30" s="304"/>
      <c r="G30" s="304"/>
      <c r="H30" s="304"/>
      <c r="I30" s="304"/>
      <c r="J30" s="304"/>
      <c r="K30" s="304"/>
      <c r="L30" s="304"/>
      <c r="M30" s="304"/>
    </row>
    <row r="31" spans="1:13" x14ac:dyDescent="0.25">
      <c r="A31" s="253" t="str">
        <f>IF(AND(SUM(Studien!I40:J40)=2,Studien!K40&lt;&gt;0),Studien!A40,"")</f>
        <v/>
      </c>
      <c r="B31" s="253" t="str">
        <f>IF(AND(SUM(Studien!I40:J40)=2,Studien!K40&lt;&gt;0),Studien!B40,"")</f>
        <v/>
      </c>
      <c r="C31" s="253" t="str">
        <f>IF(AND(SUM(Studien!I40:J40)=2,Studien!K40&lt;&gt;0),Studien!C40,"")</f>
        <v/>
      </c>
      <c r="D31" s="253" t="str">
        <f>IF(AND(SUM(Studien!I40:J40)=2,Studien!K40&lt;&gt;0),Studien!D40,"")</f>
        <v/>
      </c>
      <c r="E31" s="253" t="str">
        <f>IF(AND(SUM(Studien!I40:J40)=2,Studien!K40&lt;&gt;0),Studien!E40,"")</f>
        <v/>
      </c>
      <c r="F31" s="304"/>
      <c r="G31" s="304"/>
      <c r="H31" s="304"/>
      <c r="I31" s="304"/>
      <c r="J31" s="304"/>
      <c r="K31" s="304"/>
      <c r="L31" s="304"/>
      <c r="M31" s="304"/>
    </row>
    <row r="32" spans="1:13" x14ac:dyDescent="0.25">
      <c r="A32" s="253" t="str">
        <f>IF(AND(SUM(Studien!I41:J41)=2,Studien!K41&lt;&gt;0),Studien!A41,"")</f>
        <v/>
      </c>
      <c r="B32" s="253" t="str">
        <f>IF(AND(SUM(Studien!I41:J41)=2,Studien!K41&lt;&gt;0),Studien!B41,"")</f>
        <v/>
      </c>
      <c r="C32" s="253" t="str">
        <f>IF(AND(SUM(Studien!I41:J41)=2,Studien!K41&lt;&gt;0),Studien!C41,"")</f>
        <v/>
      </c>
      <c r="D32" s="253" t="str">
        <f>IF(AND(SUM(Studien!I41:J41)=2,Studien!K41&lt;&gt;0),Studien!D41,"")</f>
        <v/>
      </c>
      <c r="E32" s="253" t="str">
        <f>IF(AND(SUM(Studien!I41:J41)=2,Studien!K41&lt;&gt;0),Studien!E41,"")</f>
        <v/>
      </c>
      <c r="F32" s="304"/>
      <c r="G32" s="304"/>
      <c r="H32" s="304"/>
      <c r="I32" s="304"/>
      <c r="J32" s="304"/>
      <c r="K32" s="304"/>
      <c r="L32" s="304"/>
      <c r="M32" s="304"/>
    </row>
    <row r="33" spans="1:13" x14ac:dyDescent="0.25">
      <c r="A33" s="253" t="str">
        <f>IF(AND(SUM(Studien!I42:J42)=2,Studien!K42&lt;&gt;0),Studien!A42,"")</f>
        <v/>
      </c>
      <c r="B33" s="253" t="str">
        <f>IF(AND(SUM(Studien!I42:J42)=2,Studien!K42&lt;&gt;0),Studien!B42,"")</f>
        <v/>
      </c>
      <c r="C33" s="253" t="str">
        <f>IF(AND(SUM(Studien!I42:J42)=2,Studien!K42&lt;&gt;0),Studien!C42,"")</f>
        <v/>
      </c>
      <c r="D33" s="253" t="str">
        <f>IF(AND(SUM(Studien!I42:J42)=2,Studien!K42&lt;&gt;0),Studien!D42,"")</f>
        <v/>
      </c>
      <c r="E33" s="253" t="str">
        <f>IF(AND(SUM(Studien!I42:J42)=2,Studien!K42&lt;&gt;0),Studien!E42,"")</f>
        <v/>
      </c>
      <c r="F33" s="304"/>
      <c r="G33" s="304"/>
      <c r="H33" s="304"/>
      <c r="I33" s="304"/>
      <c r="J33" s="304"/>
      <c r="K33" s="304"/>
      <c r="L33" s="304"/>
      <c r="M33" s="304"/>
    </row>
    <row r="34" spans="1:13" x14ac:dyDescent="0.25">
      <c r="A34" s="253" t="str">
        <f>IF(AND(SUM(Studien!I43:J43)=2,Studien!K43&lt;&gt;0),Studien!A43,"")</f>
        <v/>
      </c>
      <c r="B34" s="253" t="str">
        <f>IF(AND(SUM(Studien!I43:J43)=2,Studien!K43&lt;&gt;0),Studien!B43,"")</f>
        <v/>
      </c>
      <c r="C34" s="253" t="str">
        <f>IF(AND(SUM(Studien!I43:J43)=2,Studien!K43&lt;&gt;0),Studien!C43,"")</f>
        <v/>
      </c>
      <c r="D34" s="253" t="str">
        <f>IF(AND(SUM(Studien!I43:J43)=2,Studien!K43&lt;&gt;0),Studien!D43,"")</f>
        <v/>
      </c>
      <c r="E34" s="253" t="str">
        <f>IF(AND(SUM(Studien!I43:J43)=2,Studien!K43&lt;&gt;0),Studien!E43,"")</f>
        <v/>
      </c>
      <c r="F34" s="304"/>
      <c r="G34" s="304"/>
      <c r="H34" s="304"/>
      <c r="I34" s="304"/>
      <c r="J34" s="304"/>
      <c r="K34" s="304"/>
      <c r="L34" s="304"/>
      <c r="M34" s="304"/>
    </row>
    <row r="35" spans="1:13" x14ac:dyDescent="0.25">
      <c r="A35" s="253" t="str">
        <f>IF(AND(SUM(Studien!I44:J44)=2,Studien!K44&lt;&gt;0),Studien!A44,"")</f>
        <v/>
      </c>
      <c r="B35" s="253" t="str">
        <f>IF(AND(SUM(Studien!I44:J44)=2,Studien!K44&lt;&gt;0),Studien!B44,"")</f>
        <v/>
      </c>
      <c r="C35" s="253" t="str">
        <f>IF(AND(SUM(Studien!I44:J44)=2,Studien!K44&lt;&gt;0),Studien!C44,"")</f>
        <v/>
      </c>
      <c r="D35" s="253" t="str">
        <f>IF(AND(SUM(Studien!I44:J44)=2,Studien!K44&lt;&gt;0),Studien!D44,"")</f>
        <v/>
      </c>
      <c r="E35" s="253" t="str">
        <f>IF(AND(SUM(Studien!I44:J44)=2,Studien!K44&lt;&gt;0),Studien!E44,"")</f>
        <v/>
      </c>
      <c r="F35" s="304"/>
      <c r="G35" s="304"/>
      <c r="H35" s="304"/>
      <c r="I35" s="304"/>
      <c r="J35" s="304"/>
      <c r="K35" s="304"/>
      <c r="L35" s="304"/>
      <c r="M35" s="304"/>
    </row>
    <row r="36" spans="1:13" x14ac:dyDescent="0.25">
      <c r="A36" s="253" t="str">
        <f>IF(AND(SUM(Studien!I45:J45)=2,Studien!K45&lt;&gt;0),Studien!A45,"")</f>
        <v/>
      </c>
      <c r="B36" s="253" t="str">
        <f>IF(AND(SUM(Studien!I45:J45)=2,Studien!K45&lt;&gt;0),Studien!B45,"")</f>
        <v/>
      </c>
      <c r="C36" s="253" t="str">
        <f>IF(AND(SUM(Studien!I45:J45)=2,Studien!K45&lt;&gt;0),Studien!C45,"")</f>
        <v/>
      </c>
      <c r="D36" s="253" t="str">
        <f>IF(AND(SUM(Studien!I45:J45)=2,Studien!K45&lt;&gt;0),Studien!D45,"")</f>
        <v/>
      </c>
      <c r="E36" s="253" t="str">
        <f>IF(AND(SUM(Studien!I45:J45)=2,Studien!K45&lt;&gt;0),Studien!E45,"")</f>
        <v/>
      </c>
      <c r="F36" s="304"/>
      <c r="G36" s="304"/>
      <c r="H36" s="304"/>
      <c r="I36" s="304"/>
      <c r="J36" s="304"/>
      <c r="K36" s="304"/>
      <c r="L36" s="304"/>
      <c r="M36" s="304"/>
    </row>
    <row r="37" spans="1:13" x14ac:dyDescent="0.25">
      <c r="A37" s="253" t="str">
        <f>IF(AND(SUM(Studien!I46:J46)=2,Studien!K46&lt;&gt;0),Studien!A46,"")</f>
        <v/>
      </c>
      <c r="B37" s="253" t="str">
        <f>IF(AND(SUM(Studien!I46:J46)=2,Studien!K46&lt;&gt;0),Studien!B46,"")</f>
        <v/>
      </c>
      <c r="C37" s="253" t="str">
        <f>IF(AND(SUM(Studien!I46:J46)=2,Studien!K46&lt;&gt;0),Studien!C46,"")</f>
        <v/>
      </c>
      <c r="D37" s="253" t="str">
        <f>IF(AND(SUM(Studien!I46:J46)=2,Studien!K46&lt;&gt;0),Studien!D46,"")</f>
        <v/>
      </c>
      <c r="E37" s="253" t="str">
        <f>IF(AND(SUM(Studien!I46:J46)=2,Studien!K46&lt;&gt;0),Studien!E46,"")</f>
        <v/>
      </c>
      <c r="F37" s="304"/>
      <c r="G37" s="304"/>
      <c r="H37" s="304"/>
      <c r="I37" s="304"/>
      <c r="J37" s="304"/>
      <c r="K37" s="304"/>
      <c r="L37" s="304"/>
      <c r="M37" s="304"/>
    </row>
    <row r="38" spans="1:13" x14ac:dyDescent="0.25">
      <c r="A38" s="253" t="str">
        <f>IF(AND(SUM(Studien!I47:J47)=2,Studien!K47&lt;&gt;0),Studien!A47,"")</f>
        <v/>
      </c>
      <c r="B38" s="253" t="str">
        <f>IF(AND(SUM(Studien!I47:J47)=2,Studien!K47&lt;&gt;0),Studien!B47,"")</f>
        <v/>
      </c>
      <c r="C38" s="253" t="str">
        <f>IF(AND(SUM(Studien!I47:J47)=2,Studien!K47&lt;&gt;0),Studien!C47,"")</f>
        <v/>
      </c>
      <c r="D38" s="253" t="str">
        <f>IF(AND(SUM(Studien!I47:J47)=2,Studien!K47&lt;&gt;0),Studien!D47,"")</f>
        <v/>
      </c>
      <c r="E38" s="253" t="str">
        <f>IF(AND(SUM(Studien!I47:J47)=2,Studien!K47&lt;&gt;0),Studien!E47,"")</f>
        <v/>
      </c>
      <c r="F38" s="304"/>
      <c r="G38" s="304"/>
      <c r="H38" s="304"/>
      <c r="I38" s="304"/>
      <c r="J38" s="304"/>
      <c r="K38" s="304"/>
      <c r="L38" s="304"/>
      <c r="M38" s="304"/>
    </row>
    <row r="39" spans="1:13" x14ac:dyDescent="0.25">
      <c r="A39" s="253" t="str">
        <f>IF(AND(SUM(Studien!I48:J48)=2,Studien!K48&lt;&gt;0),Studien!A48,"")</f>
        <v/>
      </c>
      <c r="B39" s="253" t="str">
        <f>IF(AND(SUM(Studien!I48:J48)=2,Studien!K48&lt;&gt;0),Studien!B48,"")</f>
        <v/>
      </c>
      <c r="C39" s="253" t="str">
        <f>IF(AND(SUM(Studien!I48:J48)=2,Studien!K48&lt;&gt;0),Studien!C48,"")</f>
        <v/>
      </c>
      <c r="D39" s="253" t="str">
        <f>IF(AND(SUM(Studien!I48:J48)=2,Studien!K48&lt;&gt;0),Studien!D48,"")</f>
        <v/>
      </c>
      <c r="E39" s="253" t="str">
        <f>IF(AND(SUM(Studien!I48:J48)=2,Studien!K48&lt;&gt;0),Studien!E48,"")</f>
        <v/>
      </c>
      <c r="F39" s="304"/>
      <c r="G39" s="304"/>
      <c r="H39" s="304"/>
      <c r="I39" s="304"/>
      <c r="J39" s="304"/>
      <c r="K39" s="304"/>
      <c r="L39" s="304"/>
      <c r="M39" s="304"/>
    </row>
    <row r="40" spans="1:13" x14ac:dyDescent="0.25">
      <c r="A40" s="253" t="str">
        <f>IF(AND(SUM(Studien!I49:J49)=2,Studien!K49&lt;&gt;0),Studien!A49,"")</f>
        <v/>
      </c>
      <c r="B40" s="253" t="str">
        <f>IF(AND(SUM(Studien!I49:J49)=2,Studien!K49&lt;&gt;0),Studien!B49,"")</f>
        <v/>
      </c>
      <c r="C40" s="253" t="str">
        <f>IF(AND(SUM(Studien!I49:J49)=2,Studien!K49&lt;&gt;0),Studien!C49,"")</f>
        <v/>
      </c>
      <c r="D40" s="253" t="str">
        <f>IF(AND(SUM(Studien!I49:J49)=2,Studien!K49&lt;&gt;0),Studien!D49,"")</f>
        <v/>
      </c>
      <c r="E40" s="253" t="str">
        <f>IF(AND(SUM(Studien!I49:J49)=2,Studien!K49&lt;&gt;0),Studien!E49,"")</f>
        <v/>
      </c>
      <c r="F40" s="304"/>
      <c r="G40" s="304"/>
      <c r="H40" s="304"/>
      <c r="I40" s="304"/>
      <c r="J40" s="304"/>
      <c r="K40" s="304"/>
      <c r="L40" s="304"/>
      <c r="M40" s="304"/>
    </row>
    <row r="41" spans="1:13" x14ac:dyDescent="0.25">
      <c r="A41" s="253" t="str">
        <f>IF(AND(SUM(Studien!I50:J50)=2,Studien!K50&lt;&gt;0),Studien!A50,"")</f>
        <v/>
      </c>
      <c r="B41" s="253" t="str">
        <f>IF(AND(SUM(Studien!I50:J50)=2,Studien!K50&lt;&gt;0),Studien!B50,"")</f>
        <v/>
      </c>
      <c r="C41" s="253" t="str">
        <f>IF(AND(SUM(Studien!I50:J50)=2,Studien!K50&lt;&gt;0),Studien!C50,"")</f>
        <v/>
      </c>
      <c r="D41" s="253" t="str">
        <f>IF(AND(SUM(Studien!I50:J50)=2,Studien!K50&lt;&gt;0),Studien!D50,"")</f>
        <v/>
      </c>
      <c r="E41" s="253" t="str">
        <f>IF(AND(SUM(Studien!I50:J50)=2,Studien!K50&lt;&gt;0),Studien!E50,"")</f>
        <v/>
      </c>
      <c r="F41" s="304"/>
      <c r="G41" s="304"/>
      <c r="H41" s="304"/>
      <c r="I41" s="304"/>
      <c r="J41" s="304"/>
      <c r="K41" s="304"/>
      <c r="L41" s="304"/>
      <c r="M41" s="304"/>
    </row>
    <row r="42" spans="1:13" x14ac:dyDescent="0.25">
      <c r="A42" s="253" t="str">
        <f>IF(AND(SUM(Studien!I51:J51)=2,Studien!K51&lt;&gt;0),Studien!A51,"")</f>
        <v/>
      </c>
      <c r="B42" s="253" t="str">
        <f>IF(AND(SUM(Studien!I51:J51)=2,Studien!K51&lt;&gt;0),Studien!B51,"")</f>
        <v/>
      </c>
      <c r="C42" s="253" t="str">
        <f>IF(AND(SUM(Studien!I51:J51)=2,Studien!K51&lt;&gt;0),Studien!C51,"")</f>
        <v/>
      </c>
      <c r="D42" s="253" t="str">
        <f>IF(AND(SUM(Studien!I51:J51)=2,Studien!K51&lt;&gt;0),Studien!D51,"")</f>
        <v/>
      </c>
      <c r="E42" s="253" t="str">
        <f>IF(AND(SUM(Studien!I51:J51)=2,Studien!K51&lt;&gt;0),Studien!E51,"")</f>
        <v/>
      </c>
      <c r="F42" s="304"/>
      <c r="G42" s="304"/>
      <c r="H42" s="304"/>
      <c r="I42" s="304"/>
      <c r="J42" s="304"/>
      <c r="K42" s="304"/>
      <c r="L42" s="304"/>
      <c r="M42" s="304"/>
    </row>
    <row r="43" spans="1:13" x14ac:dyDescent="0.25">
      <c r="A43" s="253" t="str">
        <f>IF(AND(SUM(Studien!I52:J52)=2,Studien!K52&lt;&gt;0),Studien!A52,"")</f>
        <v/>
      </c>
      <c r="B43" s="253" t="str">
        <f>IF(AND(SUM(Studien!I52:J52)=2,Studien!K52&lt;&gt;0),Studien!B52,"")</f>
        <v/>
      </c>
      <c r="C43" s="253" t="str">
        <f>IF(AND(SUM(Studien!I52:J52)=2,Studien!K52&lt;&gt;0),Studien!C52,"")</f>
        <v/>
      </c>
      <c r="D43" s="253" t="str">
        <f>IF(AND(SUM(Studien!I52:J52)=2,Studien!K52&lt;&gt;0),Studien!D52,"")</f>
        <v/>
      </c>
      <c r="E43" s="253" t="str">
        <f>IF(AND(SUM(Studien!I52:J52)=2,Studien!K52&lt;&gt;0),Studien!E52,"")</f>
        <v/>
      </c>
      <c r="F43" s="304"/>
      <c r="G43" s="304"/>
      <c r="H43" s="304"/>
      <c r="I43" s="304"/>
      <c r="J43" s="304"/>
      <c r="K43" s="304"/>
      <c r="L43" s="304"/>
      <c r="M43" s="304"/>
    </row>
    <row r="44" spans="1:13" x14ac:dyDescent="0.25">
      <c r="A44" s="253" t="str">
        <f>IF(AND(SUM(Studien!I53:J53)=2,Studien!K53&lt;&gt;0),Studien!A53,"")</f>
        <v/>
      </c>
      <c r="B44" s="253" t="str">
        <f>IF(AND(SUM(Studien!I53:J53)=2,Studien!K53&lt;&gt;0),Studien!B53,"")</f>
        <v/>
      </c>
      <c r="C44" s="253" t="str">
        <f>IF(AND(SUM(Studien!I53:J53)=2,Studien!K53&lt;&gt;0),Studien!C53,"")</f>
        <v/>
      </c>
      <c r="D44" s="253" t="str">
        <f>IF(AND(SUM(Studien!I53:J53)=2,Studien!K53&lt;&gt;0),Studien!D53,"")</f>
        <v/>
      </c>
      <c r="E44" s="253" t="str">
        <f>IF(AND(SUM(Studien!I53:J53)=2,Studien!K53&lt;&gt;0),Studien!E53,"")</f>
        <v/>
      </c>
      <c r="F44" s="304"/>
      <c r="G44" s="304"/>
      <c r="H44" s="304"/>
      <c r="I44" s="304"/>
      <c r="J44" s="304"/>
      <c r="K44" s="304"/>
      <c r="L44" s="304"/>
      <c r="M44" s="304"/>
    </row>
    <row r="45" spans="1:13" x14ac:dyDescent="0.25">
      <c r="A45" s="253" t="str">
        <f>IF(AND(SUM(Studien!I54:J54)=2,Studien!K54&lt;&gt;0),Studien!A54,"")</f>
        <v/>
      </c>
      <c r="B45" s="253" t="str">
        <f>IF(AND(SUM(Studien!I54:J54)=2,Studien!K54&lt;&gt;0),Studien!B54,"")</f>
        <v/>
      </c>
      <c r="C45" s="253" t="str">
        <f>IF(AND(SUM(Studien!I54:J54)=2,Studien!K54&lt;&gt;0),Studien!C54,"")</f>
        <v/>
      </c>
      <c r="D45" s="253" t="str">
        <f>IF(AND(SUM(Studien!I54:J54)=2,Studien!K54&lt;&gt;0),Studien!D54,"")</f>
        <v/>
      </c>
      <c r="E45" s="253" t="str">
        <f>IF(AND(SUM(Studien!I54:J54)=2,Studien!K54&lt;&gt;0),Studien!E54,"")</f>
        <v/>
      </c>
      <c r="F45" s="304"/>
      <c r="G45" s="304"/>
      <c r="H45" s="304"/>
      <c r="I45" s="304"/>
      <c r="J45" s="304"/>
      <c r="K45" s="304"/>
      <c r="L45" s="304"/>
      <c r="M45" s="304"/>
    </row>
    <row r="46" spans="1:13" x14ac:dyDescent="0.25">
      <c r="A46" s="253" t="str">
        <f>IF(AND(SUM(Studien!I55:J55)=2,Studien!K55&lt;&gt;0),Studien!A55,"")</f>
        <v/>
      </c>
      <c r="B46" s="253" t="str">
        <f>IF(AND(SUM(Studien!I55:J55)=2,Studien!K55&lt;&gt;0),Studien!B55,"")</f>
        <v/>
      </c>
      <c r="C46" s="253" t="str">
        <f>IF(AND(SUM(Studien!I55:J55)=2,Studien!K55&lt;&gt;0),Studien!C55,"")</f>
        <v/>
      </c>
      <c r="D46" s="253" t="str">
        <f>IF(AND(SUM(Studien!I55:J55)=2,Studien!K55&lt;&gt;0),Studien!D55,"")</f>
        <v/>
      </c>
      <c r="E46" s="253" t="str">
        <f>IF(AND(SUM(Studien!I55:J55)=2,Studien!K55&lt;&gt;0),Studien!E55,"")</f>
        <v/>
      </c>
      <c r="F46" s="304"/>
      <c r="G46" s="304"/>
      <c r="H46" s="304"/>
      <c r="I46" s="304"/>
      <c r="J46" s="304"/>
      <c r="K46" s="304"/>
      <c r="L46" s="304"/>
      <c r="M46" s="304"/>
    </row>
    <row r="47" spans="1:13" x14ac:dyDescent="0.25">
      <c r="A47" s="253" t="str">
        <f>IF(AND(SUM(Studien!I56:J56)=2,Studien!K56&lt;&gt;0),Studien!A56,"")</f>
        <v/>
      </c>
      <c r="B47" s="253" t="str">
        <f>IF(AND(SUM(Studien!I56:J56)=2,Studien!K56&lt;&gt;0),Studien!B56,"")</f>
        <v/>
      </c>
      <c r="C47" s="253" t="str">
        <f>IF(AND(SUM(Studien!I56:J56)=2,Studien!K56&lt;&gt;0),Studien!C56,"")</f>
        <v/>
      </c>
      <c r="D47" s="253" t="str">
        <f>IF(AND(SUM(Studien!I56:J56)=2,Studien!K56&lt;&gt;0),Studien!D56,"")</f>
        <v/>
      </c>
      <c r="E47" s="253" t="str">
        <f>IF(AND(SUM(Studien!I56:J56)=2,Studien!K56&lt;&gt;0),Studien!E56,"")</f>
        <v/>
      </c>
      <c r="F47" s="304"/>
      <c r="G47" s="304"/>
      <c r="H47" s="304"/>
      <c r="I47" s="304"/>
      <c r="J47" s="304"/>
      <c r="K47" s="304"/>
      <c r="L47" s="304"/>
      <c r="M47" s="304"/>
    </row>
    <row r="48" spans="1:13" x14ac:dyDescent="0.25">
      <c r="A48" s="253" t="str">
        <f>IF(AND(SUM(Studien!I57:J57)=2,Studien!K57&lt;&gt;0),Studien!A57,"")</f>
        <v/>
      </c>
      <c r="B48" s="253" t="str">
        <f>IF(AND(SUM(Studien!I57:J57)=2,Studien!K57&lt;&gt;0),Studien!B57,"")</f>
        <v/>
      </c>
      <c r="C48" s="253" t="str">
        <f>IF(AND(SUM(Studien!I57:J57)=2,Studien!K57&lt;&gt;0),Studien!C57,"")</f>
        <v/>
      </c>
      <c r="D48" s="253" t="str">
        <f>IF(AND(SUM(Studien!I57:J57)=2,Studien!K57&lt;&gt;0),Studien!D57,"")</f>
        <v/>
      </c>
      <c r="E48" s="253" t="str">
        <f>IF(AND(SUM(Studien!I57:J57)=2,Studien!K57&lt;&gt;0),Studien!E57,"")</f>
        <v/>
      </c>
      <c r="F48" s="304"/>
      <c r="G48" s="304"/>
      <c r="H48" s="304"/>
      <c r="I48" s="304"/>
      <c r="J48" s="304"/>
      <c r="K48" s="304"/>
      <c r="L48" s="304"/>
      <c r="M48" s="304"/>
    </row>
    <row r="49" spans="1:13" x14ac:dyDescent="0.25">
      <c r="A49" s="253" t="str">
        <f>IF(AND(SUM(Studien!I58:J58)=2,Studien!K58&lt;&gt;0),Studien!A58,"")</f>
        <v/>
      </c>
      <c r="B49" s="253" t="str">
        <f>IF(AND(SUM(Studien!I58:J58)=2,Studien!K58&lt;&gt;0),Studien!B58,"")</f>
        <v/>
      </c>
      <c r="C49" s="253" t="str">
        <f>IF(AND(SUM(Studien!I58:J58)=2,Studien!K58&lt;&gt;0),Studien!C58,"")</f>
        <v/>
      </c>
      <c r="D49" s="253" t="str">
        <f>IF(AND(SUM(Studien!I58:J58)=2,Studien!K58&lt;&gt;0),Studien!D58,"")</f>
        <v/>
      </c>
      <c r="E49" s="253" t="str">
        <f>IF(AND(SUM(Studien!I58:J58)=2,Studien!K58&lt;&gt;0),Studien!E58,"")</f>
        <v/>
      </c>
      <c r="F49" s="304"/>
      <c r="G49" s="304"/>
      <c r="H49" s="304"/>
      <c r="I49" s="304"/>
      <c r="J49" s="304"/>
      <c r="K49" s="304"/>
      <c r="L49" s="304"/>
      <c r="M49" s="304"/>
    </row>
    <row r="50" spans="1:13" x14ac:dyDescent="0.25">
      <c r="A50" s="253" t="str">
        <f>IF(AND(SUM(Studien!I59:J59)=2,Studien!K59&lt;&gt;0),Studien!A59,"")</f>
        <v/>
      </c>
      <c r="B50" s="253" t="str">
        <f>IF(AND(SUM(Studien!I59:J59)=2,Studien!K59&lt;&gt;0),Studien!B59,"")</f>
        <v/>
      </c>
      <c r="C50" s="253" t="str">
        <f>IF(AND(SUM(Studien!I59:J59)=2,Studien!K59&lt;&gt;0),Studien!C59,"")</f>
        <v/>
      </c>
      <c r="D50" s="253" t="str">
        <f>IF(AND(SUM(Studien!I59:J59)=2,Studien!K59&lt;&gt;0),Studien!D59,"")</f>
        <v/>
      </c>
      <c r="E50" s="253" t="str">
        <f>IF(AND(SUM(Studien!I59:J59)=2,Studien!K59&lt;&gt;0),Studien!E59,"")</f>
        <v/>
      </c>
      <c r="F50" s="304"/>
      <c r="G50" s="304"/>
      <c r="H50" s="304"/>
      <c r="I50" s="304"/>
      <c r="J50" s="304"/>
      <c r="K50" s="304"/>
      <c r="L50" s="304"/>
      <c r="M50" s="304"/>
    </row>
    <row r="51" spans="1:13" x14ac:dyDescent="0.25">
      <c r="A51" s="253" t="str">
        <f>IF(AND(SUM(Studien!I60:J60)=2,Studien!K60&lt;&gt;0),Studien!A60,"")</f>
        <v/>
      </c>
      <c r="B51" s="253" t="str">
        <f>IF(AND(SUM(Studien!I60:J60)=2,Studien!K60&lt;&gt;0),Studien!B60,"")</f>
        <v/>
      </c>
      <c r="C51" s="253" t="str">
        <f>IF(AND(SUM(Studien!I60:J60)=2,Studien!K60&lt;&gt;0),Studien!C60,"")</f>
        <v/>
      </c>
      <c r="D51" s="253" t="str">
        <f>IF(AND(SUM(Studien!I60:J60)=2,Studien!K60&lt;&gt;0),Studien!D60,"")</f>
        <v/>
      </c>
      <c r="E51" s="253" t="str">
        <f>IF(AND(SUM(Studien!I60:J60)=2,Studien!K60&lt;&gt;0),Studien!E60,"")</f>
        <v/>
      </c>
      <c r="F51" s="304"/>
      <c r="G51" s="304"/>
      <c r="H51" s="304"/>
      <c r="I51" s="304"/>
      <c r="J51" s="304"/>
      <c r="K51" s="304"/>
      <c r="L51" s="304"/>
      <c r="M51" s="30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G9"/>
  <sheetViews>
    <sheetView showGridLines="0" workbookViewId="0"/>
  </sheetViews>
  <sheetFormatPr defaultColWidth="11.42578125" defaultRowHeight="15" x14ac:dyDescent="0.25"/>
  <cols>
    <col min="1" max="1" width="34.5703125" customWidth="1"/>
    <col min="2" max="2" width="16.140625" customWidth="1"/>
    <col min="3" max="3" width="16" customWidth="1"/>
    <col min="4" max="4" width="14.140625" customWidth="1"/>
    <col min="5" max="6" width="12.85546875" customWidth="1"/>
    <col min="7" max="7" width="12.5703125" customWidth="1"/>
  </cols>
  <sheetData>
    <row r="1" spans="1:7" s="59" customFormat="1" ht="60" x14ac:dyDescent="0.25">
      <c r="A1" s="152"/>
      <c r="B1" s="152" t="s">
        <v>292</v>
      </c>
      <c r="C1" s="152" t="s">
        <v>293</v>
      </c>
      <c r="D1" s="152" t="s">
        <v>294</v>
      </c>
      <c r="E1" s="152" t="s">
        <v>295</v>
      </c>
      <c r="F1" s="196" t="s">
        <v>310</v>
      </c>
      <c r="G1" s="151" t="s">
        <v>11</v>
      </c>
    </row>
    <row r="2" spans="1:7" s="59" customFormat="1" ht="36" customHeight="1" x14ac:dyDescent="0.25">
      <c r="A2" s="31" t="s">
        <v>403</v>
      </c>
      <c r="B2" s="60" t="str">
        <f>IF(Basisdaten!E31="","",Basisdaten!E31)</f>
        <v/>
      </c>
      <c r="C2" s="60" t="str">
        <f>IF(Basisdaten!F31="","",Basisdaten!F31)</f>
        <v/>
      </c>
      <c r="D2" s="60" t="str">
        <f>IF(Basisdaten!G31="","",Basisdaten!G31)</f>
        <v/>
      </c>
      <c r="E2" s="60" t="str">
        <f>IF(Basisdaten!H31="","",Basisdaten!H31)</f>
        <v/>
      </c>
      <c r="F2" s="60" t="str">
        <f>IF(Basisdaten!I31="","",Basisdaten!I31)</f>
        <v/>
      </c>
      <c r="G2" s="60" t="str">
        <f>IF(Basisdaten!J31="","",Basisdaten!J31)</f>
        <v/>
      </c>
    </row>
    <row r="3" spans="1:7" s="59" customFormat="1" ht="36" customHeight="1" x14ac:dyDescent="0.25">
      <c r="A3" s="190" t="s">
        <v>404</v>
      </c>
      <c r="B3" s="60" t="str">
        <f>IF(Basisdaten!E32="","",Basisdaten!E32)</f>
        <v/>
      </c>
      <c r="C3" s="60" t="str">
        <f>IF(Basisdaten!F32="","",Basisdaten!F32)</f>
        <v/>
      </c>
      <c r="D3" s="60" t="str">
        <f>IF(Basisdaten!G32="","",Basisdaten!G32)</f>
        <v/>
      </c>
      <c r="E3" s="60" t="str">
        <f>IF(Basisdaten!H32="","",Basisdaten!H32)</f>
        <v/>
      </c>
      <c r="F3" s="60" t="str">
        <f>IF(Basisdaten!I32="","",Basisdaten!I32)</f>
        <v/>
      </c>
      <c r="G3" s="60" t="str">
        <f>IF(Basisdaten!J32="","",Basisdaten!J32)</f>
        <v/>
      </c>
    </row>
    <row r="4" spans="1:7" s="59" customFormat="1" ht="36" customHeight="1" x14ac:dyDescent="0.25">
      <c r="A4" s="190" t="s">
        <v>405</v>
      </c>
      <c r="B4" s="60" t="str">
        <f>IF(Basisdaten!E33="","",Basisdaten!E33)</f>
        <v/>
      </c>
      <c r="C4" s="60" t="str">
        <f>IF(Basisdaten!F33="","",Basisdaten!F33)</f>
        <v/>
      </c>
      <c r="D4" s="60" t="str">
        <f>IF(Basisdaten!G33="","",Basisdaten!G33)</f>
        <v/>
      </c>
      <c r="E4" s="60" t="str">
        <f>IF(Basisdaten!H33="","",Basisdaten!H33)</f>
        <v/>
      </c>
      <c r="F4" s="60" t="str">
        <f>IF(Basisdaten!I33="","",Basisdaten!I33)</f>
        <v/>
      </c>
      <c r="G4" s="60" t="str">
        <f>IF(Basisdaten!J33="","",Basisdaten!J33)</f>
        <v/>
      </c>
    </row>
    <row r="5" spans="1:7" s="59" customFormat="1" ht="36" customHeight="1" x14ac:dyDescent="0.25">
      <c r="A5" s="190" t="s">
        <v>406</v>
      </c>
      <c r="B5" s="60" t="str">
        <f>IF(Basisdaten!E34="","",Basisdaten!E34)</f>
        <v/>
      </c>
      <c r="C5" s="60" t="str">
        <f>IF(Basisdaten!F34="","",Basisdaten!F34)</f>
        <v/>
      </c>
      <c r="D5" s="60" t="str">
        <f>IF(Basisdaten!G34="","",Basisdaten!G34)</f>
        <v/>
      </c>
      <c r="E5" s="60" t="str">
        <f>IF(Basisdaten!H34="","",Basisdaten!H34)</f>
        <v/>
      </c>
      <c r="F5" s="60" t="str">
        <f>IF(Basisdaten!I34="","",Basisdaten!I34)</f>
        <v/>
      </c>
      <c r="G5" s="60" t="str">
        <f>IF(Basisdaten!J34="","",Basisdaten!J34)</f>
        <v/>
      </c>
    </row>
    <row r="6" spans="1:7" s="59" customFormat="1" ht="36" customHeight="1" x14ac:dyDescent="0.25">
      <c r="A6" s="61" t="s">
        <v>399</v>
      </c>
      <c r="B6" s="60" t="str">
        <f>IF(Basisdaten!E35="","",Basisdaten!E35)</f>
        <v/>
      </c>
      <c r="C6" s="60" t="str">
        <f>IF(Basisdaten!F35="","",Basisdaten!F35)</f>
        <v/>
      </c>
      <c r="D6" s="60" t="str">
        <f>IF(Basisdaten!G35="","",Basisdaten!G35)</f>
        <v/>
      </c>
      <c r="E6" s="60" t="str">
        <f>IF(Basisdaten!H35="","",Basisdaten!H35)</f>
        <v/>
      </c>
      <c r="F6" s="60" t="str">
        <f>IF(Basisdaten!I35="","",Basisdaten!I35)</f>
        <v/>
      </c>
      <c r="G6" s="60" t="str">
        <f>IF(Basisdaten!J35="","",Basisdaten!J35)</f>
        <v/>
      </c>
    </row>
    <row r="7" spans="1:7" ht="36" customHeight="1" x14ac:dyDescent="0.25">
      <c r="A7" s="61" t="s">
        <v>400</v>
      </c>
      <c r="B7" s="153"/>
      <c r="C7" s="153"/>
      <c r="D7" s="153"/>
      <c r="E7" s="153"/>
      <c r="F7" s="153"/>
      <c r="G7" s="60" t="str">
        <f>IF(Basisdaten!J37="","",Basisdaten!J37)</f>
        <v/>
      </c>
    </row>
    <row r="8" spans="1:7" ht="36" customHeight="1" x14ac:dyDescent="0.25">
      <c r="A8" s="61" t="s">
        <v>407</v>
      </c>
      <c r="B8" s="153"/>
      <c r="C8" s="153"/>
      <c r="D8" s="153"/>
      <c r="E8" s="153"/>
      <c r="F8" s="153"/>
      <c r="G8" s="60" t="str">
        <f>IF(Basisdaten!J39="","",Basisdaten!J39)</f>
        <v/>
      </c>
    </row>
    <row r="9" spans="1:7" ht="36" customHeight="1" x14ac:dyDescent="0.25">
      <c r="A9" s="61" t="s">
        <v>288</v>
      </c>
      <c r="B9" s="153"/>
      <c r="C9" s="153"/>
      <c r="D9" s="153"/>
      <c r="E9" s="153"/>
      <c r="F9" s="153"/>
      <c r="G9" s="60" t="str">
        <f>IF(Basisdaten!J41="","",Basisdaten!J41)</f>
        <v/>
      </c>
    </row>
  </sheetData>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A459"/>
  <sheetViews>
    <sheetView topLeftCell="A78" zoomScaleNormal="100" workbookViewId="0">
      <selection activeCell="A100" sqref="A100"/>
    </sheetView>
  </sheetViews>
  <sheetFormatPr defaultColWidth="11.42578125" defaultRowHeight="12" x14ac:dyDescent="0.25"/>
  <cols>
    <col min="1" max="1" width="30" style="80" customWidth="1"/>
    <col min="2" max="2" width="47" style="84" customWidth="1"/>
    <col min="3" max="3" width="20.7109375" style="80" customWidth="1"/>
    <col min="4" max="4" width="15.85546875" style="59" customWidth="1"/>
    <col min="5" max="5" width="37.42578125" style="59" customWidth="1"/>
    <col min="6" max="6" width="37" style="80" customWidth="1"/>
    <col min="7" max="7" width="36.28515625" style="80" customWidth="1"/>
    <col min="8" max="8" width="36.7109375" style="80" customWidth="1"/>
    <col min="9" max="9" width="28.5703125" style="80" customWidth="1"/>
    <col min="10" max="10" width="25.7109375" style="80" customWidth="1"/>
    <col min="11" max="11" width="36.7109375" style="80" customWidth="1"/>
    <col min="12" max="12" width="32.140625" style="80" customWidth="1"/>
    <col min="13" max="13" width="37.5703125" style="80" customWidth="1"/>
    <col min="14" max="15" width="36.85546875" style="80" customWidth="1"/>
    <col min="16" max="16" width="11.28515625" style="80" customWidth="1"/>
    <col min="17" max="17" width="32.42578125" style="80" customWidth="1"/>
    <col min="18" max="18" width="23.140625" style="80" customWidth="1"/>
    <col min="19" max="19" width="37.5703125" style="80" customWidth="1"/>
    <col min="20" max="20" width="18.5703125" style="80" customWidth="1"/>
    <col min="21" max="21" width="36" style="80" customWidth="1"/>
    <col min="22" max="22" width="16" style="80" customWidth="1"/>
    <col min="23" max="23" width="14.5703125" style="80" customWidth="1"/>
    <col min="24" max="24" width="17.28515625" style="80" customWidth="1"/>
    <col min="25" max="31" width="9.140625" style="80" customWidth="1"/>
    <col min="32" max="32" width="13.5703125" style="80" customWidth="1"/>
    <col min="33" max="44" width="9.140625" style="80" customWidth="1"/>
    <col min="45" max="45" width="16.140625" style="80" customWidth="1"/>
    <col min="46" max="46" width="13.85546875" style="80" customWidth="1"/>
    <col min="47" max="47" width="9.140625" style="80" customWidth="1"/>
    <col min="48" max="48" width="15" style="80" customWidth="1"/>
    <col min="49" max="49" width="19.7109375" style="80" customWidth="1"/>
    <col min="50" max="50" width="15.7109375" style="80" customWidth="1"/>
    <col min="51" max="104" width="9.140625" style="80" customWidth="1"/>
    <col min="105" max="106" width="16.5703125" style="80" customWidth="1"/>
    <col min="107" max="107" width="15.5703125" style="80" customWidth="1"/>
    <col min="108" max="108" width="19" style="80" customWidth="1"/>
    <col min="109" max="16384" width="11.42578125" style="80"/>
  </cols>
  <sheetData>
    <row r="1" spans="1:5" x14ac:dyDescent="0.25">
      <c r="A1" s="81" t="s">
        <v>18</v>
      </c>
      <c r="B1" s="42" t="s">
        <v>68</v>
      </c>
      <c r="C1" s="281"/>
      <c r="D1" s="270"/>
      <c r="E1" s="80"/>
    </row>
    <row r="2" spans="1:5" x14ac:dyDescent="0.25">
      <c r="A2" s="146" t="s">
        <v>563</v>
      </c>
      <c r="B2" s="42" t="s">
        <v>185</v>
      </c>
      <c r="C2" s="281"/>
      <c r="D2" s="149"/>
      <c r="E2" s="80"/>
    </row>
    <row r="3" spans="1:5" x14ac:dyDescent="0.25">
      <c r="A3" s="82"/>
      <c r="B3" s="42" t="s">
        <v>186</v>
      </c>
      <c r="C3" s="281"/>
      <c r="D3" s="149"/>
      <c r="E3" s="75"/>
    </row>
    <row r="4" spans="1:5" x14ac:dyDescent="0.25">
      <c r="A4" s="82"/>
      <c r="B4" s="42" t="s">
        <v>302</v>
      </c>
      <c r="C4" s="281"/>
      <c r="D4" s="149"/>
      <c r="E4" s="75"/>
    </row>
    <row r="5" spans="1:5" x14ac:dyDescent="0.25">
      <c r="A5" s="82"/>
      <c r="B5" s="42" t="s">
        <v>230</v>
      </c>
      <c r="C5" s="281"/>
      <c r="D5" s="149"/>
      <c r="E5" s="75"/>
    </row>
    <row r="6" spans="1:5" x14ac:dyDescent="0.25">
      <c r="A6" s="82"/>
      <c r="B6" s="42" t="s">
        <v>187</v>
      </c>
      <c r="C6" s="281"/>
      <c r="D6" s="149"/>
      <c r="E6" s="75"/>
    </row>
    <row r="7" spans="1:5" x14ac:dyDescent="0.25">
      <c r="A7" s="82"/>
      <c r="B7" s="42" t="s">
        <v>303</v>
      </c>
      <c r="C7" s="281"/>
      <c r="D7" s="149"/>
      <c r="E7" s="75"/>
    </row>
    <row r="8" spans="1:5" x14ac:dyDescent="0.25">
      <c r="A8" s="82"/>
      <c r="B8" s="42" t="s">
        <v>188</v>
      </c>
      <c r="C8" s="281"/>
      <c r="D8" s="149"/>
      <c r="E8" s="75"/>
    </row>
    <row r="9" spans="1:5" x14ac:dyDescent="0.25">
      <c r="A9" s="82"/>
      <c r="B9" s="42" t="s">
        <v>304</v>
      </c>
      <c r="C9" s="281"/>
      <c r="D9" s="149"/>
      <c r="E9" s="75"/>
    </row>
    <row r="10" spans="1:5" x14ac:dyDescent="0.25">
      <c r="A10" s="82"/>
      <c r="B10" s="42" t="s">
        <v>189</v>
      </c>
      <c r="C10" s="281"/>
      <c r="D10" s="149"/>
      <c r="E10" s="75"/>
    </row>
    <row r="11" spans="1:5" x14ac:dyDescent="0.25">
      <c r="A11" s="82"/>
      <c r="B11" s="42" t="s">
        <v>305</v>
      </c>
      <c r="C11" s="281"/>
      <c r="D11" s="149"/>
      <c r="E11" s="75"/>
    </row>
    <row r="12" spans="1:5" x14ac:dyDescent="0.25">
      <c r="A12" s="82"/>
      <c r="B12" s="42" t="s">
        <v>231</v>
      </c>
      <c r="C12" s="281"/>
      <c r="D12" s="149"/>
      <c r="E12" s="75"/>
    </row>
    <row r="13" spans="1:5" x14ac:dyDescent="0.25">
      <c r="A13" s="82"/>
      <c r="B13" s="42" t="s">
        <v>232</v>
      </c>
      <c r="C13" s="281"/>
      <c r="D13" s="149"/>
      <c r="E13" s="75"/>
    </row>
    <row r="14" spans="1:5" x14ac:dyDescent="0.25">
      <c r="A14" s="82"/>
      <c r="B14" s="42" t="s">
        <v>16</v>
      </c>
      <c r="C14" s="281"/>
      <c r="D14" s="149"/>
      <c r="E14" s="75"/>
    </row>
    <row r="15" spans="1:5" x14ac:dyDescent="0.25">
      <c r="A15" s="82"/>
      <c r="B15" s="42" t="s">
        <v>190</v>
      </c>
      <c r="C15" s="281"/>
      <c r="D15" s="149"/>
      <c r="E15" s="75"/>
    </row>
    <row r="16" spans="1:5" x14ac:dyDescent="0.25">
      <c r="A16" s="82"/>
      <c r="B16" s="42" t="s">
        <v>214</v>
      </c>
      <c r="C16" s="281"/>
      <c r="D16" s="149"/>
      <c r="E16" s="75"/>
    </row>
    <row r="17" spans="1:5" x14ac:dyDescent="0.25">
      <c r="A17" s="82"/>
      <c r="B17" s="42" t="s">
        <v>191</v>
      </c>
      <c r="C17" s="281"/>
      <c r="D17" s="149"/>
      <c r="E17" s="75"/>
    </row>
    <row r="18" spans="1:5" x14ac:dyDescent="0.25">
      <c r="A18" s="82"/>
      <c r="B18" s="42" t="s">
        <v>226</v>
      </c>
      <c r="C18" s="281"/>
      <c r="D18" s="271"/>
      <c r="E18" s="75"/>
    </row>
    <row r="19" spans="1:5" x14ac:dyDescent="0.25">
      <c r="A19" s="82"/>
      <c r="B19" s="42" t="s">
        <v>19</v>
      </c>
      <c r="C19" s="281"/>
      <c r="D19" s="149"/>
      <c r="E19" s="75"/>
    </row>
    <row r="20" spans="1:5" x14ac:dyDescent="0.25">
      <c r="A20" s="82"/>
      <c r="B20" s="42" t="s">
        <v>192</v>
      </c>
      <c r="C20" s="281"/>
      <c r="D20" s="149"/>
      <c r="E20" s="75"/>
    </row>
    <row r="21" spans="1:5" x14ac:dyDescent="0.25">
      <c r="A21" s="82"/>
      <c r="B21" s="42" t="s">
        <v>306</v>
      </c>
      <c r="C21" s="281"/>
      <c r="D21" s="149"/>
      <c r="E21" s="75"/>
    </row>
    <row r="22" spans="1:5" x14ac:dyDescent="0.25">
      <c r="A22" s="82"/>
      <c r="B22" s="42" t="s">
        <v>242</v>
      </c>
      <c r="C22" s="281"/>
      <c r="D22" s="149"/>
      <c r="E22" s="75"/>
    </row>
    <row r="23" spans="1:5" x14ac:dyDescent="0.25">
      <c r="A23" s="82"/>
      <c r="B23" s="42" t="s">
        <v>69</v>
      </c>
      <c r="C23" s="281"/>
      <c r="D23" s="149"/>
      <c r="E23" s="75"/>
    </row>
    <row r="24" spans="1:5" x14ac:dyDescent="0.25">
      <c r="A24" s="82"/>
      <c r="B24" s="42" t="s">
        <v>249</v>
      </c>
      <c r="C24" s="282"/>
      <c r="D24" s="149"/>
      <c r="E24" s="75"/>
    </row>
    <row r="25" spans="1:5" x14ac:dyDescent="0.25">
      <c r="A25" s="82"/>
      <c r="B25" s="42" t="s">
        <v>251</v>
      </c>
      <c r="C25" s="281"/>
      <c r="D25" s="149"/>
      <c r="E25" s="75"/>
    </row>
    <row r="26" spans="1:5" x14ac:dyDescent="0.25">
      <c r="A26" s="82"/>
      <c r="B26" s="279" t="s">
        <v>562</v>
      </c>
      <c r="C26" s="282"/>
      <c r="D26" s="149"/>
      <c r="E26" s="75"/>
    </row>
    <row r="27" spans="1:5" x14ac:dyDescent="0.25">
      <c r="A27" s="82"/>
      <c r="B27" s="42" t="s">
        <v>193</v>
      </c>
      <c r="C27" s="281"/>
      <c r="D27" s="149"/>
      <c r="E27" s="75"/>
    </row>
    <row r="28" spans="1:5" x14ac:dyDescent="0.25">
      <c r="A28" s="82"/>
      <c r="B28" s="42" t="s">
        <v>233</v>
      </c>
      <c r="C28" s="283"/>
      <c r="D28" s="149"/>
      <c r="E28" s="75"/>
    </row>
    <row r="29" spans="1:5" x14ac:dyDescent="0.25">
      <c r="A29" s="82"/>
      <c r="B29" s="42" t="s">
        <v>194</v>
      </c>
      <c r="C29" s="283"/>
      <c r="D29" s="149"/>
      <c r="E29" s="75"/>
    </row>
    <row r="30" spans="1:5" x14ac:dyDescent="0.25">
      <c r="A30" s="82"/>
      <c r="B30" s="42" t="s">
        <v>116</v>
      </c>
      <c r="C30" s="281"/>
      <c r="D30" s="149"/>
      <c r="E30" s="75"/>
    </row>
    <row r="31" spans="1:5" x14ac:dyDescent="0.25">
      <c r="A31" s="82"/>
      <c r="B31" s="42" t="s">
        <v>307</v>
      </c>
      <c r="C31" s="281"/>
      <c r="D31" s="149"/>
      <c r="E31" s="75"/>
    </row>
    <row r="32" spans="1:5" x14ac:dyDescent="0.25">
      <c r="A32" s="82"/>
      <c r="B32" s="42" t="s">
        <v>235</v>
      </c>
      <c r="C32" s="282"/>
      <c r="D32" s="149"/>
      <c r="E32" s="75"/>
    </row>
    <row r="33" spans="1:5" x14ac:dyDescent="0.25">
      <c r="A33" s="82"/>
      <c r="B33" s="42" t="s">
        <v>195</v>
      </c>
      <c r="C33" s="282"/>
      <c r="D33" s="149"/>
      <c r="E33" s="75"/>
    </row>
    <row r="34" spans="1:5" x14ac:dyDescent="0.25">
      <c r="A34" s="82"/>
      <c r="B34" s="42" t="s">
        <v>237</v>
      </c>
      <c r="C34" s="282"/>
      <c r="D34" s="149"/>
      <c r="E34" s="75"/>
    </row>
    <row r="35" spans="1:5" x14ac:dyDescent="0.25">
      <c r="A35" s="82"/>
      <c r="B35" s="42" t="s">
        <v>196</v>
      </c>
      <c r="C35" s="282"/>
      <c r="D35" s="149"/>
      <c r="E35" s="75"/>
    </row>
    <row r="36" spans="1:5" x14ac:dyDescent="0.25">
      <c r="A36" s="82"/>
      <c r="B36" s="42" t="s">
        <v>197</v>
      </c>
      <c r="C36" s="282"/>
      <c r="D36" s="149"/>
      <c r="E36" s="75"/>
    </row>
    <row r="37" spans="1:5" x14ac:dyDescent="0.25">
      <c r="A37" s="82"/>
      <c r="B37" s="42" t="s">
        <v>198</v>
      </c>
      <c r="C37" s="282"/>
      <c r="D37" s="149"/>
      <c r="E37" s="75"/>
    </row>
    <row r="38" spans="1:5" x14ac:dyDescent="0.25">
      <c r="A38" s="82"/>
      <c r="B38" s="42" t="s">
        <v>115</v>
      </c>
      <c r="C38" s="282"/>
      <c r="D38" s="149"/>
      <c r="E38" s="75"/>
    </row>
    <row r="39" spans="1:5" x14ac:dyDescent="0.25">
      <c r="A39" s="82"/>
      <c r="B39" s="42" t="s">
        <v>236</v>
      </c>
      <c r="C39" s="282"/>
      <c r="D39" s="149"/>
      <c r="E39" s="75"/>
    </row>
    <row r="40" spans="1:5" x14ac:dyDescent="0.25">
      <c r="A40" s="82"/>
      <c r="B40" s="42" t="s">
        <v>199</v>
      </c>
      <c r="C40" s="282"/>
      <c r="D40" s="149"/>
      <c r="E40" s="75"/>
    </row>
    <row r="41" spans="1:5" x14ac:dyDescent="0.25">
      <c r="A41" s="82"/>
      <c r="B41" s="280" t="s">
        <v>234</v>
      </c>
      <c r="C41" s="282"/>
      <c r="D41" s="149"/>
      <c r="E41" s="75"/>
    </row>
    <row r="42" spans="1:5" x14ac:dyDescent="0.25">
      <c r="A42" s="82"/>
      <c r="B42" s="280" t="s">
        <v>215</v>
      </c>
      <c r="C42" s="282"/>
      <c r="D42" s="149"/>
      <c r="E42" s="75"/>
    </row>
    <row r="43" spans="1:5" x14ac:dyDescent="0.25">
      <c r="A43" s="82"/>
      <c r="B43" s="280" t="s">
        <v>238</v>
      </c>
      <c r="C43" s="282"/>
      <c r="D43" s="149"/>
      <c r="E43" s="75"/>
    </row>
    <row r="44" spans="1:5" x14ac:dyDescent="0.25">
      <c r="A44" s="82"/>
      <c r="B44" s="42" t="s">
        <v>312</v>
      </c>
      <c r="C44" s="282"/>
      <c r="D44" s="149"/>
      <c r="E44" s="75"/>
    </row>
    <row r="45" spans="1:5" x14ac:dyDescent="0.25">
      <c r="A45" s="82"/>
      <c r="B45" s="42" t="s">
        <v>239</v>
      </c>
      <c r="C45" s="282"/>
      <c r="D45" s="149"/>
      <c r="E45" s="75"/>
    </row>
    <row r="46" spans="1:5" x14ac:dyDescent="0.25">
      <c r="A46" s="82"/>
      <c r="B46" s="279" t="s">
        <v>240</v>
      </c>
      <c r="C46" s="282"/>
      <c r="D46" s="5"/>
      <c r="E46" s="75"/>
    </row>
    <row r="47" spans="1:5" x14ac:dyDescent="0.25">
      <c r="A47" s="82"/>
      <c r="B47" s="279" t="s">
        <v>200</v>
      </c>
      <c r="C47" s="282"/>
      <c r="D47" s="149"/>
      <c r="E47" s="75"/>
    </row>
    <row r="48" spans="1:5" x14ac:dyDescent="0.2">
      <c r="A48" s="82"/>
      <c r="B48" s="279" t="s">
        <v>241</v>
      </c>
      <c r="C48" s="282"/>
      <c r="D48" s="7"/>
      <c r="E48" s="75"/>
    </row>
    <row r="49" spans="1:5" x14ac:dyDescent="0.25">
      <c r="A49" s="82"/>
      <c r="B49" s="279" t="s">
        <v>308</v>
      </c>
      <c r="C49" s="282"/>
      <c r="D49" s="149"/>
      <c r="E49" s="75"/>
    </row>
    <row r="50" spans="1:5" x14ac:dyDescent="0.25">
      <c r="A50" s="82"/>
      <c r="B50" s="279" t="s">
        <v>250</v>
      </c>
      <c r="C50" s="282"/>
      <c r="D50" s="149"/>
      <c r="E50" s="75"/>
    </row>
    <row r="51" spans="1:5" x14ac:dyDescent="0.25">
      <c r="A51" s="82"/>
      <c r="B51" s="279" t="s">
        <v>201</v>
      </c>
      <c r="C51" s="282"/>
      <c r="D51" s="149"/>
      <c r="E51" s="75"/>
    </row>
    <row r="52" spans="1:5" x14ac:dyDescent="0.25">
      <c r="A52" s="82"/>
      <c r="B52" s="279" t="s">
        <v>124</v>
      </c>
      <c r="C52" s="282"/>
      <c r="D52" s="149"/>
      <c r="E52" s="33"/>
    </row>
    <row r="53" spans="1:5" x14ac:dyDescent="0.2">
      <c r="A53" s="82"/>
      <c r="B53" s="279" t="s">
        <v>159</v>
      </c>
      <c r="C53" s="282"/>
      <c r="D53" s="272"/>
      <c r="E53" s="33"/>
    </row>
    <row r="54" spans="1:5" x14ac:dyDescent="0.2">
      <c r="A54" s="82"/>
      <c r="C54" s="7"/>
      <c r="D54" s="272"/>
      <c r="E54" s="33"/>
    </row>
    <row r="55" spans="1:5" x14ac:dyDescent="0.2">
      <c r="A55" s="82"/>
      <c r="C55" s="7"/>
      <c r="D55" s="272"/>
      <c r="E55" s="33"/>
    </row>
    <row r="56" spans="1:5" x14ac:dyDescent="0.2">
      <c r="A56" s="82"/>
      <c r="B56" s="83"/>
      <c r="C56" s="7"/>
      <c r="D56" s="272"/>
      <c r="E56" s="33"/>
    </row>
    <row r="57" spans="1:5" x14ac:dyDescent="0.2">
      <c r="A57" s="82"/>
      <c r="B57" s="83"/>
      <c r="C57" s="7"/>
      <c r="D57" s="272"/>
      <c r="E57" s="33"/>
    </row>
    <row r="58" spans="1:5" x14ac:dyDescent="0.2">
      <c r="A58" s="82"/>
      <c r="B58" s="83"/>
      <c r="C58" s="7"/>
      <c r="D58" s="149"/>
      <c r="E58" s="33"/>
    </row>
    <row r="59" spans="1:5" x14ac:dyDescent="0.2">
      <c r="A59" s="82"/>
      <c r="B59" s="83"/>
      <c r="C59" s="7"/>
      <c r="D59" s="272"/>
      <c r="E59" s="33"/>
    </row>
    <row r="60" spans="1:5" x14ac:dyDescent="0.2">
      <c r="A60" s="82"/>
      <c r="B60" s="83"/>
      <c r="C60" s="7"/>
      <c r="D60" s="272"/>
      <c r="E60" s="33"/>
    </row>
    <row r="61" spans="1:5" x14ac:dyDescent="0.25">
      <c r="A61" s="82"/>
      <c r="B61" s="83"/>
      <c r="E61" s="33"/>
    </row>
    <row r="62" spans="1:5" x14ac:dyDescent="0.25">
      <c r="A62" s="82"/>
      <c r="B62" s="83"/>
      <c r="E62" s="33"/>
    </row>
    <row r="63" spans="1:5" x14ac:dyDescent="0.25">
      <c r="A63" s="82"/>
      <c r="B63" s="83"/>
      <c r="E63" s="33"/>
    </row>
    <row r="64" spans="1:5" x14ac:dyDescent="0.25">
      <c r="A64" s="82"/>
      <c r="B64" s="83"/>
      <c r="E64" s="33"/>
    </row>
    <row r="65" spans="1:23" x14ac:dyDescent="0.25">
      <c r="A65" s="82"/>
      <c r="B65" s="80"/>
      <c r="C65" s="83"/>
      <c r="D65" s="149"/>
      <c r="E65" s="33"/>
    </row>
    <row r="66" spans="1:23" x14ac:dyDescent="0.25">
      <c r="A66" s="97" t="s">
        <v>38</v>
      </c>
      <c r="B66" s="98" t="s">
        <v>39</v>
      </c>
      <c r="C66" s="99" t="s">
        <v>40</v>
      </c>
      <c r="D66" s="100" t="s">
        <v>41</v>
      </c>
      <c r="E66" s="99" t="s">
        <v>42</v>
      </c>
      <c r="F66" s="101" t="s">
        <v>43</v>
      </c>
      <c r="G66" s="101" t="s">
        <v>44</v>
      </c>
      <c r="H66" s="99" t="s">
        <v>45</v>
      </c>
      <c r="I66" s="99" t="s">
        <v>46</v>
      </c>
      <c r="J66" s="99" t="s">
        <v>47</v>
      </c>
      <c r="K66" s="99" t="s">
        <v>48</v>
      </c>
      <c r="L66" s="99" t="s">
        <v>49</v>
      </c>
      <c r="M66" s="99" t="s">
        <v>50</v>
      </c>
      <c r="N66" s="99" t="s">
        <v>51</v>
      </c>
      <c r="O66" s="99" t="s">
        <v>52</v>
      </c>
      <c r="P66" s="99" t="s">
        <v>15</v>
      </c>
      <c r="Q66" s="99" t="s">
        <v>53</v>
      </c>
      <c r="R66" s="99" t="s">
        <v>216</v>
      </c>
      <c r="S66" s="99" t="s">
        <v>67</v>
      </c>
      <c r="T66" s="83"/>
      <c r="U66" s="83"/>
      <c r="W66" s="83"/>
    </row>
    <row r="67" spans="1:23" x14ac:dyDescent="0.25">
      <c r="A67" s="102" t="s">
        <v>125</v>
      </c>
      <c r="B67" s="98" t="s">
        <v>126</v>
      </c>
      <c r="C67" s="99" t="s">
        <v>127</v>
      </c>
      <c r="D67" s="100" t="s">
        <v>128</v>
      </c>
      <c r="E67" s="99" t="s">
        <v>129</v>
      </c>
      <c r="F67" s="101" t="s">
        <v>130</v>
      </c>
      <c r="G67" s="101" t="s">
        <v>131</v>
      </c>
      <c r="H67" s="99" t="s">
        <v>132</v>
      </c>
      <c r="I67" s="99" t="s">
        <v>133</v>
      </c>
      <c r="J67" s="99" t="s">
        <v>134</v>
      </c>
      <c r="K67" s="99" t="s">
        <v>135</v>
      </c>
      <c r="L67" s="99" t="s">
        <v>136</v>
      </c>
      <c r="M67" s="99" t="s">
        <v>137</v>
      </c>
      <c r="N67" s="99" t="s">
        <v>138</v>
      </c>
      <c r="O67" s="99" t="s">
        <v>139</v>
      </c>
      <c r="P67" s="99" t="s">
        <v>140</v>
      </c>
      <c r="Q67" s="101" t="s">
        <v>244</v>
      </c>
      <c r="R67" s="99" t="s">
        <v>245</v>
      </c>
      <c r="S67" s="145" t="s">
        <v>247</v>
      </c>
      <c r="T67" s="83"/>
      <c r="U67" s="5"/>
      <c r="V67" s="83"/>
      <c r="W67" s="5"/>
    </row>
    <row r="68" spans="1:23" x14ac:dyDescent="0.25">
      <c r="A68" s="102" t="s">
        <v>20</v>
      </c>
      <c r="B68" s="98" t="s">
        <v>27</v>
      </c>
      <c r="C68" s="99" t="s">
        <v>128</v>
      </c>
      <c r="D68" s="100" t="s">
        <v>141</v>
      </c>
      <c r="E68" s="99" t="s">
        <v>142</v>
      </c>
      <c r="F68" s="101" t="s">
        <v>142</v>
      </c>
      <c r="G68" s="101" t="s">
        <v>143</v>
      </c>
      <c r="H68" s="99" t="s">
        <v>144</v>
      </c>
      <c r="I68" s="99" t="s">
        <v>22</v>
      </c>
      <c r="J68" s="99" t="s">
        <v>145</v>
      </c>
      <c r="K68" s="99" t="s">
        <v>146</v>
      </c>
      <c r="L68" s="99" t="s">
        <v>147</v>
      </c>
      <c r="M68" s="99" t="s">
        <v>148</v>
      </c>
      <c r="N68" s="99" t="s">
        <v>30</v>
      </c>
      <c r="O68" s="99" t="s">
        <v>149</v>
      </c>
      <c r="P68" s="99" t="s">
        <v>17</v>
      </c>
      <c r="Q68" s="99" t="s">
        <v>124</v>
      </c>
      <c r="R68" s="99" t="s">
        <v>124</v>
      </c>
      <c r="S68" s="99" t="s">
        <v>124</v>
      </c>
      <c r="T68" s="83"/>
      <c r="U68" s="5"/>
      <c r="V68" s="5"/>
      <c r="W68" s="5"/>
    </row>
    <row r="69" spans="1:23" x14ac:dyDescent="0.25">
      <c r="A69" s="102" t="s">
        <v>21</v>
      </c>
      <c r="B69" s="98" t="s">
        <v>28</v>
      </c>
      <c r="C69" s="99" t="s">
        <v>150</v>
      </c>
      <c r="D69" s="103" t="s">
        <v>151</v>
      </c>
      <c r="E69" s="99" t="s">
        <v>124</v>
      </c>
      <c r="F69" s="101" t="s">
        <v>124</v>
      </c>
      <c r="G69" s="101" t="s">
        <v>152</v>
      </c>
      <c r="H69" s="99" t="s">
        <v>153</v>
      </c>
      <c r="I69" s="99" t="s">
        <v>154</v>
      </c>
      <c r="J69" s="99" t="s">
        <v>155</v>
      </c>
      <c r="K69" s="99" t="s">
        <v>37</v>
      </c>
      <c r="L69" s="99" t="s">
        <v>142</v>
      </c>
      <c r="M69" s="99" t="s">
        <v>32</v>
      </c>
      <c r="N69" s="99" t="s">
        <v>33</v>
      </c>
      <c r="O69" s="99" t="s">
        <v>156</v>
      </c>
      <c r="P69" s="99" t="s">
        <v>29</v>
      </c>
      <c r="Q69" s="104"/>
      <c r="R69" s="99"/>
      <c r="S69" s="99"/>
      <c r="T69" s="83"/>
      <c r="U69" s="5"/>
      <c r="V69" s="5"/>
      <c r="W69" s="5"/>
    </row>
    <row r="70" spans="1:23" x14ac:dyDescent="0.25">
      <c r="A70" s="102" t="s">
        <v>157</v>
      </c>
      <c r="B70" s="98" t="s">
        <v>35</v>
      </c>
      <c r="C70" s="99" t="s">
        <v>158</v>
      </c>
      <c r="D70" s="103" t="s">
        <v>142</v>
      </c>
      <c r="E70" s="99" t="s">
        <v>159</v>
      </c>
      <c r="F70" s="101" t="s">
        <v>159</v>
      </c>
      <c r="G70" s="101" t="s">
        <v>160</v>
      </c>
      <c r="H70" s="99" t="s">
        <v>161</v>
      </c>
      <c r="I70" s="101" t="s">
        <v>162</v>
      </c>
      <c r="J70" s="101" t="s">
        <v>163</v>
      </c>
      <c r="K70" s="99" t="s">
        <v>142</v>
      </c>
      <c r="L70" s="99" t="s">
        <v>124</v>
      </c>
      <c r="M70" s="99" t="s">
        <v>217</v>
      </c>
      <c r="N70" s="99" t="s">
        <v>151</v>
      </c>
      <c r="O70" s="99" t="s">
        <v>142</v>
      </c>
      <c r="P70" s="99" t="s">
        <v>31</v>
      </c>
      <c r="Q70" s="99"/>
      <c r="R70" s="99"/>
      <c r="S70" s="99"/>
      <c r="T70" s="83"/>
      <c r="U70" s="5"/>
      <c r="V70" s="5"/>
      <c r="W70" s="5"/>
    </row>
    <row r="71" spans="1:23" x14ac:dyDescent="0.25">
      <c r="A71" s="102" t="s">
        <v>165</v>
      </c>
      <c r="B71" s="98" t="s">
        <v>166</v>
      </c>
      <c r="C71" s="99" t="s">
        <v>167</v>
      </c>
      <c r="D71" s="103" t="s">
        <v>124</v>
      </c>
      <c r="E71" s="99"/>
      <c r="F71" s="101"/>
      <c r="G71" s="101" t="s">
        <v>34</v>
      </c>
      <c r="H71" s="99" t="s">
        <v>151</v>
      </c>
      <c r="I71" s="101" t="s">
        <v>168</v>
      </c>
      <c r="J71" s="101" t="s">
        <v>169</v>
      </c>
      <c r="K71" s="99" t="s">
        <v>124</v>
      </c>
      <c r="L71" s="99" t="s">
        <v>159</v>
      </c>
      <c r="M71" s="99" t="s">
        <v>66</v>
      </c>
      <c r="N71" s="99" t="s">
        <v>142</v>
      </c>
      <c r="O71" s="99" t="s">
        <v>124</v>
      </c>
      <c r="P71" s="101" t="s">
        <v>170</v>
      </c>
      <c r="Q71" s="99"/>
      <c r="R71" s="99"/>
      <c r="S71" s="99"/>
      <c r="T71" s="83"/>
      <c r="U71" s="5"/>
      <c r="V71" s="5"/>
      <c r="W71" s="5"/>
    </row>
    <row r="72" spans="1:23" x14ac:dyDescent="0.25">
      <c r="A72" s="102" t="s">
        <v>171</v>
      </c>
      <c r="B72" s="98" t="s">
        <v>36</v>
      </c>
      <c r="C72" s="99" t="s">
        <v>172</v>
      </c>
      <c r="D72" s="103" t="s">
        <v>159</v>
      </c>
      <c r="E72" s="99"/>
      <c r="F72" s="101"/>
      <c r="G72" s="99" t="s">
        <v>142</v>
      </c>
      <c r="H72" s="101" t="s">
        <v>142</v>
      </c>
      <c r="I72" s="101" t="s">
        <v>204</v>
      </c>
      <c r="J72" s="101" t="s">
        <v>173</v>
      </c>
      <c r="K72" s="99" t="s">
        <v>159</v>
      </c>
      <c r="L72" s="99"/>
      <c r="M72" s="99" t="s">
        <v>151</v>
      </c>
      <c r="N72" s="99" t="s">
        <v>124</v>
      </c>
      <c r="O72" s="101" t="s">
        <v>159</v>
      </c>
      <c r="P72" s="101" t="s">
        <v>164</v>
      </c>
      <c r="Q72" s="99"/>
      <c r="R72" s="99"/>
      <c r="S72" s="101"/>
      <c r="T72" s="83"/>
      <c r="U72" s="5"/>
      <c r="V72" s="5"/>
      <c r="W72" s="5"/>
    </row>
    <row r="73" spans="1:23" x14ac:dyDescent="0.25">
      <c r="A73" s="102" t="s">
        <v>174</v>
      </c>
      <c r="B73" s="98" t="s">
        <v>175</v>
      </c>
      <c r="C73" s="99" t="s">
        <v>151</v>
      </c>
      <c r="D73" s="103"/>
      <c r="E73" s="99"/>
      <c r="F73" s="99"/>
      <c r="G73" s="99" t="s">
        <v>124</v>
      </c>
      <c r="H73" s="101" t="s">
        <v>124</v>
      </c>
      <c r="I73" s="101" t="s">
        <v>142</v>
      </c>
      <c r="J73" s="101" t="s">
        <v>142</v>
      </c>
      <c r="K73" s="99"/>
      <c r="L73" s="99"/>
      <c r="M73" s="99" t="s">
        <v>142</v>
      </c>
      <c r="N73" s="99" t="s">
        <v>159</v>
      </c>
      <c r="O73" s="101"/>
      <c r="P73" s="101" t="s">
        <v>151</v>
      </c>
      <c r="Q73" s="99"/>
      <c r="R73" s="99"/>
      <c r="S73" s="101"/>
      <c r="T73" s="83"/>
      <c r="U73" s="5"/>
      <c r="V73" s="5"/>
      <c r="W73" s="5"/>
    </row>
    <row r="74" spans="1:23" x14ac:dyDescent="0.25">
      <c r="A74" s="102" t="s">
        <v>23</v>
      </c>
      <c r="B74" s="98" t="s">
        <v>142</v>
      </c>
      <c r="C74" s="99" t="s">
        <v>142</v>
      </c>
      <c r="D74" s="103"/>
      <c r="E74" s="99"/>
      <c r="F74" s="99"/>
      <c r="G74" s="99" t="s">
        <v>159</v>
      </c>
      <c r="H74" s="101" t="s">
        <v>159</v>
      </c>
      <c r="I74" s="101" t="s">
        <v>124</v>
      </c>
      <c r="J74" s="101" t="s">
        <v>124</v>
      </c>
      <c r="K74" s="101"/>
      <c r="L74" s="101"/>
      <c r="M74" s="99" t="s">
        <v>124</v>
      </c>
      <c r="N74" s="99"/>
      <c r="O74" s="101"/>
      <c r="P74" s="101" t="s">
        <v>142</v>
      </c>
      <c r="Q74" s="99"/>
      <c r="R74" s="101"/>
      <c r="S74" s="99"/>
      <c r="T74" s="83"/>
      <c r="U74" s="5"/>
      <c r="V74" s="5"/>
      <c r="W74" s="5"/>
    </row>
    <row r="75" spans="1:23" x14ac:dyDescent="0.25">
      <c r="A75" s="102" t="s">
        <v>176</v>
      </c>
      <c r="B75" s="98" t="s">
        <v>124</v>
      </c>
      <c r="C75" s="99" t="s">
        <v>124</v>
      </c>
      <c r="D75" s="103"/>
      <c r="E75" s="99"/>
      <c r="F75" s="99"/>
      <c r="G75" s="99"/>
      <c r="H75" s="101"/>
      <c r="I75" s="101" t="s">
        <v>159</v>
      </c>
      <c r="J75" s="101" t="s">
        <v>159</v>
      </c>
      <c r="K75" s="101"/>
      <c r="L75" s="101"/>
      <c r="M75" s="101" t="s">
        <v>159</v>
      </c>
      <c r="N75" s="101"/>
      <c r="O75" s="101"/>
      <c r="P75" s="101" t="s">
        <v>124</v>
      </c>
      <c r="Q75" s="101"/>
      <c r="R75" s="101"/>
      <c r="S75" s="101"/>
      <c r="T75" s="5"/>
      <c r="U75" s="5"/>
      <c r="V75" s="5"/>
      <c r="W75" s="5"/>
    </row>
    <row r="76" spans="1:23" x14ac:dyDescent="0.25">
      <c r="A76" s="102" t="s">
        <v>177</v>
      </c>
      <c r="B76" s="98" t="s">
        <v>159</v>
      </c>
      <c r="C76" s="99" t="s">
        <v>159</v>
      </c>
      <c r="D76" s="103"/>
      <c r="E76" s="99"/>
      <c r="F76" s="101"/>
      <c r="G76" s="101"/>
      <c r="H76" s="101"/>
      <c r="I76" s="101"/>
      <c r="J76" s="101"/>
      <c r="K76" s="101"/>
      <c r="L76" s="101"/>
      <c r="M76" s="101"/>
      <c r="N76" s="101"/>
      <c r="O76" s="101"/>
      <c r="P76" s="101" t="s">
        <v>159</v>
      </c>
      <c r="Q76" s="101"/>
      <c r="R76" s="101"/>
      <c r="S76" s="101"/>
      <c r="T76" s="5"/>
      <c r="U76" s="5"/>
      <c r="V76" s="5"/>
      <c r="W76" s="5"/>
    </row>
    <row r="77" spans="1:23" x14ac:dyDescent="0.25">
      <c r="A77" s="102" t="s">
        <v>178</v>
      </c>
      <c r="B77" s="98"/>
      <c r="C77" s="99"/>
      <c r="D77" s="103"/>
      <c r="E77" s="99"/>
      <c r="F77" s="101"/>
      <c r="G77" s="101"/>
      <c r="H77" s="101"/>
      <c r="I77" s="101"/>
      <c r="J77" s="101"/>
      <c r="K77" s="101"/>
      <c r="L77" s="101"/>
      <c r="M77" s="101"/>
      <c r="N77" s="101"/>
      <c r="O77" s="101"/>
      <c r="P77" s="101"/>
      <c r="Q77" s="101"/>
      <c r="R77" s="101"/>
      <c r="S77" s="101"/>
      <c r="T77" s="5"/>
      <c r="U77" s="5"/>
      <c r="V77" s="5"/>
      <c r="W77" s="5"/>
    </row>
    <row r="78" spans="1:23" x14ac:dyDescent="0.25">
      <c r="A78" s="102" t="s">
        <v>179</v>
      </c>
      <c r="B78" s="98"/>
      <c r="C78" s="99"/>
      <c r="D78" s="103"/>
      <c r="E78" s="99"/>
      <c r="F78" s="101"/>
      <c r="G78" s="101"/>
      <c r="H78" s="101"/>
      <c r="I78" s="101"/>
      <c r="J78" s="101"/>
      <c r="K78" s="101"/>
      <c r="L78" s="101"/>
      <c r="M78" s="101"/>
      <c r="N78" s="101"/>
      <c r="O78" s="101"/>
      <c r="P78" s="101"/>
      <c r="Q78" s="101"/>
      <c r="R78" s="101"/>
      <c r="S78" s="101"/>
      <c r="T78" s="5"/>
      <c r="U78" s="5"/>
      <c r="V78" s="5"/>
      <c r="W78" s="5"/>
    </row>
    <row r="79" spans="1:23" x14ac:dyDescent="0.25">
      <c r="A79" s="102" t="s">
        <v>24</v>
      </c>
      <c r="B79" s="98"/>
      <c r="C79" s="99"/>
      <c r="D79" s="103"/>
      <c r="E79" s="99"/>
      <c r="F79" s="101"/>
      <c r="G79" s="101"/>
      <c r="H79" s="101"/>
      <c r="I79" s="101"/>
      <c r="J79" s="101"/>
      <c r="K79" s="101"/>
      <c r="L79" s="101"/>
      <c r="M79" s="101"/>
      <c r="N79" s="101"/>
      <c r="O79" s="101"/>
      <c r="P79" s="101"/>
      <c r="Q79" s="101"/>
      <c r="R79" s="101"/>
      <c r="S79" s="101"/>
      <c r="T79" s="5"/>
      <c r="U79" s="5"/>
      <c r="V79" s="5"/>
      <c r="W79" s="5"/>
    </row>
    <row r="80" spans="1:23" x14ac:dyDescent="0.25">
      <c r="A80" s="102" t="s">
        <v>180</v>
      </c>
      <c r="B80" s="98"/>
      <c r="C80" s="99"/>
      <c r="D80" s="103"/>
      <c r="E80" s="99"/>
      <c r="F80" s="101"/>
      <c r="G80" s="101"/>
      <c r="H80" s="101"/>
      <c r="I80" s="101"/>
      <c r="J80" s="101"/>
      <c r="K80" s="101"/>
      <c r="L80" s="101"/>
      <c r="M80" s="101"/>
      <c r="N80" s="101"/>
      <c r="O80" s="101"/>
      <c r="P80" s="101"/>
      <c r="Q80" s="101"/>
      <c r="R80" s="101"/>
      <c r="S80" s="101"/>
      <c r="T80" s="5"/>
      <c r="U80" s="5"/>
      <c r="V80" s="5"/>
      <c r="W80" s="5"/>
    </row>
    <row r="81" spans="1:27" x14ac:dyDescent="0.25">
      <c r="A81" s="102" t="s">
        <v>25</v>
      </c>
      <c r="B81" s="98"/>
      <c r="C81" s="99"/>
      <c r="D81" s="103"/>
      <c r="E81" s="99"/>
      <c r="F81" s="101"/>
      <c r="G81" s="101"/>
      <c r="H81" s="101"/>
      <c r="I81" s="101"/>
      <c r="J81" s="101"/>
      <c r="K81" s="101"/>
      <c r="L81" s="101"/>
      <c r="M81" s="101"/>
      <c r="N81" s="101"/>
      <c r="O81" s="101"/>
      <c r="P81" s="101"/>
      <c r="Q81" s="101"/>
      <c r="R81" s="101"/>
      <c r="S81" s="101"/>
      <c r="T81" s="5"/>
      <c r="U81" s="5"/>
      <c r="V81" s="5"/>
      <c r="W81" s="5"/>
    </row>
    <row r="82" spans="1:27" x14ac:dyDescent="0.25">
      <c r="A82" s="102" t="s">
        <v>181</v>
      </c>
      <c r="B82" s="98"/>
      <c r="C82" s="99"/>
      <c r="D82" s="103"/>
      <c r="E82" s="99"/>
      <c r="F82" s="101"/>
      <c r="G82" s="101"/>
      <c r="H82" s="101"/>
      <c r="I82" s="101"/>
      <c r="J82" s="101"/>
      <c r="K82" s="101"/>
      <c r="L82" s="101"/>
      <c r="M82" s="101"/>
      <c r="N82" s="101"/>
      <c r="O82" s="101"/>
      <c r="P82" s="101"/>
      <c r="Q82" s="101"/>
      <c r="R82" s="101"/>
      <c r="S82" s="101"/>
      <c r="T82" s="5"/>
      <c r="U82" s="5"/>
      <c r="V82" s="5"/>
      <c r="W82" s="5"/>
    </row>
    <row r="83" spans="1:27" x14ac:dyDescent="0.25">
      <c r="A83" s="102" t="s">
        <v>182</v>
      </c>
      <c r="B83" s="98"/>
      <c r="C83" s="99"/>
      <c r="D83" s="103"/>
      <c r="E83" s="99"/>
      <c r="F83" s="101"/>
      <c r="G83" s="101"/>
      <c r="H83" s="101"/>
      <c r="I83" s="101"/>
      <c r="J83" s="101"/>
      <c r="K83" s="101"/>
      <c r="L83" s="101"/>
      <c r="M83" s="101"/>
      <c r="N83" s="101"/>
      <c r="O83" s="101"/>
      <c r="P83" s="101"/>
      <c r="Q83" s="101"/>
      <c r="R83" s="101"/>
      <c r="S83" s="101"/>
      <c r="T83" s="5"/>
      <c r="U83" s="5"/>
      <c r="V83" s="5"/>
      <c r="W83" s="5"/>
    </row>
    <row r="84" spans="1:27" x14ac:dyDescent="0.25">
      <c r="A84" s="102" t="s">
        <v>26</v>
      </c>
      <c r="B84" s="98"/>
      <c r="C84" s="99"/>
      <c r="D84" s="103"/>
      <c r="E84" s="99"/>
      <c r="F84" s="101"/>
      <c r="G84" s="101"/>
      <c r="H84" s="101"/>
      <c r="I84" s="101"/>
      <c r="J84" s="101"/>
      <c r="K84" s="101"/>
      <c r="L84" s="101"/>
      <c r="M84" s="101"/>
      <c r="N84" s="101"/>
      <c r="O84" s="101"/>
      <c r="P84" s="101"/>
      <c r="Q84" s="101"/>
      <c r="R84" s="101"/>
      <c r="S84" s="101"/>
      <c r="T84" s="5"/>
      <c r="U84" s="5"/>
      <c r="V84" s="5"/>
      <c r="W84" s="5"/>
    </row>
    <row r="85" spans="1:27" x14ac:dyDescent="0.25">
      <c r="A85" s="102" t="s">
        <v>142</v>
      </c>
      <c r="B85" s="98"/>
      <c r="C85" s="99"/>
      <c r="D85" s="103"/>
      <c r="E85" s="99"/>
      <c r="F85" s="101"/>
      <c r="G85" s="101"/>
      <c r="H85" s="101"/>
      <c r="I85" s="101"/>
      <c r="J85" s="101"/>
      <c r="K85" s="101"/>
      <c r="L85" s="101"/>
      <c r="M85" s="101"/>
      <c r="N85" s="101"/>
      <c r="O85" s="101"/>
      <c r="P85" s="101"/>
      <c r="Q85" s="101"/>
      <c r="R85" s="101"/>
      <c r="S85" s="101"/>
      <c r="T85" s="5"/>
      <c r="U85" s="5"/>
      <c r="V85" s="5"/>
      <c r="W85" s="5"/>
    </row>
    <row r="86" spans="1:27" x14ac:dyDescent="0.25">
      <c r="A86" s="102" t="s">
        <v>124</v>
      </c>
      <c r="B86" s="98"/>
      <c r="C86" s="99"/>
      <c r="D86" s="100"/>
      <c r="E86" s="99"/>
      <c r="F86" s="101"/>
      <c r="G86" s="101"/>
      <c r="H86" s="101"/>
      <c r="I86" s="101"/>
      <c r="J86" s="101"/>
      <c r="K86" s="101"/>
      <c r="L86" s="101"/>
      <c r="M86" s="101"/>
      <c r="N86" s="101"/>
      <c r="O86" s="101"/>
      <c r="P86" s="101"/>
      <c r="Q86" s="101"/>
      <c r="R86" s="101"/>
      <c r="S86" s="101"/>
      <c r="T86" s="5"/>
      <c r="U86" s="5"/>
      <c r="V86" s="5"/>
      <c r="W86" s="5"/>
      <c r="X86" s="5"/>
      <c r="Y86" s="5"/>
      <c r="Z86" s="5"/>
      <c r="AA86" s="5"/>
    </row>
    <row r="87" spans="1:27" x14ac:dyDescent="0.25">
      <c r="A87" s="102" t="s">
        <v>159</v>
      </c>
      <c r="B87" s="98"/>
      <c r="C87" s="99"/>
      <c r="D87" s="100"/>
      <c r="E87" s="100"/>
      <c r="F87" s="99"/>
      <c r="G87" s="104"/>
      <c r="H87" s="101"/>
      <c r="I87" s="99"/>
      <c r="J87" s="99"/>
      <c r="K87" s="101"/>
      <c r="L87" s="101"/>
      <c r="M87" s="101"/>
      <c r="N87" s="101"/>
      <c r="O87" s="101"/>
      <c r="P87" s="101"/>
      <c r="Q87" s="101"/>
      <c r="R87" s="101"/>
      <c r="S87" s="101"/>
      <c r="T87" s="5"/>
      <c r="U87" s="5"/>
      <c r="V87" s="5"/>
      <c r="W87" s="5"/>
      <c r="X87" s="5"/>
      <c r="Y87" s="5"/>
      <c r="Z87" s="5"/>
      <c r="AA87" s="5"/>
    </row>
    <row r="88" spans="1:27" x14ac:dyDescent="0.25">
      <c r="A88" s="102"/>
      <c r="B88" s="98"/>
      <c r="C88" s="99"/>
      <c r="D88" s="100"/>
      <c r="E88" s="100"/>
      <c r="F88" s="99"/>
      <c r="G88" s="104"/>
      <c r="H88" s="101"/>
      <c r="I88" s="99"/>
      <c r="J88" s="99"/>
      <c r="K88" s="101"/>
      <c r="L88" s="101"/>
      <c r="M88" s="101"/>
      <c r="N88" s="101"/>
      <c r="O88" s="101"/>
      <c r="P88" s="101"/>
      <c r="Q88" s="101"/>
      <c r="R88" s="101"/>
      <c r="S88" s="101"/>
      <c r="T88" s="5"/>
      <c r="U88" s="5"/>
      <c r="V88" s="5"/>
      <c r="W88" s="5"/>
      <c r="X88" s="5"/>
      <c r="Y88" s="5"/>
      <c r="Z88" s="5"/>
      <c r="AA88" s="5"/>
    </row>
    <row r="89" spans="1:27" x14ac:dyDescent="0.25">
      <c r="A89" s="102"/>
      <c r="B89" s="98"/>
      <c r="C89" s="99"/>
      <c r="D89" s="100"/>
      <c r="E89" s="100"/>
      <c r="F89" s="99"/>
      <c r="G89" s="104"/>
      <c r="H89" s="101"/>
      <c r="I89" s="99"/>
      <c r="J89" s="99"/>
      <c r="K89" s="101"/>
      <c r="L89" s="101"/>
      <c r="M89" s="101"/>
      <c r="N89" s="101"/>
      <c r="O89" s="101"/>
      <c r="P89" s="101"/>
      <c r="Q89" s="101"/>
      <c r="R89" s="101"/>
      <c r="S89" s="101"/>
      <c r="T89" s="5"/>
      <c r="U89" s="5"/>
      <c r="V89" s="5"/>
      <c r="W89" s="5"/>
      <c r="X89" s="5"/>
      <c r="Y89" s="5"/>
      <c r="Z89" s="5"/>
      <c r="AA89" s="5"/>
    </row>
    <row r="90" spans="1:27" x14ac:dyDescent="0.25">
      <c r="A90" s="102"/>
      <c r="B90" s="98"/>
      <c r="C90" s="99"/>
      <c r="D90" s="100"/>
      <c r="E90" s="100"/>
      <c r="F90" s="99"/>
      <c r="G90" s="104"/>
      <c r="H90" s="101"/>
      <c r="I90" s="99"/>
      <c r="J90" s="99"/>
      <c r="K90" s="101"/>
      <c r="L90" s="101"/>
      <c r="M90" s="101"/>
      <c r="N90" s="101"/>
      <c r="O90" s="101"/>
      <c r="P90" s="101"/>
      <c r="Q90" s="101"/>
      <c r="R90" s="101"/>
      <c r="S90" s="101"/>
      <c r="T90" s="5"/>
      <c r="U90" s="5"/>
      <c r="V90" s="5"/>
      <c r="W90" s="5"/>
      <c r="X90" s="5"/>
      <c r="Y90" s="5"/>
      <c r="Z90" s="5"/>
      <c r="AA90" s="5"/>
    </row>
    <row r="91" spans="1:27" x14ac:dyDescent="0.25">
      <c r="A91" s="82"/>
      <c r="B91" s="85"/>
    </row>
    <row r="92" spans="1:27" x14ac:dyDescent="0.25">
      <c r="A92" s="86" t="s">
        <v>65</v>
      </c>
      <c r="B92" s="236" t="s">
        <v>510</v>
      </c>
    </row>
    <row r="93" spans="1:27" ht="22.5" x14ac:dyDescent="0.25">
      <c r="A93" s="5"/>
      <c r="B93" s="237" t="s">
        <v>511</v>
      </c>
    </row>
    <row r="94" spans="1:27" x14ac:dyDescent="0.25">
      <c r="A94" s="5"/>
      <c r="B94" s="236" t="s">
        <v>512</v>
      </c>
    </row>
    <row r="95" spans="1:27" ht="22.5" x14ac:dyDescent="0.25">
      <c r="A95" s="5"/>
      <c r="B95" s="237" t="s">
        <v>513</v>
      </c>
    </row>
    <row r="96" spans="1:27" x14ac:dyDescent="0.25">
      <c r="B96" s="236" t="s">
        <v>514</v>
      </c>
    </row>
    <row r="97" spans="1:12" x14ac:dyDescent="0.25">
      <c r="B97" s="236" t="s">
        <v>479</v>
      </c>
    </row>
    <row r="99" spans="1:12" ht="12.75" thickBot="1" x14ac:dyDescent="0.3">
      <c r="A99" s="87" t="s">
        <v>682</v>
      </c>
    </row>
    <row r="100" spans="1:12" s="59" customFormat="1" ht="12.75" thickBot="1" x14ac:dyDescent="0.3">
      <c r="A100" s="76" t="s">
        <v>13</v>
      </c>
      <c r="B100" s="88" t="s">
        <v>104</v>
      </c>
      <c r="C100" s="76" t="s">
        <v>106</v>
      </c>
      <c r="D100" s="76" t="s">
        <v>107</v>
      </c>
      <c r="E100" s="76" t="s">
        <v>108</v>
      </c>
      <c r="F100" s="76" t="s">
        <v>14</v>
      </c>
      <c r="G100" s="76" t="s">
        <v>75</v>
      </c>
      <c r="H100" s="76" t="s">
        <v>109</v>
      </c>
      <c r="I100" s="76" t="s">
        <v>110</v>
      </c>
      <c r="J100" s="76" t="s">
        <v>111</v>
      </c>
      <c r="K100" s="76" t="s">
        <v>112</v>
      </c>
      <c r="L100" s="76" t="s">
        <v>114</v>
      </c>
    </row>
    <row r="101" spans="1:12" s="59" customFormat="1" ht="12.75" thickBot="1" x14ac:dyDescent="0.3">
      <c r="A101" s="89" t="str">
        <f>IF(Basisdaten!C6="","",Basisdaten!C6)</f>
        <v/>
      </c>
      <c r="B101" s="90" t="str">
        <f>IF($A$101="","",VLOOKUP($A$101,$A$104:$J$190,2,FALSE))</f>
        <v/>
      </c>
      <c r="C101" s="77" t="str">
        <f>IF($A$101="","",VLOOKUP($A$101,$A$104:$J$190,3,FALSE))</f>
        <v/>
      </c>
      <c r="D101" s="77" t="str">
        <f>IF($A$101="","",VLOOKUP($A$101,$A$104:$J$190,4,FALSE))</f>
        <v/>
      </c>
      <c r="E101" s="77" t="str">
        <f>IF($A$101="","",VLOOKUP($A$101,$A$104:$J$190,5,FALSE))</f>
        <v/>
      </c>
      <c r="F101" s="77" t="str">
        <f>IF($A$101="","",VLOOKUP($A$101,$A$104:$J$190,6,FALSE))</f>
        <v/>
      </c>
      <c r="G101" s="91" t="str">
        <f>IF($A$101="","",VLOOKUP($A$101,$A$104:$J$190,7,FALSE))</f>
        <v/>
      </c>
      <c r="H101" s="77" t="str">
        <f>IF($A$101="","",VLOOKUP($A$101,$A$190:$J$268,8,FALSE))</f>
        <v/>
      </c>
      <c r="I101" s="77" t="str">
        <f>IF($A$101="","",VLOOKUP($A$101,$A$190:$J$268,9,FALSE))</f>
        <v/>
      </c>
      <c r="J101" s="91" t="str">
        <f>IF($A$101="","",VLOOKUP($A$101,$A$190:$J$268,10,FALSE))</f>
        <v/>
      </c>
      <c r="K101" s="91"/>
      <c r="L101" s="77"/>
    </row>
    <row r="103" spans="1:12" s="59" customFormat="1" ht="10.5" customHeight="1" x14ac:dyDescent="0.25">
      <c r="A103" s="27" t="s">
        <v>13</v>
      </c>
      <c r="B103" s="131" t="s">
        <v>104</v>
      </c>
      <c r="C103" s="27" t="s">
        <v>106</v>
      </c>
      <c r="D103" s="27" t="s">
        <v>107</v>
      </c>
      <c r="E103" s="27" t="s">
        <v>108</v>
      </c>
      <c r="F103" s="27" t="s">
        <v>14</v>
      </c>
      <c r="G103" s="27" t="s">
        <v>75</v>
      </c>
      <c r="H103" s="78" t="s">
        <v>109</v>
      </c>
      <c r="I103" s="78" t="s">
        <v>113</v>
      </c>
      <c r="J103" s="78" t="s">
        <v>111</v>
      </c>
      <c r="K103" s="78"/>
      <c r="L103" s="78"/>
    </row>
    <row r="104" spans="1:12" s="59" customFormat="1" x14ac:dyDescent="0.25">
      <c r="A104" s="234" t="s">
        <v>596</v>
      </c>
      <c r="B104" s="234" t="s">
        <v>428</v>
      </c>
      <c r="C104" s="234" t="s">
        <v>429</v>
      </c>
      <c r="D104" s="234"/>
      <c r="E104" s="234" t="s">
        <v>313</v>
      </c>
      <c r="F104" s="234" t="s">
        <v>44</v>
      </c>
      <c r="G104" s="235">
        <v>44546</v>
      </c>
      <c r="H104" s="78"/>
      <c r="I104" s="78"/>
      <c r="J104" s="78"/>
      <c r="K104" s="78"/>
      <c r="L104" s="78"/>
    </row>
    <row r="105" spans="1:12" s="59" customFormat="1" ht="22.5" x14ac:dyDescent="0.25">
      <c r="A105" s="234" t="s">
        <v>597</v>
      </c>
      <c r="B105" s="234" t="s">
        <v>362</v>
      </c>
      <c r="C105" s="234" t="s">
        <v>430</v>
      </c>
      <c r="D105" s="234"/>
      <c r="E105" s="234" t="s">
        <v>313</v>
      </c>
      <c r="F105" s="234" t="s">
        <v>50</v>
      </c>
      <c r="G105" s="235">
        <v>44320</v>
      </c>
      <c r="H105" s="78"/>
      <c r="I105" s="78"/>
      <c r="J105" s="78"/>
      <c r="K105" s="78"/>
      <c r="L105" s="78"/>
    </row>
    <row r="106" spans="1:12" s="59" customFormat="1" ht="12.75" customHeight="1" x14ac:dyDescent="0.25">
      <c r="A106" s="234" t="s">
        <v>598</v>
      </c>
      <c r="B106" s="234" t="s">
        <v>373</v>
      </c>
      <c r="C106" s="234" t="s">
        <v>374</v>
      </c>
      <c r="D106" s="234"/>
      <c r="E106" s="234" t="s">
        <v>313</v>
      </c>
      <c r="F106" s="234" t="s">
        <v>47</v>
      </c>
      <c r="G106" s="235">
        <v>44146</v>
      </c>
      <c r="H106" s="78"/>
      <c r="I106" s="78"/>
      <c r="J106" s="78"/>
      <c r="K106" s="78"/>
      <c r="L106" s="78"/>
    </row>
    <row r="107" spans="1:12" s="59" customFormat="1" ht="13.5" customHeight="1" x14ac:dyDescent="0.25">
      <c r="A107" s="234" t="s">
        <v>599</v>
      </c>
      <c r="B107" s="234" t="s">
        <v>572</v>
      </c>
      <c r="C107" s="243" t="s">
        <v>573</v>
      </c>
      <c r="D107" s="244"/>
      <c r="E107" s="234" t="s">
        <v>313</v>
      </c>
      <c r="F107" s="234" t="s">
        <v>44</v>
      </c>
      <c r="G107" s="235">
        <v>45455</v>
      </c>
      <c r="H107" s="78"/>
      <c r="I107" s="78"/>
      <c r="J107" s="78"/>
      <c r="K107" s="78"/>
      <c r="L107" s="78"/>
    </row>
    <row r="108" spans="1:12" s="59" customFormat="1" ht="45" x14ac:dyDescent="0.25">
      <c r="A108" s="234" t="s">
        <v>600</v>
      </c>
      <c r="B108" s="234" t="s">
        <v>390</v>
      </c>
      <c r="C108" s="243" t="s">
        <v>391</v>
      </c>
      <c r="D108" s="244"/>
      <c r="E108" s="234" t="s">
        <v>313</v>
      </c>
      <c r="F108" s="234" t="s">
        <v>43</v>
      </c>
      <c r="G108" s="235">
        <v>44362</v>
      </c>
      <c r="H108" s="78"/>
      <c r="I108" s="78"/>
      <c r="J108" s="78"/>
      <c r="K108" s="78"/>
      <c r="L108" s="78"/>
    </row>
    <row r="109" spans="1:12" s="59" customFormat="1" ht="22.5" x14ac:dyDescent="0.25">
      <c r="A109" s="234" t="s">
        <v>601</v>
      </c>
      <c r="B109" s="234" t="s">
        <v>480</v>
      </c>
      <c r="C109" s="234" t="s">
        <v>481</v>
      </c>
      <c r="D109" s="234"/>
      <c r="E109" s="234" t="s">
        <v>313</v>
      </c>
      <c r="F109" s="234" t="s">
        <v>38</v>
      </c>
      <c r="G109" s="235">
        <v>44896</v>
      </c>
      <c r="H109" s="78"/>
      <c r="I109" s="78"/>
      <c r="J109" s="78"/>
      <c r="K109" s="78"/>
      <c r="L109" s="78"/>
    </row>
    <row r="110" spans="1:12" s="59" customFormat="1" x14ac:dyDescent="0.25">
      <c r="A110" s="234" t="s">
        <v>602</v>
      </c>
      <c r="B110" s="234" t="s">
        <v>574</v>
      </c>
      <c r="C110" s="234" t="s">
        <v>575</v>
      </c>
      <c r="D110" s="234"/>
      <c r="E110" s="234" t="s">
        <v>313</v>
      </c>
      <c r="F110" s="234" t="s">
        <v>39</v>
      </c>
      <c r="G110" s="235">
        <v>45212</v>
      </c>
      <c r="H110" s="78"/>
      <c r="I110" s="78"/>
      <c r="J110" s="78"/>
      <c r="K110" s="78"/>
      <c r="L110" s="78"/>
    </row>
    <row r="111" spans="1:12" s="59" customFormat="1" ht="33.75" x14ac:dyDescent="0.25">
      <c r="A111" s="234" t="s">
        <v>603</v>
      </c>
      <c r="B111" s="234" t="s">
        <v>576</v>
      </c>
      <c r="C111" s="234" t="s">
        <v>577</v>
      </c>
      <c r="D111" s="234"/>
      <c r="E111" s="234" t="s">
        <v>313</v>
      </c>
      <c r="F111" s="234" t="s">
        <v>48</v>
      </c>
      <c r="G111" s="235">
        <v>45369</v>
      </c>
      <c r="H111" s="78"/>
      <c r="I111" s="78"/>
      <c r="J111" s="78"/>
      <c r="K111" s="78"/>
      <c r="L111" s="78"/>
    </row>
    <row r="112" spans="1:12" s="59" customFormat="1" x14ac:dyDescent="0.25">
      <c r="A112" s="234" t="s">
        <v>604</v>
      </c>
      <c r="B112" s="234" t="s">
        <v>360</v>
      </c>
      <c r="C112" s="234" t="s">
        <v>361</v>
      </c>
      <c r="D112" s="234"/>
      <c r="E112" s="234" t="s">
        <v>313</v>
      </c>
      <c r="F112" s="234" t="s">
        <v>44</v>
      </c>
      <c r="G112" s="235">
        <v>44172</v>
      </c>
      <c r="H112" s="78"/>
      <c r="I112" s="78"/>
      <c r="J112" s="78"/>
      <c r="K112" s="78"/>
      <c r="L112" s="78"/>
    </row>
    <row r="113" spans="1:12" s="59" customFormat="1" ht="22.5" x14ac:dyDescent="0.25">
      <c r="A113" s="234" t="s">
        <v>605</v>
      </c>
      <c r="B113" s="234" t="s">
        <v>431</v>
      </c>
      <c r="C113" s="234" t="s">
        <v>432</v>
      </c>
      <c r="D113" s="234"/>
      <c r="E113" s="234" t="s">
        <v>313</v>
      </c>
      <c r="F113" s="234" t="s">
        <v>40</v>
      </c>
      <c r="G113" s="235">
        <v>44515</v>
      </c>
      <c r="H113" s="78"/>
      <c r="I113" s="78"/>
      <c r="J113" s="78"/>
      <c r="K113" s="78"/>
      <c r="L113" s="78"/>
    </row>
    <row r="114" spans="1:12" s="59" customFormat="1" x14ac:dyDescent="0.25">
      <c r="A114" s="234" t="s">
        <v>606</v>
      </c>
      <c r="B114" s="234" t="s">
        <v>431</v>
      </c>
      <c r="C114" s="234" t="s">
        <v>433</v>
      </c>
      <c r="D114" s="234"/>
      <c r="E114" s="234" t="s">
        <v>313</v>
      </c>
      <c r="F114" s="234" t="s">
        <v>40</v>
      </c>
      <c r="G114" s="235">
        <v>44515</v>
      </c>
      <c r="H114" s="78"/>
      <c r="I114" s="78"/>
      <c r="J114" s="78"/>
      <c r="K114" s="78"/>
      <c r="L114" s="78"/>
    </row>
    <row r="115" spans="1:12" s="59" customFormat="1" x14ac:dyDescent="0.25">
      <c r="A115" s="234" t="s">
        <v>607</v>
      </c>
      <c r="B115" s="234" t="s">
        <v>482</v>
      </c>
      <c r="C115" s="234" t="s">
        <v>483</v>
      </c>
      <c r="D115" s="234"/>
      <c r="E115" s="234" t="s">
        <v>313</v>
      </c>
      <c r="F115" s="234" t="s">
        <v>38</v>
      </c>
      <c r="G115" s="235">
        <v>44615</v>
      </c>
      <c r="H115" s="78"/>
      <c r="I115" s="78"/>
      <c r="J115" s="78"/>
      <c r="K115" s="78"/>
      <c r="L115" s="78"/>
    </row>
    <row r="116" spans="1:12" s="59" customFormat="1" ht="22.5" x14ac:dyDescent="0.25">
      <c r="A116" s="234" t="s">
        <v>608</v>
      </c>
      <c r="B116" s="234" t="s">
        <v>434</v>
      </c>
      <c r="C116" s="234" t="s">
        <v>435</v>
      </c>
      <c r="D116" s="234"/>
      <c r="E116" s="234" t="s">
        <v>313</v>
      </c>
      <c r="F116" s="234" t="s">
        <v>38</v>
      </c>
      <c r="G116" s="235">
        <v>44526</v>
      </c>
      <c r="H116" s="78"/>
      <c r="I116" s="78"/>
      <c r="J116" s="78"/>
      <c r="K116" s="78"/>
      <c r="L116" s="78"/>
    </row>
    <row r="117" spans="1:12" s="59" customFormat="1" ht="33.75" x14ac:dyDescent="0.25">
      <c r="A117" s="234" t="s">
        <v>609</v>
      </c>
      <c r="B117" s="234" t="s">
        <v>484</v>
      </c>
      <c r="C117" s="234" t="s">
        <v>485</v>
      </c>
      <c r="D117" s="234"/>
      <c r="E117" s="234" t="s">
        <v>313</v>
      </c>
      <c r="F117" s="234" t="s">
        <v>38</v>
      </c>
      <c r="G117" s="235">
        <v>44949</v>
      </c>
      <c r="H117" s="78"/>
      <c r="I117" s="78"/>
      <c r="J117" s="78"/>
      <c r="K117" s="78"/>
      <c r="L117" s="78"/>
    </row>
    <row r="118" spans="1:12" s="59" customFormat="1" ht="22.5" x14ac:dyDescent="0.25">
      <c r="A118" s="234" t="s">
        <v>610</v>
      </c>
      <c r="B118" s="234" t="s">
        <v>366</v>
      </c>
      <c r="C118" s="234" t="s">
        <v>367</v>
      </c>
      <c r="D118" s="234"/>
      <c r="E118" s="234" t="s">
        <v>313</v>
      </c>
      <c r="F118" s="234" t="s">
        <v>38</v>
      </c>
      <c r="G118" s="235">
        <v>44323</v>
      </c>
      <c r="H118" s="78"/>
      <c r="I118" s="78"/>
      <c r="J118" s="78"/>
      <c r="K118" s="78"/>
      <c r="L118" s="78"/>
    </row>
    <row r="119" spans="1:12" s="59" customFormat="1" ht="22.5" x14ac:dyDescent="0.25">
      <c r="A119" s="234" t="s">
        <v>611</v>
      </c>
      <c r="B119" s="234" t="s">
        <v>436</v>
      </c>
      <c r="C119" s="234" t="s">
        <v>437</v>
      </c>
      <c r="D119" s="234"/>
      <c r="E119" s="234" t="s">
        <v>313</v>
      </c>
      <c r="F119" s="234" t="s">
        <v>51</v>
      </c>
      <c r="G119" s="235">
        <v>44736</v>
      </c>
      <c r="H119" s="78"/>
      <c r="I119" s="78"/>
      <c r="J119" s="78"/>
      <c r="K119" s="78"/>
      <c r="L119" s="78"/>
    </row>
    <row r="120" spans="1:12" s="59" customFormat="1" x14ac:dyDescent="0.25">
      <c r="A120" s="234" t="s">
        <v>612</v>
      </c>
      <c r="B120" s="234" t="s">
        <v>314</v>
      </c>
      <c r="C120" s="234" t="s">
        <v>315</v>
      </c>
      <c r="D120" s="234"/>
      <c r="E120" s="234" t="s">
        <v>53</v>
      </c>
      <c r="F120" s="234" t="s">
        <v>53</v>
      </c>
      <c r="G120" s="235">
        <v>43706</v>
      </c>
      <c r="H120" s="78"/>
      <c r="I120" s="78"/>
      <c r="J120" s="78"/>
      <c r="K120" s="78"/>
      <c r="L120" s="78"/>
    </row>
    <row r="121" spans="1:12" s="59" customFormat="1" x14ac:dyDescent="0.25">
      <c r="A121" s="234" t="s">
        <v>613</v>
      </c>
      <c r="B121" s="234" t="s">
        <v>578</v>
      </c>
      <c r="C121" s="234" t="s">
        <v>579</v>
      </c>
      <c r="D121" s="234"/>
      <c r="E121" s="234" t="s">
        <v>313</v>
      </c>
      <c r="F121" s="234" t="s">
        <v>47</v>
      </c>
      <c r="G121" s="235">
        <v>45209</v>
      </c>
      <c r="H121" s="78"/>
      <c r="I121" s="78"/>
      <c r="J121" s="78"/>
      <c r="K121" s="78"/>
      <c r="L121" s="78"/>
    </row>
    <row r="122" spans="1:12" s="59" customFormat="1" ht="22.5" x14ac:dyDescent="0.25">
      <c r="A122" s="234" t="s">
        <v>614</v>
      </c>
      <c r="B122" s="234" t="s">
        <v>486</v>
      </c>
      <c r="C122" s="234" t="s">
        <v>487</v>
      </c>
      <c r="D122" s="234"/>
      <c r="E122" s="234" t="s">
        <v>313</v>
      </c>
      <c r="F122" s="234" t="s">
        <v>38</v>
      </c>
      <c r="G122" s="235">
        <v>44876</v>
      </c>
      <c r="H122" s="78"/>
      <c r="I122" s="78"/>
      <c r="J122" s="78"/>
      <c r="K122" s="78"/>
      <c r="L122" s="78"/>
    </row>
    <row r="123" spans="1:12" s="59" customFormat="1" x14ac:dyDescent="0.25">
      <c r="A123" s="234" t="s">
        <v>615</v>
      </c>
      <c r="B123" s="234" t="s">
        <v>488</v>
      </c>
      <c r="C123" s="234" t="s">
        <v>489</v>
      </c>
      <c r="D123" s="234"/>
      <c r="E123" s="234" t="s">
        <v>313</v>
      </c>
      <c r="F123" s="234" t="s">
        <v>39</v>
      </c>
      <c r="G123" s="235">
        <v>44146</v>
      </c>
      <c r="H123" s="78"/>
      <c r="I123" s="78"/>
      <c r="J123" s="78"/>
      <c r="K123" s="78"/>
      <c r="L123" s="78"/>
    </row>
    <row r="124" spans="1:12" s="59" customFormat="1" ht="22.5" x14ac:dyDescent="0.25">
      <c r="A124" s="234" t="s">
        <v>616</v>
      </c>
      <c r="B124" s="234" t="s">
        <v>438</v>
      </c>
      <c r="C124" s="234" t="s">
        <v>439</v>
      </c>
      <c r="D124" s="234"/>
      <c r="E124" s="234" t="s">
        <v>313</v>
      </c>
      <c r="F124" s="234" t="s">
        <v>38</v>
      </c>
      <c r="G124" s="235">
        <v>44575</v>
      </c>
      <c r="H124" s="78"/>
      <c r="I124" s="78"/>
      <c r="J124" s="78"/>
      <c r="K124" s="78"/>
      <c r="L124" s="78"/>
    </row>
    <row r="125" spans="1:12" s="59" customFormat="1" ht="33.75" x14ac:dyDescent="0.25">
      <c r="A125" s="234" t="s">
        <v>617</v>
      </c>
      <c r="B125" s="234" t="s">
        <v>316</v>
      </c>
      <c r="C125" s="234" t="s">
        <v>317</v>
      </c>
      <c r="D125" s="234"/>
      <c r="E125" s="234" t="s">
        <v>313</v>
      </c>
      <c r="F125" s="234" t="s">
        <v>47</v>
      </c>
      <c r="G125" s="235">
        <v>43787</v>
      </c>
      <c r="H125" s="78"/>
      <c r="I125" s="78"/>
      <c r="J125" s="78"/>
      <c r="K125" s="78"/>
      <c r="L125" s="78"/>
    </row>
    <row r="126" spans="1:12" s="59" customFormat="1" x14ac:dyDescent="0.25">
      <c r="A126" s="234" t="s">
        <v>618</v>
      </c>
      <c r="B126" s="234" t="s">
        <v>440</v>
      </c>
      <c r="C126" s="234" t="s">
        <v>389</v>
      </c>
      <c r="D126" s="234"/>
      <c r="E126" s="234" t="s">
        <v>313</v>
      </c>
      <c r="F126" s="234" t="s">
        <v>46</v>
      </c>
      <c r="G126" s="235">
        <v>44140</v>
      </c>
      <c r="H126" s="78"/>
      <c r="I126" s="78"/>
      <c r="J126" s="78"/>
      <c r="K126" s="78"/>
      <c r="L126" s="78"/>
    </row>
    <row r="127" spans="1:12" s="59" customFormat="1" x14ac:dyDescent="0.25">
      <c r="A127" s="234" t="s">
        <v>619</v>
      </c>
      <c r="B127" s="234" t="s">
        <v>441</v>
      </c>
      <c r="C127" s="234" t="s">
        <v>442</v>
      </c>
      <c r="D127" s="234"/>
      <c r="E127" s="234" t="s">
        <v>313</v>
      </c>
      <c r="F127" s="234" t="s">
        <v>47</v>
      </c>
      <c r="G127" s="235">
        <v>44736</v>
      </c>
      <c r="H127" s="78"/>
      <c r="I127" s="78"/>
      <c r="J127" s="78"/>
      <c r="K127" s="78"/>
      <c r="L127" s="78"/>
    </row>
    <row r="128" spans="1:12" s="59" customFormat="1" ht="22.5" x14ac:dyDescent="0.25">
      <c r="A128" s="234" t="s">
        <v>620</v>
      </c>
      <c r="B128" s="234" t="s">
        <v>408</v>
      </c>
      <c r="C128" s="234" t="s">
        <v>409</v>
      </c>
      <c r="D128" s="234"/>
      <c r="E128" s="234" t="s">
        <v>313</v>
      </c>
      <c r="F128" s="234" t="s">
        <v>48</v>
      </c>
      <c r="G128" s="235">
        <v>44309</v>
      </c>
      <c r="H128" s="78"/>
      <c r="I128" s="78"/>
      <c r="J128" s="78"/>
      <c r="K128" s="78"/>
      <c r="L128" s="78"/>
    </row>
    <row r="129" spans="1:12" s="59" customFormat="1" x14ac:dyDescent="0.25">
      <c r="A129" s="234" t="s">
        <v>621</v>
      </c>
      <c r="B129" s="234" t="s">
        <v>490</v>
      </c>
      <c r="C129" s="234" t="s">
        <v>491</v>
      </c>
      <c r="D129" s="234"/>
      <c r="E129" s="234" t="s">
        <v>313</v>
      </c>
      <c r="F129" s="234" t="s">
        <v>39</v>
      </c>
      <c r="G129" s="235">
        <v>44944</v>
      </c>
      <c r="H129" s="78"/>
      <c r="I129" s="78"/>
      <c r="J129" s="78"/>
      <c r="K129" s="78"/>
      <c r="L129" s="78"/>
    </row>
    <row r="130" spans="1:12" s="59" customFormat="1" x14ac:dyDescent="0.25">
      <c r="A130" s="234" t="s">
        <v>622</v>
      </c>
      <c r="B130" s="234" t="s">
        <v>443</v>
      </c>
      <c r="C130" s="234" t="s">
        <v>444</v>
      </c>
      <c r="D130" s="234"/>
      <c r="E130" s="234" t="s">
        <v>313</v>
      </c>
      <c r="F130" s="234" t="s">
        <v>38</v>
      </c>
      <c r="G130" s="235">
        <v>44358</v>
      </c>
      <c r="H130" s="78"/>
      <c r="I130" s="78"/>
      <c r="J130" s="78"/>
      <c r="K130" s="78"/>
      <c r="L130" s="78"/>
    </row>
    <row r="131" spans="1:12" s="59" customFormat="1" ht="22.5" x14ac:dyDescent="0.25">
      <c r="A131" s="234" t="s">
        <v>623</v>
      </c>
      <c r="B131" s="234" t="s">
        <v>387</v>
      </c>
      <c r="C131" s="234" t="s">
        <v>388</v>
      </c>
      <c r="D131" s="234"/>
      <c r="E131" s="234" t="s">
        <v>313</v>
      </c>
      <c r="F131" s="234" t="s">
        <v>39</v>
      </c>
      <c r="G131" s="235">
        <v>44117</v>
      </c>
      <c r="H131" s="78"/>
      <c r="I131" s="78"/>
      <c r="J131" s="78"/>
      <c r="K131" s="78"/>
      <c r="L131" s="78"/>
    </row>
    <row r="132" spans="1:12" s="59" customFormat="1" x14ac:dyDescent="0.25">
      <c r="A132" s="234" t="s">
        <v>624</v>
      </c>
      <c r="B132" s="234" t="s">
        <v>318</v>
      </c>
      <c r="C132" s="234" t="s">
        <v>319</v>
      </c>
      <c r="D132" s="234"/>
      <c r="E132" s="234" t="s">
        <v>313</v>
      </c>
      <c r="F132" s="234" t="s">
        <v>15</v>
      </c>
      <c r="G132" s="235">
        <v>43613</v>
      </c>
      <c r="H132" s="78"/>
      <c r="I132" s="78"/>
      <c r="J132" s="78"/>
      <c r="K132" s="78"/>
      <c r="L132" s="78"/>
    </row>
    <row r="133" spans="1:12" s="59" customFormat="1" ht="22.5" x14ac:dyDescent="0.25">
      <c r="A133" s="234" t="s">
        <v>625</v>
      </c>
      <c r="B133" s="234" t="s">
        <v>580</v>
      </c>
      <c r="C133" s="234" t="s">
        <v>581</v>
      </c>
      <c r="D133" s="234"/>
      <c r="E133" s="234" t="s">
        <v>313</v>
      </c>
      <c r="F133" s="234" t="s">
        <v>46</v>
      </c>
      <c r="G133" s="235">
        <v>45210</v>
      </c>
      <c r="H133" s="78"/>
      <c r="I133" s="78"/>
      <c r="J133" s="78"/>
      <c r="K133" s="78"/>
      <c r="L133" s="78"/>
    </row>
    <row r="134" spans="1:12" s="59" customFormat="1" x14ac:dyDescent="0.25">
      <c r="A134" s="234" t="s">
        <v>626</v>
      </c>
      <c r="B134" s="234" t="s">
        <v>320</v>
      </c>
      <c r="C134" s="234" t="s">
        <v>321</v>
      </c>
      <c r="D134" s="234"/>
      <c r="E134" s="234" t="s">
        <v>313</v>
      </c>
      <c r="F134" s="234" t="s">
        <v>38</v>
      </c>
      <c r="G134" s="235">
        <v>43775</v>
      </c>
      <c r="H134" s="78"/>
      <c r="I134" s="78"/>
      <c r="J134" s="78"/>
      <c r="K134" s="78"/>
      <c r="L134" s="78"/>
    </row>
    <row r="135" spans="1:12" s="59" customFormat="1" ht="22.5" x14ac:dyDescent="0.25">
      <c r="A135" s="234" t="s">
        <v>627</v>
      </c>
      <c r="B135" s="234" t="s">
        <v>365</v>
      </c>
      <c r="C135" s="234" t="s">
        <v>322</v>
      </c>
      <c r="D135" s="234"/>
      <c r="E135" s="234" t="s">
        <v>313</v>
      </c>
      <c r="F135" s="234" t="s">
        <v>39</v>
      </c>
      <c r="G135" s="235">
        <v>43747</v>
      </c>
      <c r="H135" s="78"/>
      <c r="I135" s="78"/>
      <c r="J135" s="78"/>
      <c r="K135" s="78"/>
      <c r="L135" s="78"/>
    </row>
    <row r="136" spans="1:12" s="59" customFormat="1" ht="22.5" x14ac:dyDescent="0.25">
      <c r="A136" s="234" t="s">
        <v>628</v>
      </c>
      <c r="B136" s="234" t="s">
        <v>379</v>
      </c>
      <c r="C136" s="234" t="s">
        <v>380</v>
      </c>
      <c r="D136" s="234"/>
      <c r="E136" s="234" t="s">
        <v>313</v>
      </c>
      <c r="F136" s="234" t="s">
        <v>15</v>
      </c>
      <c r="G136" s="235">
        <v>44351</v>
      </c>
      <c r="H136" s="78"/>
      <c r="I136" s="78"/>
      <c r="J136" s="78"/>
      <c r="K136" s="78"/>
      <c r="L136" s="78"/>
    </row>
    <row r="137" spans="1:12" s="59" customFormat="1" x14ac:dyDescent="0.25">
      <c r="A137" s="234" t="s">
        <v>629</v>
      </c>
      <c r="B137" s="234" t="s">
        <v>343</v>
      </c>
      <c r="C137" s="234" t="s">
        <v>344</v>
      </c>
      <c r="D137" s="234"/>
      <c r="E137" s="234" t="s">
        <v>313</v>
      </c>
      <c r="F137" s="234" t="s">
        <v>39</v>
      </c>
      <c r="G137" s="235">
        <v>44041</v>
      </c>
      <c r="H137" s="78"/>
      <c r="I137" s="78"/>
      <c r="J137" s="78"/>
      <c r="K137" s="78"/>
      <c r="L137" s="78"/>
    </row>
    <row r="138" spans="1:12" s="59" customFormat="1" ht="22.5" x14ac:dyDescent="0.25">
      <c r="A138" s="234" t="s">
        <v>630</v>
      </c>
      <c r="B138" s="234" t="s">
        <v>368</v>
      </c>
      <c r="C138" s="234" t="s">
        <v>369</v>
      </c>
      <c r="D138" s="234"/>
      <c r="E138" s="234" t="s">
        <v>313</v>
      </c>
      <c r="F138" s="234" t="s">
        <v>46</v>
      </c>
      <c r="G138" s="235">
        <v>44091</v>
      </c>
      <c r="H138" s="78"/>
      <c r="I138" s="78"/>
      <c r="J138" s="78"/>
      <c r="K138" s="78"/>
      <c r="L138" s="78"/>
    </row>
    <row r="139" spans="1:12" s="59" customFormat="1" x14ac:dyDescent="0.25">
      <c r="A139" s="234" t="s">
        <v>631</v>
      </c>
      <c r="B139" s="234" t="s">
        <v>363</v>
      </c>
      <c r="C139" s="234" t="s">
        <v>364</v>
      </c>
      <c r="D139" s="234"/>
      <c r="E139" s="234" t="s">
        <v>313</v>
      </c>
      <c r="F139" s="234" t="s">
        <v>46</v>
      </c>
      <c r="G139" s="235">
        <v>44085</v>
      </c>
      <c r="H139" s="78"/>
      <c r="I139" s="78"/>
      <c r="J139" s="78"/>
      <c r="K139" s="78"/>
      <c r="L139" s="78"/>
    </row>
    <row r="140" spans="1:12" s="59" customFormat="1" x14ac:dyDescent="0.25">
      <c r="A140" s="234" t="s">
        <v>632</v>
      </c>
      <c r="B140" s="234" t="s">
        <v>445</v>
      </c>
      <c r="C140" s="234" t="s">
        <v>446</v>
      </c>
      <c r="D140" s="234"/>
      <c r="E140" s="234" t="s">
        <v>313</v>
      </c>
      <c r="F140" s="234" t="s">
        <v>15</v>
      </c>
      <c r="G140" s="235">
        <v>44517</v>
      </c>
      <c r="H140" s="78"/>
      <c r="I140" s="78"/>
      <c r="J140" s="78"/>
      <c r="K140" s="78"/>
      <c r="L140" s="78"/>
    </row>
    <row r="141" spans="1:12" s="59" customFormat="1" ht="22.5" x14ac:dyDescent="0.25">
      <c r="A141" s="234" t="s">
        <v>633</v>
      </c>
      <c r="B141" s="234" t="s">
        <v>323</v>
      </c>
      <c r="C141" s="234" t="s">
        <v>324</v>
      </c>
      <c r="D141" s="234"/>
      <c r="E141" s="234" t="s">
        <v>313</v>
      </c>
      <c r="F141" s="234" t="s">
        <v>38</v>
      </c>
      <c r="G141" s="235">
        <v>43592</v>
      </c>
      <c r="H141" s="78"/>
      <c r="I141" s="78"/>
      <c r="J141" s="78"/>
      <c r="K141" s="78"/>
      <c r="L141" s="78"/>
    </row>
    <row r="142" spans="1:12" s="59" customFormat="1" ht="22.5" x14ac:dyDescent="0.25">
      <c r="A142" s="234" t="s">
        <v>634</v>
      </c>
      <c r="B142" s="234" t="s">
        <v>582</v>
      </c>
      <c r="C142" s="234" t="s">
        <v>370</v>
      </c>
      <c r="D142" s="234"/>
      <c r="E142" s="234" t="s">
        <v>313</v>
      </c>
      <c r="F142" s="234" t="s">
        <v>44</v>
      </c>
      <c r="G142" s="235">
        <v>43998</v>
      </c>
      <c r="H142" s="78"/>
      <c r="I142" s="78"/>
      <c r="J142" s="78"/>
      <c r="K142" s="78"/>
      <c r="L142" s="78"/>
    </row>
    <row r="143" spans="1:12" s="59" customFormat="1" ht="22.5" x14ac:dyDescent="0.25">
      <c r="A143" s="234" t="s">
        <v>635</v>
      </c>
      <c r="B143" s="234" t="s">
        <v>447</v>
      </c>
      <c r="C143" s="243" t="s">
        <v>448</v>
      </c>
      <c r="D143" s="244"/>
      <c r="E143" s="234" t="s">
        <v>313</v>
      </c>
      <c r="F143" s="234" t="s">
        <v>48</v>
      </c>
      <c r="G143" s="235">
        <v>44376</v>
      </c>
      <c r="H143" s="78"/>
      <c r="I143" s="78"/>
      <c r="J143" s="78"/>
      <c r="K143" s="78"/>
      <c r="L143" s="78"/>
    </row>
    <row r="144" spans="1:12" s="59" customFormat="1" x14ac:dyDescent="0.25">
      <c r="A144" s="234" t="s">
        <v>636</v>
      </c>
      <c r="B144" s="234" t="s">
        <v>492</v>
      </c>
      <c r="C144" s="234" t="s">
        <v>493</v>
      </c>
      <c r="D144" s="234"/>
      <c r="E144" s="234" t="s">
        <v>313</v>
      </c>
      <c r="F144" s="234" t="s">
        <v>47</v>
      </c>
      <c r="G144" s="235">
        <v>45055</v>
      </c>
      <c r="H144" s="78"/>
      <c r="I144" s="78"/>
      <c r="J144" s="78"/>
      <c r="K144" s="78"/>
      <c r="L144" s="78"/>
    </row>
    <row r="145" spans="1:12" s="59" customFormat="1" x14ac:dyDescent="0.25">
      <c r="A145" s="234" t="s">
        <v>637</v>
      </c>
      <c r="B145" s="234" t="s">
        <v>449</v>
      </c>
      <c r="C145" s="243" t="s">
        <v>450</v>
      </c>
      <c r="D145" s="244"/>
      <c r="E145" s="234" t="s">
        <v>313</v>
      </c>
      <c r="F145" s="234" t="s">
        <v>41</v>
      </c>
      <c r="G145" s="235">
        <v>44599</v>
      </c>
      <c r="H145" s="78"/>
      <c r="I145" s="78"/>
      <c r="J145" s="78"/>
      <c r="K145" s="78"/>
      <c r="L145" s="78"/>
    </row>
    <row r="146" spans="1:12" s="59" customFormat="1" ht="22.5" x14ac:dyDescent="0.25">
      <c r="A146" s="234" t="s">
        <v>638</v>
      </c>
      <c r="B146" s="234" t="s">
        <v>371</v>
      </c>
      <c r="C146" s="234" t="s">
        <v>372</v>
      </c>
      <c r="D146" s="234"/>
      <c r="E146" s="234" t="s">
        <v>313</v>
      </c>
      <c r="F146" s="234" t="s">
        <v>45</v>
      </c>
      <c r="G146" s="235">
        <v>44061</v>
      </c>
      <c r="H146" s="78"/>
      <c r="I146" s="78"/>
      <c r="J146" s="78"/>
      <c r="K146" s="78"/>
      <c r="L146" s="78"/>
    </row>
    <row r="147" spans="1:12" s="59" customFormat="1" ht="45" x14ac:dyDescent="0.25">
      <c r="A147" s="234" t="s">
        <v>639</v>
      </c>
      <c r="B147" s="234" t="s">
        <v>451</v>
      </c>
      <c r="C147" s="243" t="s">
        <v>452</v>
      </c>
      <c r="D147" s="244"/>
      <c r="E147" s="234" t="s">
        <v>313</v>
      </c>
      <c r="F147" s="234" t="s">
        <v>47</v>
      </c>
      <c r="G147" s="235">
        <v>44496</v>
      </c>
      <c r="H147" s="78"/>
      <c r="I147" s="78"/>
      <c r="J147" s="78"/>
      <c r="K147" s="78"/>
      <c r="L147" s="78"/>
    </row>
    <row r="148" spans="1:12" s="59" customFormat="1" ht="22.5" x14ac:dyDescent="0.25">
      <c r="A148" s="234" t="s">
        <v>640</v>
      </c>
      <c r="B148" s="234" t="s">
        <v>453</v>
      </c>
      <c r="C148" s="234" t="s">
        <v>454</v>
      </c>
      <c r="D148" s="234"/>
      <c r="E148" s="234" t="s">
        <v>313</v>
      </c>
      <c r="F148" s="234" t="s">
        <v>46</v>
      </c>
      <c r="G148" s="235">
        <v>44512</v>
      </c>
      <c r="H148" s="78"/>
      <c r="I148" s="78"/>
      <c r="J148" s="78"/>
      <c r="K148" s="78"/>
      <c r="L148" s="78"/>
    </row>
    <row r="149" spans="1:12" s="59" customFormat="1" ht="45" x14ac:dyDescent="0.25">
      <c r="A149" s="234" t="s">
        <v>641</v>
      </c>
      <c r="B149" s="234" t="s">
        <v>494</v>
      </c>
      <c r="C149" s="243" t="s">
        <v>495</v>
      </c>
      <c r="D149" s="244"/>
      <c r="E149" s="234" t="s">
        <v>313</v>
      </c>
      <c r="F149" s="234" t="s">
        <v>38</v>
      </c>
      <c r="G149" s="235">
        <v>45055</v>
      </c>
      <c r="H149" s="78"/>
      <c r="I149" s="78"/>
      <c r="J149" s="78"/>
      <c r="K149" s="78"/>
      <c r="L149" s="78"/>
    </row>
    <row r="150" spans="1:12" s="59" customFormat="1" x14ac:dyDescent="0.25">
      <c r="A150" s="234" t="s">
        <v>642</v>
      </c>
      <c r="B150" s="234" t="s">
        <v>410</v>
      </c>
      <c r="C150" s="243" t="s">
        <v>411</v>
      </c>
      <c r="D150" s="244"/>
      <c r="E150" s="234" t="s">
        <v>53</v>
      </c>
      <c r="F150" s="234" t="s">
        <v>53</v>
      </c>
      <c r="G150" s="235">
        <v>44369</v>
      </c>
      <c r="H150" s="78"/>
      <c r="I150" s="78"/>
      <c r="J150" s="78"/>
      <c r="K150" s="78"/>
      <c r="L150" s="78"/>
    </row>
    <row r="151" spans="1:12" s="59" customFormat="1" ht="22.5" x14ac:dyDescent="0.25">
      <c r="A151" s="234" t="s">
        <v>643</v>
      </c>
      <c r="B151" s="234" t="s">
        <v>345</v>
      </c>
      <c r="C151" s="234" t="s">
        <v>346</v>
      </c>
      <c r="D151" s="234"/>
      <c r="E151" s="234" t="s">
        <v>313</v>
      </c>
      <c r="F151" s="234" t="s">
        <v>47</v>
      </c>
      <c r="G151" s="235">
        <v>43991</v>
      </c>
      <c r="H151" s="78"/>
      <c r="I151" s="78"/>
      <c r="J151" s="78"/>
      <c r="K151" s="78"/>
      <c r="L151" s="78"/>
    </row>
    <row r="152" spans="1:12" s="59" customFormat="1" ht="22.5" x14ac:dyDescent="0.25">
      <c r="A152" s="234" t="s">
        <v>644</v>
      </c>
      <c r="B152" s="234" t="s">
        <v>455</v>
      </c>
      <c r="C152" s="243" t="s">
        <v>412</v>
      </c>
      <c r="D152" s="244"/>
      <c r="E152" s="234" t="s">
        <v>313</v>
      </c>
      <c r="F152" s="234" t="s">
        <v>47</v>
      </c>
      <c r="G152" s="235">
        <v>44378</v>
      </c>
      <c r="H152" s="78"/>
      <c r="I152" s="78"/>
      <c r="J152" s="78"/>
      <c r="K152" s="78"/>
      <c r="L152" s="78"/>
    </row>
    <row r="153" spans="1:12" s="59" customFormat="1" x14ac:dyDescent="0.25">
      <c r="A153" s="234" t="s">
        <v>645</v>
      </c>
      <c r="B153" s="234" t="s">
        <v>413</v>
      </c>
      <c r="C153" s="234" t="s">
        <v>414</v>
      </c>
      <c r="D153" s="234"/>
      <c r="E153" s="234" t="s">
        <v>53</v>
      </c>
      <c r="F153" s="234" t="s">
        <v>53</v>
      </c>
      <c r="G153" s="235">
        <v>44348</v>
      </c>
      <c r="H153" s="78"/>
      <c r="I153" s="78"/>
      <c r="J153" s="78"/>
      <c r="K153" s="78"/>
      <c r="L153" s="78"/>
    </row>
    <row r="154" spans="1:12" s="59" customFormat="1" ht="33.75" x14ac:dyDescent="0.25">
      <c r="A154" s="234" t="s">
        <v>646</v>
      </c>
      <c r="B154" s="234" t="s">
        <v>347</v>
      </c>
      <c r="C154" s="234" t="s">
        <v>325</v>
      </c>
      <c r="D154" s="234"/>
      <c r="E154" s="234" t="s">
        <v>313</v>
      </c>
      <c r="F154" s="234" t="s">
        <v>39</v>
      </c>
      <c r="G154" s="235">
        <v>43739</v>
      </c>
      <c r="H154" s="78"/>
      <c r="I154" s="78"/>
      <c r="J154" s="78"/>
      <c r="K154" s="78"/>
      <c r="L154" s="78"/>
    </row>
    <row r="155" spans="1:12" s="59" customFormat="1" ht="33.75" x14ac:dyDescent="0.25">
      <c r="A155" s="234" t="s">
        <v>647</v>
      </c>
      <c r="B155" s="234" t="s">
        <v>326</v>
      </c>
      <c r="C155" s="234" t="s">
        <v>327</v>
      </c>
      <c r="D155" s="234"/>
      <c r="E155" s="234" t="s">
        <v>313</v>
      </c>
      <c r="F155" s="234" t="s">
        <v>48</v>
      </c>
      <c r="G155" s="235">
        <v>43790</v>
      </c>
      <c r="H155" s="78"/>
      <c r="I155" s="78"/>
      <c r="J155" s="78"/>
      <c r="K155" s="78"/>
      <c r="L155" s="78"/>
    </row>
    <row r="156" spans="1:12" s="59" customFormat="1" ht="45" x14ac:dyDescent="0.25">
      <c r="A156" s="234" t="s">
        <v>648</v>
      </c>
      <c r="B156" s="234" t="s">
        <v>328</v>
      </c>
      <c r="C156" s="243" t="s">
        <v>329</v>
      </c>
      <c r="D156" s="244"/>
      <c r="E156" s="234" t="s">
        <v>313</v>
      </c>
      <c r="F156" s="234" t="s">
        <v>47</v>
      </c>
      <c r="G156" s="235">
        <v>43843</v>
      </c>
      <c r="H156" s="78"/>
      <c r="I156" s="78"/>
      <c r="J156" s="78"/>
      <c r="K156" s="78"/>
      <c r="L156" s="78"/>
    </row>
    <row r="157" spans="1:12" s="59" customFormat="1" ht="22.5" x14ac:dyDescent="0.25">
      <c r="A157" s="234" t="s">
        <v>649</v>
      </c>
      <c r="B157" s="234" t="s">
        <v>496</v>
      </c>
      <c r="C157" s="234" t="s">
        <v>497</v>
      </c>
      <c r="D157" s="234"/>
      <c r="E157" s="234" t="s">
        <v>313</v>
      </c>
      <c r="F157" s="234" t="s">
        <v>47</v>
      </c>
      <c r="G157" s="235">
        <v>44726</v>
      </c>
      <c r="H157" s="78"/>
      <c r="I157" s="78"/>
      <c r="J157" s="78"/>
      <c r="K157" s="78"/>
      <c r="L157" s="78"/>
    </row>
    <row r="158" spans="1:12" s="59" customFormat="1" x14ac:dyDescent="0.25">
      <c r="A158" s="234" t="s">
        <v>650</v>
      </c>
      <c r="B158" s="234" t="s">
        <v>456</v>
      </c>
      <c r="C158" s="234" t="s">
        <v>457</v>
      </c>
      <c r="D158" s="234"/>
      <c r="E158" s="234" t="s">
        <v>313</v>
      </c>
      <c r="F158" s="234" t="s">
        <v>51</v>
      </c>
      <c r="G158" s="235">
        <v>44441</v>
      </c>
      <c r="H158" s="78"/>
      <c r="I158" s="78"/>
      <c r="J158" s="78"/>
      <c r="K158" s="78"/>
      <c r="L158" s="78"/>
    </row>
    <row r="159" spans="1:12" s="59" customFormat="1" x14ac:dyDescent="0.25">
      <c r="A159" s="234" t="s">
        <v>651</v>
      </c>
      <c r="B159" s="234" t="s">
        <v>458</v>
      </c>
      <c r="C159" s="234" t="s">
        <v>459</v>
      </c>
      <c r="D159" s="234"/>
      <c r="E159" s="234" t="s">
        <v>53</v>
      </c>
      <c r="F159" s="234" t="s">
        <v>53</v>
      </c>
      <c r="G159" s="235">
        <v>44453</v>
      </c>
      <c r="H159" s="78"/>
      <c r="I159" s="78"/>
      <c r="J159" s="78"/>
      <c r="K159" s="78"/>
      <c r="L159" s="78"/>
    </row>
    <row r="160" spans="1:12" s="59" customFormat="1" x14ac:dyDescent="0.25">
      <c r="A160" s="234" t="s">
        <v>652</v>
      </c>
      <c r="B160" s="234" t="s">
        <v>498</v>
      </c>
      <c r="C160" s="234" t="s">
        <v>499</v>
      </c>
      <c r="D160" s="234"/>
      <c r="E160" s="234" t="s">
        <v>313</v>
      </c>
      <c r="F160" s="234" t="s">
        <v>47</v>
      </c>
      <c r="G160" s="235">
        <v>44736</v>
      </c>
      <c r="H160" s="78"/>
      <c r="I160" s="78"/>
      <c r="J160" s="78"/>
      <c r="K160" s="78"/>
      <c r="L160" s="78"/>
    </row>
    <row r="161" spans="1:12" s="59" customFormat="1" ht="22.5" x14ac:dyDescent="0.25">
      <c r="A161" s="234" t="s">
        <v>653</v>
      </c>
      <c r="B161" s="234" t="s">
        <v>330</v>
      </c>
      <c r="C161" s="234" t="s">
        <v>331</v>
      </c>
      <c r="D161" s="234"/>
      <c r="E161" s="234" t="s">
        <v>313</v>
      </c>
      <c r="F161" s="234" t="s">
        <v>51</v>
      </c>
      <c r="G161" s="235">
        <v>43798</v>
      </c>
      <c r="H161" s="78"/>
      <c r="I161" s="78"/>
      <c r="J161" s="78"/>
      <c r="K161" s="78"/>
      <c r="L161" s="78"/>
    </row>
    <row r="162" spans="1:12" s="59" customFormat="1" ht="22.5" x14ac:dyDescent="0.25">
      <c r="A162" s="234" t="s">
        <v>654</v>
      </c>
      <c r="B162" s="234" t="s">
        <v>460</v>
      </c>
      <c r="C162" s="234" t="s">
        <v>461</v>
      </c>
      <c r="D162" s="234"/>
      <c r="E162" s="234" t="s">
        <v>313</v>
      </c>
      <c r="F162" s="234" t="s">
        <v>46</v>
      </c>
      <c r="G162" s="235">
        <v>44524</v>
      </c>
      <c r="H162" s="78"/>
      <c r="I162" s="78"/>
      <c r="J162" s="78"/>
      <c r="K162" s="78"/>
      <c r="L162" s="78"/>
    </row>
    <row r="163" spans="1:12" s="59" customFormat="1" ht="22.5" x14ac:dyDescent="0.25">
      <c r="A163" s="234" t="s">
        <v>655</v>
      </c>
      <c r="B163" s="234" t="s">
        <v>462</v>
      </c>
      <c r="C163" s="234" t="s">
        <v>463</v>
      </c>
      <c r="D163" s="234"/>
      <c r="E163" s="234" t="s">
        <v>313</v>
      </c>
      <c r="F163" s="234" t="s">
        <v>40</v>
      </c>
      <c r="G163" s="235">
        <v>44482</v>
      </c>
      <c r="H163" s="78"/>
      <c r="I163" s="78"/>
      <c r="J163" s="78"/>
      <c r="K163" s="78"/>
      <c r="L163" s="78"/>
    </row>
    <row r="164" spans="1:12" s="59" customFormat="1" x14ac:dyDescent="0.25">
      <c r="A164" s="234" t="s">
        <v>656</v>
      </c>
      <c r="B164" s="234" t="s">
        <v>385</v>
      </c>
      <c r="C164" s="243" t="s">
        <v>386</v>
      </c>
      <c r="D164" s="244"/>
      <c r="E164" s="234" t="s">
        <v>53</v>
      </c>
      <c r="F164" s="234" t="s">
        <v>53</v>
      </c>
      <c r="G164" s="235">
        <v>44089</v>
      </c>
      <c r="H164" s="78"/>
      <c r="I164" s="78"/>
      <c r="J164" s="78"/>
      <c r="K164" s="78"/>
      <c r="L164" s="78"/>
    </row>
    <row r="165" spans="1:12" s="59" customFormat="1" x14ac:dyDescent="0.25">
      <c r="A165" s="234" t="s">
        <v>657</v>
      </c>
      <c r="B165" s="234" t="s">
        <v>464</v>
      </c>
      <c r="C165" s="234" t="s">
        <v>465</v>
      </c>
      <c r="D165" s="234"/>
      <c r="E165" s="234" t="s">
        <v>313</v>
      </c>
      <c r="F165" s="234" t="s">
        <v>45</v>
      </c>
      <c r="G165" s="235">
        <v>44596</v>
      </c>
      <c r="H165" s="78"/>
      <c r="I165" s="78"/>
      <c r="J165" s="78"/>
      <c r="K165" s="78"/>
      <c r="L165" s="78"/>
    </row>
    <row r="166" spans="1:12" s="59" customFormat="1" x14ac:dyDescent="0.25">
      <c r="A166" s="234" t="s">
        <v>658</v>
      </c>
      <c r="B166" s="234" t="s">
        <v>466</v>
      </c>
      <c r="C166" s="234" t="s">
        <v>467</v>
      </c>
      <c r="D166" s="234"/>
      <c r="E166" s="234" t="s">
        <v>53</v>
      </c>
      <c r="F166" s="234" t="s">
        <v>53</v>
      </c>
      <c r="G166" s="235">
        <v>44715</v>
      </c>
      <c r="H166" s="78"/>
      <c r="I166" s="78"/>
      <c r="J166" s="78"/>
      <c r="K166" s="78"/>
      <c r="L166" s="78"/>
    </row>
    <row r="167" spans="1:12" s="59" customFormat="1" x14ac:dyDescent="0.25">
      <c r="A167" s="234" t="s">
        <v>659</v>
      </c>
      <c r="B167" s="234" t="s">
        <v>500</v>
      </c>
      <c r="C167" s="234" t="s">
        <v>501</v>
      </c>
      <c r="D167" s="234"/>
      <c r="E167" s="234" t="s">
        <v>313</v>
      </c>
      <c r="F167" s="234" t="s">
        <v>39</v>
      </c>
      <c r="G167" s="235">
        <v>44862</v>
      </c>
      <c r="H167" s="78"/>
      <c r="I167" s="78"/>
      <c r="J167" s="78"/>
      <c r="K167" s="78"/>
      <c r="L167" s="78"/>
    </row>
    <row r="168" spans="1:12" s="59" customFormat="1" ht="45" x14ac:dyDescent="0.25">
      <c r="A168" s="234" t="s">
        <v>660</v>
      </c>
      <c r="B168" s="234" t="s">
        <v>348</v>
      </c>
      <c r="C168" s="243" t="s">
        <v>349</v>
      </c>
      <c r="D168" s="244"/>
      <c r="E168" s="234" t="s">
        <v>313</v>
      </c>
      <c r="F168" s="234" t="s">
        <v>47</v>
      </c>
      <c r="G168" s="235">
        <v>43846</v>
      </c>
      <c r="H168" s="78"/>
      <c r="I168" s="78"/>
      <c r="J168" s="78"/>
      <c r="K168" s="78"/>
      <c r="L168" s="78"/>
    </row>
    <row r="169" spans="1:12" s="59" customFormat="1" ht="33.75" x14ac:dyDescent="0.25">
      <c r="A169" s="234" t="s">
        <v>661</v>
      </c>
      <c r="B169" s="234" t="s">
        <v>350</v>
      </c>
      <c r="C169" s="234" t="s">
        <v>351</v>
      </c>
      <c r="D169" s="234"/>
      <c r="E169" s="234" t="s">
        <v>313</v>
      </c>
      <c r="F169" s="234" t="s">
        <v>44</v>
      </c>
      <c r="G169" s="235">
        <v>43853</v>
      </c>
      <c r="H169" s="78"/>
      <c r="I169" s="78"/>
      <c r="J169" s="78"/>
      <c r="K169" s="78"/>
      <c r="L169" s="78"/>
    </row>
    <row r="170" spans="1:12" s="59" customFormat="1" x14ac:dyDescent="0.25">
      <c r="A170" s="234" t="s">
        <v>662</v>
      </c>
      <c r="B170" s="234" t="s">
        <v>468</v>
      </c>
      <c r="C170" s="234" t="s">
        <v>469</v>
      </c>
      <c r="D170" s="234"/>
      <c r="E170" s="234" t="s">
        <v>313</v>
      </c>
      <c r="F170" s="234" t="s">
        <v>38</v>
      </c>
      <c r="G170" s="235">
        <v>44532</v>
      </c>
      <c r="H170" s="78"/>
      <c r="I170" s="78"/>
      <c r="J170" s="78"/>
      <c r="K170" s="78"/>
      <c r="L170" s="78"/>
    </row>
    <row r="171" spans="1:12" s="59" customFormat="1" x14ac:dyDescent="0.25">
      <c r="A171" s="234" t="s">
        <v>663</v>
      </c>
      <c r="B171" s="234" t="s">
        <v>415</v>
      </c>
      <c r="C171" s="234" t="s">
        <v>416</v>
      </c>
      <c r="D171" s="234"/>
      <c r="E171" s="234" t="s">
        <v>313</v>
      </c>
      <c r="F171" s="234" t="s">
        <v>51</v>
      </c>
      <c r="G171" s="235">
        <v>44341</v>
      </c>
      <c r="H171" s="78"/>
      <c r="I171" s="78"/>
      <c r="J171" s="78"/>
      <c r="K171" s="78"/>
      <c r="L171" s="78"/>
    </row>
    <row r="172" spans="1:12" s="59" customFormat="1" ht="22.5" x14ac:dyDescent="0.25">
      <c r="A172" s="234" t="s">
        <v>664</v>
      </c>
      <c r="B172" s="234" t="s">
        <v>470</v>
      </c>
      <c r="C172" s="234" t="s">
        <v>471</v>
      </c>
      <c r="D172" s="234"/>
      <c r="E172" s="234" t="s">
        <v>313</v>
      </c>
      <c r="F172" s="234" t="s">
        <v>47</v>
      </c>
      <c r="G172" s="235">
        <v>44369</v>
      </c>
      <c r="H172" s="78"/>
      <c r="I172" s="78"/>
      <c r="J172" s="78"/>
      <c r="K172" s="78"/>
      <c r="L172" s="78"/>
    </row>
    <row r="173" spans="1:12" s="59" customFormat="1" ht="22.5" x14ac:dyDescent="0.25">
      <c r="A173" s="234" t="s">
        <v>665</v>
      </c>
      <c r="B173" s="234" t="s">
        <v>375</v>
      </c>
      <c r="C173" s="234" t="s">
        <v>376</v>
      </c>
      <c r="D173" s="234"/>
      <c r="E173" s="234" t="s">
        <v>313</v>
      </c>
      <c r="F173" s="234" t="s">
        <v>47</v>
      </c>
      <c r="G173" s="235">
        <v>44218</v>
      </c>
      <c r="H173" s="78"/>
      <c r="I173" s="78"/>
      <c r="J173" s="78"/>
      <c r="K173" s="78"/>
      <c r="L173" s="78"/>
    </row>
    <row r="174" spans="1:12" s="59" customFormat="1" ht="22.5" x14ac:dyDescent="0.25">
      <c r="A174" s="234" t="s">
        <v>666</v>
      </c>
      <c r="B174" s="234" t="s">
        <v>502</v>
      </c>
      <c r="C174" s="234" t="s">
        <v>503</v>
      </c>
      <c r="D174" s="234"/>
      <c r="E174" s="234" t="s">
        <v>313</v>
      </c>
      <c r="F174" s="234" t="s">
        <v>39</v>
      </c>
      <c r="G174" s="235">
        <v>44690</v>
      </c>
      <c r="H174" s="78"/>
      <c r="I174" s="78"/>
      <c r="J174" s="78"/>
      <c r="K174" s="78"/>
      <c r="L174" s="78"/>
    </row>
    <row r="175" spans="1:12" s="59" customFormat="1" ht="22.5" x14ac:dyDescent="0.25">
      <c r="A175" s="234" t="s">
        <v>667</v>
      </c>
      <c r="B175" s="234" t="s">
        <v>504</v>
      </c>
      <c r="C175" s="234" t="s">
        <v>505</v>
      </c>
      <c r="D175" s="234"/>
      <c r="E175" s="234" t="s">
        <v>313</v>
      </c>
      <c r="F175" s="234" t="s">
        <v>39</v>
      </c>
      <c r="G175" s="235">
        <v>45056</v>
      </c>
      <c r="H175" s="78"/>
      <c r="I175" s="78"/>
      <c r="J175" s="78"/>
      <c r="K175" s="78"/>
      <c r="L175" s="78"/>
    </row>
    <row r="176" spans="1:12" s="59" customFormat="1" x14ac:dyDescent="0.25">
      <c r="A176" s="234" t="s">
        <v>668</v>
      </c>
      <c r="B176" s="234" t="s">
        <v>377</v>
      </c>
      <c r="C176" s="234" t="s">
        <v>378</v>
      </c>
      <c r="D176" s="234"/>
      <c r="E176" s="234" t="s">
        <v>313</v>
      </c>
      <c r="F176" s="234" t="s">
        <v>49</v>
      </c>
      <c r="G176" s="235">
        <v>44174</v>
      </c>
      <c r="H176" s="78"/>
      <c r="I176" s="78"/>
      <c r="J176" s="78"/>
      <c r="K176" s="78"/>
      <c r="L176" s="78"/>
    </row>
    <row r="177" spans="1:12" s="59" customFormat="1" ht="22.5" x14ac:dyDescent="0.25">
      <c r="A177" s="234" t="s">
        <v>669</v>
      </c>
      <c r="B177" s="234" t="s">
        <v>383</v>
      </c>
      <c r="C177" s="234" t="s">
        <v>384</v>
      </c>
      <c r="D177" s="234"/>
      <c r="E177" s="234" t="s">
        <v>313</v>
      </c>
      <c r="F177" s="234" t="s">
        <v>39</v>
      </c>
      <c r="G177" s="235">
        <v>44279</v>
      </c>
      <c r="H177" s="78"/>
      <c r="I177" s="78"/>
      <c r="J177" s="78"/>
      <c r="K177" s="78"/>
      <c r="L177" s="78"/>
    </row>
    <row r="178" spans="1:12" s="59" customFormat="1" x14ac:dyDescent="0.25">
      <c r="A178" s="234" t="s">
        <v>670</v>
      </c>
      <c r="B178" s="234" t="s">
        <v>381</v>
      </c>
      <c r="C178" s="234" t="s">
        <v>382</v>
      </c>
      <c r="D178" s="234"/>
      <c r="E178" s="234" t="s">
        <v>313</v>
      </c>
      <c r="F178" s="234" t="s">
        <v>50</v>
      </c>
      <c r="G178" s="235">
        <v>44267</v>
      </c>
      <c r="H178" s="78"/>
      <c r="I178" s="78"/>
      <c r="J178" s="78"/>
      <c r="K178" s="78"/>
      <c r="L178" s="78"/>
    </row>
    <row r="179" spans="1:12" s="59" customFormat="1" ht="22.5" x14ac:dyDescent="0.25">
      <c r="A179" s="234" t="s">
        <v>671</v>
      </c>
      <c r="B179" s="234" t="s">
        <v>472</v>
      </c>
      <c r="C179" s="234" t="s">
        <v>473</v>
      </c>
      <c r="D179" s="234"/>
      <c r="E179" s="234" t="s">
        <v>313</v>
      </c>
      <c r="F179" s="234" t="s">
        <v>44</v>
      </c>
      <c r="G179" s="235">
        <v>44446</v>
      </c>
      <c r="H179" s="78"/>
      <c r="I179" s="78"/>
      <c r="J179" s="78"/>
      <c r="K179" s="78"/>
      <c r="L179" s="78"/>
    </row>
    <row r="180" spans="1:12" s="59" customFormat="1" x14ac:dyDescent="0.25">
      <c r="A180" s="234" t="s">
        <v>672</v>
      </c>
      <c r="B180" s="234" t="s">
        <v>474</v>
      </c>
      <c r="C180" s="234" t="s">
        <v>475</v>
      </c>
      <c r="D180" s="234"/>
      <c r="E180" s="234" t="s">
        <v>313</v>
      </c>
      <c r="F180" s="234" t="s">
        <v>46</v>
      </c>
      <c r="G180" s="235">
        <v>44586</v>
      </c>
      <c r="H180" s="78"/>
      <c r="I180" s="78"/>
      <c r="J180" s="78"/>
      <c r="K180" s="78"/>
      <c r="L180" s="78"/>
    </row>
    <row r="181" spans="1:12" s="59" customFormat="1" x14ac:dyDescent="0.25">
      <c r="A181" s="234" t="s">
        <v>673</v>
      </c>
      <c r="B181" s="234" t="s">
        <v>583</v>
      </c>
      <c r="C181" s="234" t="s">
        <v>584</v>
      </c>
      <c r="D181" s="234"/>
      <c r="E181" s="234" t="s">
        <v>313</v>
      </c>
      <c r="F181" s="234" t="s">
        <v>47</v>
      </c>
      <c r="G181" s="235">
        <v>45252</v>
      </c>
      <c r="H181" s="78"/>
      <c r="I181" s="78"/>
      <c r="J181" s="78"/>
      <c r="K181" s="78"/>
      <c r="L181" s="78"/>
    </row>
    <row r="182" spans="1:12" s="59" customFormat="1" x14ac:dyDescent="0.25">
      <c r="A182" s="234" t="s">
        <v>674</v>
      </c>
      <c r="B182" s="234" t="s">
        <v>476</v>
      </c>
      <c r="C182" s="234" t="s">
        <v>477</v>
      </c>
      <c r="D182" s="234"/>
      <c r="E182" s="234" t="s">
        <v>313</v>
      </c>
      <c r="F182" s="234" t="s">
        <v>47</v>
      </c>
      <c r="G182" s="235">
        <v>44531</v>
      </c>
      <c r="H182" s="78"/>
      <c r="I182" s="78"/>
      <c r="J182" s="78"/>
      <c r="K182" s="78"/>
      <c r="L182" s="78"/>
    </row>
    <row r="183" spans="1:12" s="59" customFormat="1" ht="22.5" x14ac:dyDescent="0.25">
      <c r="A183" s="234" t="s">
        <v>675</v>
      </c>
      <c r="B183" s="234" t="s">
        <v>585</v>
      </c>
      <c r="C183" s="234" t="s">
        <v>586</v>
      </c>
      <c r="D183" s="234"/>
      <c r="E183" s="234" t="s">
        <v>313</v>
      </c>
      <c r="F183" s="234" t="s">
        <v>41</v>
      </c>
      <c r="G183" s="235">
        <v>45303</v>
      </c>
      <c r="H183" s="78"/>
      <c r="I183" s="78"/>
      <c r="J183" s="78"/>
      <c r="K183" s="78"/>
      <c r="L183" s="78"/>
    </row>
    <row r="184" spans="1:12" s="59" customFormat="1" x14ac:dyDescent="0.25">
      <c r="A184" s="234" t="s">
        <v>676</v>
      </c>
      <c r="B184" s="234" t="s">
        <v>506</v>
      </c>
      <c r="C184" s="234" t="s">
        <v>507</v>
      </c>
      <c r="D184" s="234"/>
      <c r="E184" s="234" t="s">
        <v>313</v>
      </c>
      <c r="F184" s="234" t="s">
        <v>44</v>
      </c>
      <c r="G184" s="235">
        <v>44890</v>
      </c>
      <c r="H184" s="78"/>
      <c r="I184" s="78"/>
      <c r="J184" s="78"/>
      <c r="K184" s="78"/>
      <c r="L184" s="78"/>
    </row>
    <row r="185" spans="1:12" s="59" customFormat="1" x14ac:dyDescent="0.25">
      <c r="A185" s="234" t="s">
        <v>677</v>
      </c>
      <c r="B185" s="234" t="s">
        <v>508</v>
      </c>
      <c r="C185" s="234" t="s">
        <v>509</v>
      </c>
      <c r="D185" s="234"/>
      <c r="E185" s="234" t="s">
        <v>313</v>
      </c>
      <c r="F185" s="234" t="s">
        <v>15</v>
      </c>
      <c r="G185" s="235">
        <v>45093</v>
      </c>
      <c r="H185" s="78"/>
      <c r="I185" s="78"/>
      <c r="J185" s="78"/>
      <c r="K185" s="78"/>
      <c r="L185" s="78"/>
    </row>
    <row r="186" spans="1:12" s="59" customFormat="1" ht="22.5" x14ac:dyDescent="0.25">
      <c r="A186" s="234" t="s">
        <v>678</v>
      </c>
      <c r="B186" s="234" t="s">
        <v>587</v>
      </c>
      <c r="C186" s="234" t="s">
        <v>588</v>
      </c>
      <c r="D186" s="234"/>
      <c r="E186" s="234" t="s">
        <v>313</v>
      </c>
      <c r="F186" s="234" t="s">
        <v>39</v>
      </c>
      <c r="G186" s="235">
        <v>45426</v>
      </c>
      <c r="H186" s="78"/>
      <c r="I186" s="78"/>
      <c r="J186" s="78"/>
      <c r="K186" s="78"/>
      <c r="L186" s="78"/>
    </row>
    <row r="187" spans="1:12" s="59" customFormat="1" ht="22.5" x14ac:dyDescent="0.25">
      <c r="A187" s="234" t="s">
        <v>679</v>
      </c>
      <c r="B187" s="234" t="s">
        <v>589</v>
      </c>
      <c r="C187" s="234" t="s">
        <v>590</v>
      </c>
      <c r="D187" s="234"/>
      <c r="E187" s="234" t="s">
        <v>313</v>
      </c>
      <c r="F187" s="234" t="s">
        <v>44</v>
      </c>
      <c r="G187" s="235">
        <v>45245</v>
      </c>
      <c r="H187" s="78"/>
      <c r="I187" s="78"/>
      <c r="J187" s="78"/>
      <c r="K187" s="78"/>
      <c r="L187" s="78"/>
    </row>
    <row r="188" spans="1:12" s="59" customFormat="1" ht="22.5" x14ac:dyDescent="0.25">
      <c r="A188" s="234" t="s">
        <v>680</v>
      </c>
      <c r="B188" s="234" t="s">
        <v>591</v>
      </c>
      <c r="C188" s="234" t="s">
        <v>592</v>
      </c>
      <c r="D188" s="234"/>
      <c r="E188" s="234" t="s">
        <v>216</v>
      </c>
      <c r="F188" s="234" t="s">
        <v>216</v>
      </c>
      <c r="G188" s="235">
        <v>45351</v>
      </c>
      <c r="H188" s="78"/>
      <c r="I188" s="78"/>
      <c r="J188" s="78"/>
      <c r="K188" s="78"/>
      <c r="L188" s="78"/>
    </row>
    <row r="189" spans="1:12" s="59" customFormat="1" ht="22.5" x14ac:dyDescent="0.25">
      <c r="A189" s="234" t="s">
        <v>681</v>
      </c>
      <c r="B189" s="234" t="s">
        <v>593</v>
      </c>
      <c r="C189" s="234" t="s">
        <v>594</v>
      </c>
      <c r="D189" s="234"/>
      <c r="E189" s="234" t="s">
        <v>313</v>
      </c>
      <c r="F189" s="234" t="s">
        <v>39</v>
      </c>
      <c r="G189" s="235">
        <v>45407</v>
      </c>
      <c r="H189" s="78"/>
      <c r="I189" s="78"/>
      <c r="J189" s="78"/>
      <c r="K189" s="78"/>
      <c r="L189" s="78"/>
    </row>
    <row r="190" spans="1:12" x14ac:dyDescent="0.25">
      <c r="A190" s="70" t="s">
        <v>124</v>
      </c>
      <c r="B190" s="150" t="s">
        <v>183</v>
      </c>
      <c r="C190" s="150" t="s">
        <v>183</v>
      </c>
      <c r="D190" s="150" t="s">
        <v>183</v>
      </c>
      <c r="E190" s="150" t="s">
        <v>183</v>
      </c>
      <c r="F190" s="150" t="s">
        <v>183</v>
      </c>
      <c r="G190" s="130" t="s">
        <v>183</v>
      </c>
      <c r="H190" s="5"/>
      <c r="I190" s="5"/>
      <c r="J190" s="5"/>
      <c r="K190" s="5"/>
      <c r="L190" s="5"/>
    </row>
    <row r="191" spans="1:12" x14ac:dyDescent="0.25">
      <c r="A191" s="79"/>
      <c r="B191" s="92"/>
      <c r="C191" s="5"/>
      <c r="D191" s="79"/>
      <c r="E191" s="79"/>
      <c r="F191" s="5"/>
      <c r="G191" s="93"/>
      <c r="H191" s="5"/>
      <c r="I191" s="5"/>
      <c r="J191" s="5"/>
      <c r="K191" s="5"/>
      <c r="L191" s="5"/>
    </row>
    <row r="192" spans="1:12" x14ac:dyDescent="0.25">
      <c r="A192" s="79"/>
      <c r="B192" s="92"/>
      <c r="C192" s="5"/>
      <c r="D192" s="79"/>
      <c r="E192" s="79"/>
      <c r="F192" s="5"/>
      <c r="G192" s="93"/>
      <c r="H192" s="5"/>
      <c r="I192" s="5"/>
      <c r="J192" s="5"/>
      <c r="K192" s="5"/>
      <c r="L192" s="5"/>
    </row>
    <row r="193" spans="1:12" x14ac:dyDescent="0.25">
      <c r="A193" s="79"/>
      <c r="B193" s="92"/>
      <c r="C193" s="5"/>
      <c r="D193" s="79"/>
      <c r="E193" s="79"/>
      <c r="F193" s="5"/>
      <c r="G193" s="93"/>
      <c r="H193" s="5"/>
      <c r="I193" s="5"/>
      <c r="J193" s="5"/>
      <c r="K193" s="5"/>
      <c r="L193" s="5"/>
    </row>
    <row r="194" spans="1:12" x14ac:dyDescent="0.25">
      <c r="A194" s="79"/>
      <c r="B194" s="92"/>
      <c r="C194" s="5"/>
      <c r="D194" s="79"/>
      <c r="E194" s="79"/>
      <c r="F194" s="5"/>
      <c r="G194" s="93"/>
      <c r="H194" s="5"/>
      <c r="I194" s="5"/>
      <c r="J194" s="5"/>
      <c r="K194" s="5"/>
      <c r="L194" s="5"/>
    </row>
    <row r="195" spans="1:12" x14ac:dyDescent="0.25">
      <c r="A195" s="79"/>
      <c r="B195" s="92"/>
      <c r="C195" s="5"/>
      <c r="D195" s="79"/>
      <c r="E195" s="79"/>
      <c r="F195" s="5"/>
      <c r="G195" s="93"/>
      <c r="H195" s="5"/>
      <c r="I195" s="5"/>
      <c r="J195" s="5"/>
      <c r="K195" s="5"/>
      <c r="L195" s="5"/>
    </row>
    <row r="196" spans="1:12" x14ac:dyDescent="0.25">
      <c r="A196" s="79"/>
      <c r="B196" s="92"/>
      <c r="C196" s="5"/>
      <c r="D196" s="79"/>
      <c r="E196" s="79"/>
      <c r="F196" s="5"/>
      <c r="G196" s="93"/>
      <c r="H196" s="5"/>
      <c r="I196" s="5"/>
      <c r="J196" s="5"/>
      <c r="K196" s="5"/>
      <c r="L196" s="5"/>
    </row>
    <row r="197" spans="1:12" x14ac:dyDescent="0.25">
      <c r="A197" s="79"/>
      <c r="B197" s="92"/>
      <c r="C197" s="5"/>
      <c r="D197" s="79"/>
      <c r="E197" s="79"/>
      <c r="F197" s="5"/>
      <c r="G197" s="93"/>
      <c r="H197" s="5"/>
      <c r="I197" s="5"/>
      <c r="J197" s="5"/>
      <c r="K197" s="5"/>
      <c r="L197" s="5"/>
    </row>
    <row r="198" spans="1:12" x14ac:dyDescent="0.25">
      <c r="A198" s="79"/>
      <c r="B198" s="92"/>
      <c r="C198" s="5"/>
      <c r="D198" s="79"/>
      <c r="E198" s="79"/>
      <c r="F198" s="5"/>
      <c r="G198" s="93"/>
      <c r="H198" s="5"/>
      <c r="I198" s="5"/>
      <c r="J198" s="5"/>
      <c r="K198" s="5"/>
      <c r="L198" s="5"/>
    </row>
    <row r="199" spans="1:12" x14ac:dyDescent="0.25">
      <c r="A199" s="79"/>
      <c r="B199" s="92"/>
      <c r="C199" s="5"/>
      <c r="D199" s="79"/>
      <c r="E199" s="79"/>
      <c r="F199" s="5"/>
      <c r="G199" s="93"/>
      <c r="H199" s="5"/>
      <c r="I199" s="5"/>
      <c r="J199" s="5"/>
      <c r="K199" s="5"/>
      <c r="L199" s="5"/>
    </row>
    <row r="200" spans="1:12" x14ac:dyDescent="0.25">
      <c r="A200" s="79"/>
      <c r="B200" s="92"/>
      <c r="C200" s="5"/>
      <c r="D200" s="79"/>
      <c r="E200" s="79"/>
      <c r="F200" s="5"/>
      <c r="G200" s="93"/>
      <c r="H200" s="5"/>
      <c r="I200" s="5"/>
      <c r="J200" s="5"/>
      <c r="K200" s="5"/>
      <c r="L200" s="5"/>
    </row>
    <row r="201" spans="1:12" x14ac:dyDescent="0.25">
      <c r="A201" s="79"/>
      <c r="B201" s="92"/>
      <c r="C201" s="5"/>
      <c r="D201" s="79"/>
      <c r="E201" s="79"/>
      <c r="F201" s="5"/>
      <c r="G201" s="93"/>
      <c r="H201" s="5"/>
      <c r="I201" s="5"/>
      <c r="J201" s="5"/>
      <c r="K201" s="5"/>
      <c r="L201" s="5"/>
    </row>
    <row r="202" spans="1:12" x14ac:dyDescent="0.25">
      <c r="A202" s="79"/>
      <c r="B202" s="92"/>
      <c r="C202" s="5"/>
      <c r="D202" s="79"/>
      <c r="E202" s="79"/>
      <c r="F202" s="5"/>
      <c r="G202" s="93"/>
      <c r="H202" s="5"/>
      <c r="I202" s="5"/>
      <c r="J202" s="5"/>
      <c r="K202" s="5"/>
      <c r="L202" s="5"/>
    </row>
    <row r="203" spans="1:12" x14ac:dyDescent="0.25">
      <c r="A203" s="79"/>
      <c r="B203" s="92"/>
      <c r="C203" s="5"/>
      <c r="D203" s="79"/>
      <c r="E203" s="79"/>
      <c r="F203" s="5"/>
      <c r="G203" s="93"/>
      <c r="H203" s="5"/>
      <c r="I203" s="5"/>
      <c r="J203" s="5"/>
      <c r="K203" s="5"/>
      <c r="L203" s="5"/>
    </row>
    <row r="204" spans="1:12" x14ac:dyDescent="0.25">
      <c r="A204" s="79"/>
      <c r="B204" s="92"/>
      <c r="C204" s="5"/>
      <c r="D204" s="79"/>
      <c r="E204" s="79"/>
      <c r="F204" s="5"/>
      <c r="G204" s="93"/>
      <c r="H204" s="5"/>
      <c r="I204" s="5"/>
      <c r="J204" s="5"/>
      <c r="K204" s="5"/>
      <c r="L204" s="5"/>
    </row>
    <row r="205" spans="1:12" x14ac:dyDescent="0.25">
      <c r="A205" s="79"/>
      <c r="B205" s="92"/>
      <c r="C205" s="5"/>
      <c r="D205" s="79"/>
      <c r="E205" s="79"/>
      <c r="F205" s="5"/>
      <c r="G205" s="93"/>
      <c r="H205" s="5"/>
      <c r="I205" s="5"/>
      <c r="J205" s="94"/>
      <c r="K205" s="94"/>
      <c r="L205" s="5"/>
    </row>
    <row r="206" spans="1:12" x14ac:dyDescent="0.25">
      <c r="A206" s="79"/>
      <c r="B206" s="92"/>
      <c r="C206" s="5"/>
      <c r="D206" s="79"/>
      <c r="E206" s="79"/>
      <c r="F206" s="5"/>
      <c r="G206" s="93"/>
      <c r="H206" s="5"/>
      <c r="I206" s="5"/>
      <c r="J206" s="94"/>
      <c r="K206" s="94"/>
      <c r="L206" s="5"/>
    </row>
    <row r="207" spans="1:12" x14ac:dyDescent="0.25">
      <c r="A207" s="79"/>
      <c r="B207" s="92"/>
      <c r="C207" s="5"/>
      <c r="D207" s="79"/>
      <c r="E207" s="79"/>
      <c r="F207" s="5"/>
      <c r="G207" s="93"/>
      <c r="H207" s="5"/>
      <c r="I207" s="5"/>
      <c r="J207" s="94"/>
      <c r="K207" s="94"/>
      <c r="L207" s="5"/>
    </row>
    <row r="208" spans="1:12" x14ac:dyDescent="0.25">
      <c r="A208" s="79"/>
      <c r="B208" s="92"/>
      <c r="C208" s="5"/>
      <c r="D208" s="79"/>
      <c r="E208" s="79"/>
      <c r="F208" s="5"/>
      <c r="G208" s="93"/>
      <c r="H208" s="5"/>
      <c r="I208" s="5"/>
      <c r="J208" s="94"/>
      <c r="K208" s="94"/>
      <c r="L208" s="5"/>
    </row>
    <row r="209" spans="1:12" x14ac:dyDescent="0.25">
      <c r="A209" s="79"/>
      <c r="B209" s="92"/>
      <c r="C209" s="5"/>
      <c r="D209" s="79"/>
      <c r="E209" s="79"/>
      <c r="F209" s="5"/>
      <c r="G209" s="93"/>
      <c r="H209" s="5"/>
      <c r="I209" s="5"/>
      <c r="J209" s="94"/>
      <c r="K209" s="94"/>
      <c r="L209" s="5"/>
    </row>
    <row r="210" spans="1:12" x14ac:dyDescent="0.25">
      <c r="A210" s="79"/>
      <c r="B210" s="92"/>
      <c r="C210" s="5"/>
      <c r="D210" s="79"/>
      <c r="E210" s="79"/>
      <c r="F210" s="5"/>
      <c r="G210" s="93"/>
      <c r="H210" s="5"/>
      <c r="I210" s="5"/>
      <c r="J210" s="94"/>
      <c r="K210" s="94"/>
      <c r="L210" s="5"/>
    </row>
    <row r="211" spans="1:12" x14ac:dyDescent="0.25">
      <c r="A211" s="79"/>
      <c r="B211" s="92"/>
      <c r="C211" s="5"/>
      <c r="D211" s="79"/>
      <c r="E211" s="79"/>
      <c r="F211" s="5"/>
      <c r="G211" s="93"/>
      <c r="H211" s="5"/>
      <c r="I211" s="5"/>
      <c r="J211" s="94"/>
      <c r="K211" s="94"/>
      <c r="L211" s="5"/>
    </row>
    <row r="212" spans="1:12" x14ac:dyDescent="0.25">
      <c r="A212" s="79"/>
      <c r="B212" s="92"/>
      <c r="C212" s="5"/>
      <c r="D212" s="79"/>
      <c r="E212" s="79"/>
      <c r="F212" s="5"/>
      <c r="G212" s="93"/>
      <c r="H212" s="5"/>
      <c r="I212" s="5"/>
      <c r="J212" s="94"/>
      <c r="K212" s="94"/>
      <c r="L212" s="5"/>
    </row>
    <row r="213" spans="1:12" x14ac:dyDescent="0.25">
      <c r="A213" s="79"/>
      <c r="B213" s="92"/>
      <c r="C213" s="5"/>
      <c r="D213" s="79"/>
      <c r="E213" s="79"/>
      <c r="F213" s="5"/>
      <c r="G213" s="93"/>
      <c r="H213" s="5"/>
      <c r="I213" s="5"/>
      <c r="J213" s="94"/>
      <c r="K213" s="94"/>
      <c r="L213" s="5"/>
    </row>
    <row r="214" spans="1:12" x14ac:dyDescent="0.25">
      <c r="A214" s="79"/>
      <c r="B214" s="92"/>
      <c r="C214" s="5"/>
      <c r="D214" s="79"/>
      <c r="E214" s="79"/>
      <c r="F214" s="5"/>
      <c r="G214" s="93"/>
      <c r="H214" s="5"/>
      <c r="I214" s="5"/>
      <c r="J214" s="94"/>
      <c r="K214" s="94"/>
      <c r="L214" s="5"/>
    </row>
    <row r="215" spans="1:12" x14ac:dyDescent="0.25">
      <c r="A215" s="79"/>
      <c r="B215" s="92"/>
      <c r="C215" s="5"/>
      <c r="D215" s="79"/>
      <c r="E215" s="79"/>
      <c r="F215" s="5"/>
      <c r="G215" s="93"/>
      <c r="H215" s="5"/>
      <c r="I215" s="5"/>
      <c r="J215" s="94"/>
      <c r="K215" s="94"/>
      <c r="L215" s="5"/>
    </row>
    <row r="216" spans="1:12" x14ac:dyDescent="0.25">
      <c r="A216" s="79"/>
      <c r="B216" s="92"/>
      <c r="C216" s="5"/>
      <c r="D216" s="79"/>
      <c r="E216" s="79"/>
      <c r="F216" s="5"/>
      <c r="G216" s="93"/>
      <c r="H216" s="5"/>
      <c r="I216" s="5"/>
      <c r="J216" s="94"/>
      <c r="K216" s="94"/>
      <c r="L216" s="5"/>
    </row>
    <row r="217" spans="1:12" x14ac:dyDescent="0.25">
      <c r="A217" s="79"/>
      <c r="B217" s="92"/>
      <c r="C217" s="5"/>
      <c r="D217" s="79"/>
      <c r="E217" s="79"/>
      <c r="F217" s="5"/>
      <c r="G217" s="93"/>
      <c r="H217" s="5"/>
      <c r="I217" s="5"/>
      <c r="J217" s="94"/>
      <c r="K217" s="94"/>
      <c r="L217" s="5"/>
    </row>
    <row r="218" spans="1:12" x14ac:dyDescent="0.25">
      <c r="A218" s="79"/>
      <c r="B218" s="92"/>
      <c r="C218" s="5"/>
      <c r="D218" s="79"/>
      <c r="E218" s="79"/>
      <c r="F218" s="5"/>
      <c r="G218" s="93"/>
      <c r="H218" s="5"/>
      <c r="I218" s="5"/>
      <c r="J218" s="94"/>
      <c r="K218" s="94"/>
      <c r="L218" s="5"/>
    </row>
    <row r="219" spans="1:12" x14ac:dyDescent="0.25">
      <c r="A219" s="79"/>
      <c r="B219" s="92"/>
      <c r="C219" s="5"/>
      <c r="D219" s="79"/>
      <c r="E219" s="79"/>
      <c r="F219" s="5"/>
      <c r="G219" s="93"/>
      <c r="H219" s="5"/>
      <c r="I219" s="5"/>
      <c r="J219" s="94"/>
      <c r="K219" s="94"/>
      <c r="L219" s="5"/>
    </row>
    <row r="220" spans="1:12" x14ac:dyDescent="0.25">
      <c r="A220" s="79"/>
      <c r="B220" s="92"/>
      <c r="C220" s="5"/>
      <c r="D220" s="79"/>
      <c r="E220" s="79"/>
      <c r="F220" s="5"/>
      <c r="G220" s="93"/>
      <c r="H220" s="5"/>
      <c r="I220" s="5"/>
      <c r="J220" s="94"/>
      <c r="K220" s="94"/>
      <c r="L220" s="5"/>
    </row>
    <row r="221" spans="1:12" x14ac:dyDescent="0.25">
      <c r="A221" s="79"/>
      <c r="B221" s="92"/>
      <c r="C221" s="5"/>
      <c r="D221" s="79"/>
      <c r="E221" s="79"/>
      <c r="F221" s="5"/>
      <c r="G221" s="93"/>
      <c r="H221" s="5"/>
      <c r="I221" s="5"/>
      <c r="J221" s="94"/>
      <c r="K221" s="94"/>
      <c r="L221" s="5"/>
    </row>
    <row r="222" spans="1:12" x14ac:dyDescent="0.25">
      <c r="A222" s="79"/>
      <c r="B222" s="92"/>
      <c r="C222" s="5"/>
      <c r="D222" s="79"/>
      <c r="E222" s="79"/>
      <c r="F222" s="5"/>
      <c r="G222" s="93"/>
      <c r="H222" s="5"/>
      <c r="I222" s="5"/>
      <c r="J222" s="94"/>
      <c r="K222" s="94"/>
      <c r="L222" s="5"/>
    </row>
    <row r="223" spans="1:12" x14ac:dyDescent="0.25">
      <c r="A223" s="79"/>
      <c r="B223" s="92"/>
      <c r="C223" s="5"/>
      <c r="D223" s="79"/>
      <c r="E223" s="79"/>
      <c r="F223" s="5"/>
      <c r="G223" s="93"/>
      <c r="H223" s="5"/>
      <c r="I223" s="5"/>
      <c r="J223" s="94"/>
      <c r="K223" s="94"/>
      <c r="L223" s="5"/>
    </row>
    <row r="224" spans="1:12" x14ac:dyDescent="0.25">
      <c r="A224" s="79"/>
      <c r="B224" s="92"/>
      <c r="C224" s="5"/>
      <c r="D224" s="79"/>
      <c r="E224" s="79"/>
      <c r="F224" s="5"/>
      <c r="G224" s="93"/>
      <c r="H224" s="5"/>
      <c r="I224" s="5"/>
      <c r="J224" s="94"/>
      <c r="K224" s="94"/>
      <c r="L224" s="5"/>
    </row>
    <row r="225" spans="1:12" x14ac:dyDescent="0.25">
      <c r="A225" s="79"/>
      <c r="B225" s="92"/>
      <c r="C225" s="5"/>
      <c r="D225" s="79"/>
      <c r="E225" s="79"/>
      <c r="F225" s="5"/>
      <c r="G225" s="93"/>
      <c r="H225" s="5"/>
      <c r="I225" s="5"/>
      <c r="J225" s="94"/>
      <c r="K225" s="94"/>
      <c r="L225" s="5"/>
    </row>
    <row r="226" spans="1:12" x14ac:dyDescent="0.25">
      <c r="A226" s="79"/>
      <c r="B226" s="92"/>
      <c r="C226" s="5"/>
      <c r="D226" s="79"/>
      <c r="E226" s="79"/>
      <c r="F226" s="5"/>
      <c r="G226" s="93"/>
      <c r="H226" s="5"/>
      <c r="I226" s="5"/>
      <c r="J226" s="94"/>
      <c r="K226" s="94"/>
      <c r="L226" s="5"/>
    </row>
    <row r="227" spans="1:12" x14ac:dyDescent="0.25">
      <c r="A227" s="79"/>
      <c r="B227" s="92"/>
      <c r="C227" s="5"/>
      <c r="D227" s="79"/>
      <c r="E227" s="79"/>
      <c r="F227" s="5"/>
      <c r="G227" s="93"/>
      <c r="H227" s="5"/>
      <c r="I227" s="5"/>
      <c r="J227" s="94"/>
      <c r="K227" s="94"/>
      <c r="L227" s="5"/>
    </row>
    <row r="228" spans="1:12" x14ac:dyDescent="0.25">
      <c r="A228" s="79"/>
      <c r="B228" s="92"/>
      <c r="C228" s="5"/>
      <c r="D228" s="79"/>
      <c r="E228" s="79"/>
      <c r="F228" s="5"/>
      <c r="G228" s="93"/>
      <c r="H228" s="5"/>
      <c r="I228" s="5"/>
      <c r="J228" s="94"/>
      <c r="K228" s="94"/>
      <c r="L228" s="5"/>
    </row>
    <row r="229" spans="1:12" x14ac:dyDescent="0.25">
      <c r="A229" s="79"/>
      <c r="B229" s="92"/>
      <c r="C229" s="5"/>
      <c r="D229" s="79"/>
      <c r="E229" s="79"/>
      <c r="F229" s="5"/>
      <c r="G229" s="93"/>
      <c r="H229" s="5"/>
      <c r="I229" s="5"/>
      <c r="J229" s="94"/>
      <c r="K229" s="94"/>
      <c r="L229" s="5"/>
    </row>
    <row r="230" spans="1:12" x14ac:dyDescent="0.25">
      <c r="A230" s="79"/>
      <c r="B230" s="92"/>
      <c r="C230" s="5"/>
      <c r="D230" s="79"/>
      <c r="E230" s="79"/>
      <c r="F230" s="5"/>
      <c r="G230" s="93"/>
      <c r="H230" s="5"/>
      <c r="I230" s="5"/>
      <c r="J230" s="94"/>
      <c r="K230" s="94"/>
      <c r="L230" s="5"/>
    </row>
    <row r="231" spans="1:12" x14ac:dyDescent="0.25">
      <c r="A231" s="79"/>
      <c r="B231" s="92"/>
      <c r="C231" s="5"/>
      <c r="D231" s="79"/>
      <c r="E231" s="79"/>
      <c r="F231" s="5"/>
      <c r="G231" s="93"/>
      <c r="H231" s="5"/>
      <c r="I231" s="5"/>
      <c r="J231" s="94"/>
      <c r="K231" s="94"/>
      <c r="L231" s="5"/>
    </row>
    <row r="232" spans="1:12" x14ac:dyDescent="0.25">
      <c r="A232" s="79"/>
      <c r="B232" s="92"/>
      <c r="C232" s="5"/>
      <c r="D232" s="79"/>
      <c r="E232" s="79"/>
      <c r="F232" s="5"/>
      <c r="G232" s="93"/>
      <c r="H232" s="5"/>
      <c r="I232" s="5"/>
      <c r="J232" s="94"/>
      <c r="K232" s="94"/>
      <c r="L232" s="5"/>
    </row>
    <row r="233" spans="1:12" x14ac:dyDescent="0.25">
      <c r="A233" s="79"/>
      <c r="B233" s="92"/>
      <c r="C233" s="5"/>
      <c r="D233" s="79"/>
      <c r="E233" s="79"/>
      <c r="F233" s="5"/>
      <c r="G233" s="93"/>
      <c r="H233" s="5"/>
      <c r="I233" s="5"/>
      <c r="J233" s="94"/>
      <c r="K233" s="94"/>
      <c r="L233" s="5"/>
    </row>
    <row r="234" spans="1:12" x14ac:dyDescent="0.25">
      <c r="A234" s="79"/>
      <c r="B234" s="92"/>
      <c r="C234" s="5"/>
      <c r="D234" s="79"/>
      <c r="E234" s="79"/>
      <c r="F234" s="5"/>
      <c r="G234" s="93"/>
      <c r="H234" s="5"/>
      <c r="I234" s="5"/>
      <c r="J234" s="94"/>
      <c r="K234" s="94"/>
      <c r="L234" s="5"/>
    </row>
    <row r="235" spans="1:12" x14ac:dyDescent="0.25">
      <c r="A235" s="79"/>
      <c r="B235" s="92"/>
      <c r="C235" s="5"/>
      <c r="D235" s="79"/>
      <c r="E235" s="79"/>
      <c r="F235" s="5"/>
      <c r="G235" s="93"/>
      <c r="H235" s="5"/>
      <c r="I235" s="5"/>
      <c r="J235" s="94"/>
      <c r="K235" s="94"/>
      <c r="L235" s="5"/>
    </row>
    <row r="236" spans="1:12" x14ac:dyDescent="0.25">
      <c r="A236" s="79"/>
      <c r="B236" s="92"/>
      <c r="C236" s="5"/>
      <c r="D236" s="79"/>
      <c r="E236" s="79"/>
      <c r="F236" s="5"/>
      <c r="G236" s="93"/>
      <c r="H236" s="5"/>
      <c r="I236" s="5"/>
      <c r="J236" s="94"/>
      <c r="K236" s="94"/>
      <c r="L236" s="5"/>
    </row>
    <row r="237" spans="1:12" x14ac:dyDescent="0.25">
      <c r="A237" s="79"/>
      <c r="B237" s="92"/>
      <c r="C237" s="5"/>
      <c r="D237" s="79"/>
      <c r="E237" s="79"/>
      <c r="F237" s="5"/>
      <c r="G237" s="93"/>
      <c r="H237" s="5"/>
      <c r="I237" s="5"/>
      <c r="J237" s="94"/>
      <c r="K237" s="94"/>
      <c r="L237" s="5"/>
    </row>
    <row r="238" spans="1:12" x14ac:dyDescent="0.25">
      <c r="A238" s="79"/>
      <c r="B238" s="92"/>
      <c r="C238" s="5"/>
      <c r="D238" s="79"/>
      <c r="E238" s="79"/>
      <c r="F238" s="5"/>
      <c r="G238" s="93"/>
      <c r="H238" s="5"/>
      <c r="I238" s="5"/>
      <c r="J238" s="94"/>
      <c r="K238" s="94"/>
      <c r="L238" s="5"/>
    </row>
    <row r="239" spans="1:12" x14ac:dyDescent="0.25">
      <c r="A239" s="79"/>
      <c r="B239" s="92"/>
      <c r="C239" s="5"/>
      <c r="D239" s="79"/>
      <c r="E239" s="79"/>
      <c r="F239" s="5"/>
      <c r="G239" s="93"/>
      <c r="H239" s="5"/>
      <c r="I239" s="5"/>
      <c r="J239" s="94"/>
      <c r="K239" s="94"/>
      <c r="L239" s="5"/>
    </row>
    <row r="240" spans="1:12" x14ac:dyDescent="0.25">
      <c r="A240" s="79"/>
      <c r="B240" s="92"/>
      <c r="C240" s="5"/>
      <c r="D240" s="79"/>
      <c r="E240" s="79"/>
      <c r="F240" s="5"/>
      <c r="G240" s="93"/>
      <c r="H240" s="5"/>
      <c r="I240" s="5"/>
      <c r="J240" s="94"/>
      <c r="K240" s="94"/>
      <c r="L240" s="5"/>
    </row>
    <row r="241" spans="1:12" x14ac:dyDescent="0.25">
      <c r="A241" s="79"/>
      <c r="B241" s="92"/>
      <c r="C241" s="5"/>
      <c r="D241" s="79"/>
      <c r="E241" s="79"/>
      <c r="F241" s="5"/>
      <c r="G241" s="93"/>
      <c r="H241" s="5"/>
      <c r="I241" s="5"/>
      <c r="J241" s="94"/>
      <c r="K241" s="94"/>
      <c r="L241" s="5"/>
    </row>
    <row r="242" spans="1:12" x14ac:dyDescent="0.25">
      <c r="A242" s="79"/>
      <c r="B242" s="92"/>
      <c r="C242" s="5"/>
      <c r="D242" s="79"/>
      <c r="E242" s="79"/>
      <c r="F242" s="5"/>
      <c r="G242" s="93"/>
      <c r="H242" s="5"/>
      <c r="I242" s="5"/>
      <c r="J242" s="94"/>
      <c r="K242" s="94"/>
      <c r="L242" s="5"/>
    </row>
    <row r="243" spans="1:12" x14ac:dyDescent="0.25">
      <c r="A243" s="79"/>
      <c r="B243" s="92"/>
      <c r="C243" s="5"/>
      <c r="D243" s="79"/>
      <c r="E243" s="79"/>
      <c r="F243" s="5"/>
      <c r="G243" s="93"/>
      <c r="H243" s="5"/>
      <c r="I243" s="5"/>
      <c r="J243" s="94"/>
      <c r="K243" s="94"/>
      <c r="L243" s="5"/>
    </row>
    <row r="244" spans="1:12" x14ac:dyDescent="0.25">
      <c r="A244" s="79"/>
      <c r="B244" s="92"/>
      <c r="C244" s="5"/>
      <c r="D244" s="79"/>
      <c r="E244" s="79"/>
      <c r="F244" s="5"/>
      <c r="G244" s="93"/>
      <c r="H244" s="5"/>
      <c r="I244" s="5"/>
      <c r="J244" s="94"/>
      <c r="K244" s="94"/>
      <c r="L244" s="5"/>
    </row>
    <row r="245" spans="1:12" x14ac:dyDescent="0.25">
      <c r="A245" s="79"/>
      <c r="B245" s="92"/>
      <c r="C245" s="5"/>
      <c r="D245" s="79"/>
      <c r="E245" s="79"/>
      <c r="F245" s="5"/>
      <c r="G245" s="93"/>
      <c r="H245" s="5"/>
      <c r="I245" s="5"/>
      <c r="J245" s="94"/>
      <c r="K245" s="94"/>
      <c r="L245" s="5"/>
    </row>
    <row r="246" spans="1:12" x14ac:dyDescent="0.25">
      <c r="A246" s="79"/>
      <c r="B246" s="92"/>
      <c r="C246" s="5"/>
      <c r="D246" s="79"/>
      <c r="E246" s="79"/>
      <c r="F246" s="5"/>
      <c r="G246" s="93"/>
      <c r="H246" s="5"/>
      <c r="I246" s="5"/>
      <c r="J246" s="94"/>
      <c r="K246" s="94"/>
      <c r="L246" s="5"/>
    </row>
    <row r="247" spans="1:12" x14ac:dyDescent="0.25">
      <c r="A247" s="79"/>
      <c r="B247" s="92"/>
      <c r="C247" s="5"/>
      <c r="D247" s="79"/>
      <c r="E247" s="79"/>
      <c r="F247" s="5"/>
      <c r="G247" s="93"/>
      <c r="H247" s="5"/>
      <c r="I247" s="5"/>
      <c r="J247" s="94"/>
      <c r="K247" s="94"/>
      <c r="L247" s="5"/>
    </row>
    <row r="248" spans="1:12" x14ac:dyDescent="0.25">
      <c r="A248" s="79"/>
      <c r="B248" s="92"/>
      <c r="C248" s="5"/>
      <c r="D248" s="79"/>
      <c r="E248" s="79"/>
      <c r="F248" s="5"/>
      <c r="G248" s="93"/>
      <c r="H248" s="5"/>
      <c r="I248" s="5"/>
      <c r="J248" s="94"/>
      <c r="K248" s="94"/>
      <c r="L248" s="5"/>
    </row>
    <row r="249" spans="1:12" x14ac:dyDescent="0.25">
      <c r="A249" s="79"/>
      <c r="B249" s="92"/>
      <c r="C249" s="5"/>
      <c r="D249" s="79"/>
      <c r="E249" s="79"/>
      <c r="F249" s="5"/>
      <c r="G249" s="93"/>
      <c r="H249" s="5"/>
      <c r="I249" s="5"/>
      <c r="J249" s="94"/>
      <c r="K249" s="94"/>
      <c r="L249" s="5"/>
    </row>
    <row r="250" spans="1:12" x14ac:dyDescent="0.25">
      <c r="A250" s="79"/>
      <c r="B250" s="92"/>
      <c r="C250" s="5"/>
      <c r="D250" s="79"/>
      <c r="E250" s="79"/>
      <c r="F250" s="5"/>
      <c r="G250" s="93"/>
      <c r="H250" s="5"/>
      <c r="I250" s="5"/>
      <c r="J250" s="94"/>
      <c r="K250" s="94"/>
      <c r="L250" s="5"/>
    </row>
    <row r="251" spans="1:12" x14ac:dyDescent="0.25">
      <c r="A251" s="79"/>
      <c r="B251" s="92"/>
      <c r="C251" s="5"/>
      <c r="D251" s="79"/>
      <c r="E251" s="79"/>
      <c r="F251" s="5"/>
      <c r="G251" s="93"/>
      <c r="H251" s="5"/>
      <c r="I251" s="5"/>
      <c r="J251" s="94"/>
      <c r="K251" s="94"/>
      <c r="L251" s="5"/>
    </row>
    <row r="252" spans="1:12" x14ac:dyDescent="0.25">
      <c r="A252" s="79"/>
      <c r="B252" s="92"/>
      <c r="C252" s="5"/>
      <c r="D252" s="79"/>
      <c r="E252" s="79"/>
      <c r="F252" s="5"/>
      <c r="G252" s="93"/>
      <c r="H252" s="5"/>
      <c r="I252" s="5"/>
      <c r="J252" s="94"/>
      <c r="K252" s="94"/>
      <c r="L252" s="5"/>
    </row>
    <row r="253" spans="1:12" x14ac:dyDescent="0.25">
      <c r="A253" s="79"/>
      <c r="B253" s="92"/>
      <c r="C253" s="5"/>
      <c r="D253" s="79"/>
      <c r="E253" s="79"/>
      <c r="F253" s="5"/>
      <c r="G253" s="93"/>
      <c r="H253" s="5"/>
      <c r="I253" s="5"/>
      <c r="J253" s="94"/>
      <c r="K253" s="94"/>
      <c r="L253" s="5"/>
    </row>
    <row r="254" spans="1:12" x14ac:dyDescent="0.25">
      <c r="A254" s="79"/>
      <c r="B254" s="92"/>
      <c r="C254" s="5"/>
      <c r="D254" s="79"/>
      <c r="E254" s="79"/>
      <c r="F254" s="5"/>
      <c r="G254" s="93"/>
      <c r="H254" s="5"/>
      <c r="I254" s="5"/>
      <c r="J254" s="94"/>
      <c r="K254" s="94"/>
      <c r="L254" s="5"/>
    </row>
    <row r="255" spans="1:12" x14ac:dyDescent="0.25">
      <c r="A255" s="79"/>
      <c r="B255" s="92"/>
      <c r="C255" s="5"/>
      <c r="D255" s="79"/>
      <c r="E255" s="79"/>
      <c r="F255" s="5"/>
      <c r="G255" s="93"/>
      <c r="H255" s="5"/>
      <c r="I255" s="5"/>
      <c r="J255" s="5"/>
      <c r="K255" s="5"/>
      <c r="L255" s="5"/>
    </row>
    <row r="256" spans="1:12" x14ac:dyDescent="0.25">
      <c r="A256" s="79"/>
      <c r="B256" s="92"/>
      <c r="C256" s="5"/>
      <c r="D256" s="79"/>
      <c r="E256" s="79"/>
      <c r="F256" s="5"/>
      <c r="G256" s="93"/>
      <c r="H256" s="5"/>
      <c r="I256" s="5"/>
      <c r="J256" s="5"/>
      <c r="K256" s="5"/>
      <c r="L256" s="5"/>
    </row>
    <row r="257" spans="1:12" x14ac:dyDescent="0.25">
      <c r="A257" s="79"/>
      <c r="B257" s="92"/>
      <c r="C257" s="5"/>
      <c r="D257" s="79"/>
      <c r="E257" s="79"/>
      <c r="F257" s="5"/>
      <c r="G257" s="93"/>
      <c r="H257" s="5"/>
      <c r="I257" s="5"/>
      <c r="J257" s="5"/>
      <c r="K257" s="5"/>
      <c r="L257" s="5"/>
    </row>
    <row r="258" spans="1:12" x14ac:dyDescent="0.25">
      <c r="A258" s="79"/>
      <c r="B258" s="92"/>
      <c r="C258" s="5"/>
      <c r="D258" s="79"/>
      <c r="E258" s="79"/>
      <c r="F258" s="5"/>
      <c r="G258" s="93"/>
      <c r="H258" s="5"/>
      <c r="I258" s="5"/>
      <c r="J258" s="5"/>
      <c r="K258" s="5"/>
      <c r="L258" s="5"/>
    </row>
    <row r="259" spans="1:12" x14ac:dyDescent="0.25">
      <c r="A259" s="79"/>
      <c r="B259" s="92"/>
      <c r="C259" s="5"/>
      <c r="D259" s="79"/>
      <c r="E259" s="79"/>
      <c r="F259" s="5"/>
      <c r="G259" s="93"/>
      <c r="H259" s="5"/>
      <c r="I259" s="5"/>
      <c r="J259" s="5"/>
      <c r="K259" s="5"/>
      <c r="L259" s="5"/>
    </row>
    <row r="260" spans="1:12" x14ac:dyDescent="0.25">
      <c r="A260" s="79"/>
      <c r="B260" s="92"/>
      <c r="C260" s="5"/>
      <c r="D260" s="79"/>
      <c r="E260" s="79"/>
      <c r="F260" s="5"/>
      <c r="G260" s="93"/>
      <c r="H260" s="5"/>
      <c r="I260" s="5"/>
      <c r="J260" s="5"/>
      <c r="K260" s="5"/>
      <c r="L260" s="5"/>
    </row>
    <row r="261" spans="1:12" x14ac:dyDescent="0.25">
      <c r="A261" s="79"/>
      <c r="B261" s="92"/>
      <c r="C261" s="5"/>
      <c r="D261" s="79"/>
      <c r="E261" s="79"/>
      <c r="F261" s="5"/>
      <c r="G261" s="93"/>
      <c r="H261" s="5"/>
      <c r="I261" s="5"/>
      <c r="J261" s="5"/>
      <c r="K261" s="5"/>
      <c r="L261" s="5"/>
    </row>
    <row r="262" spans="1:12" x14ac:dyDescent="0.25">
      <c r="A262" s="79"/>
      <c r="B262" s="92"/>
      <c r="C262" s="5"/>
      <c r="D262" s="79"/>
      <c r="E262" s="79"/>
      <c r="F262" s="5"/>
      <c r="G262" s="93"/>
      <c r="H262" s="5"/>
      <c r="I262" s="5"/>
      <c r="J262" s="5"/>
      <c r="K262" s="5"/>
      <c r="L262" s="5"/>
    </row>
    <row r="263" spans="1:12" x14ac:dyDescent="0.25">
      <c r="A263" s="79"/>
      <c r="B263" s="92"/>
      <c r="C263" s="5"/>
      <c r="D263" s="79"/>
      <c r="E263" s="79"/>
      <c r="F263" s="5"/>
      <c r="G263" s="93"/>
      <c r="H263" s="5"/>
      <c r="I263" s="5"/>
      <c r="J263" s="5"/>
      <c r="K263" s="5"/>
      <c r="L263" s="5"/>
    </row>
    <row r="264" spans="1:12" x14ac:dyDescent="0.25">
      <c r="A264" s="79"/>
      <c r="B264" s="92"/>
      <c r="C264" s="5"/>
      <c r="D264" s="79"/>
      <c r="E264" s="79"/>
      <c r="F264" s="5"/>
      <c r="G264" s="93"/>
      <c r="H264" s="5"/>
      <c r="I264" s="5"/>
      <c r="J264" s="5"/>
      <c r="K264" s="5"/>
      <c r="L264" s="5"/>
    </row>
    <row r="265" spans="1:12" x14ac:dyDescent="0.25">
      <c r="A265" s="79"/>
      <c r="B265" s="92"/>
      <c r="C265" s="5"/>
      <c r="D265" s="79"/>
      <c r="E265" s="79"/>
      <c r="F265" s="5"/>
      <c r="G265" s="93"/>
      <c r="H265" s="5"/>
      <c r="I265" s="5"/>
      <c r="J265" s="5"/>
      <c r="K265" s="5"/>
      <c r="L265" s="5"/>
    </row>
    <row r="266" spans="1:12" x14ac:dyDescent="0.25">
      <c r="A266" s="79"/>
      <c r="B266" s="92"/>
      <c r="C266" s="5"/>
      <c r="D266" s="79"/>
      <c r="E266" s="79"/>
      <c r="F266" s="5"/>
      <c r="G266" s="93"/>
      <c r="H266" s="5"/>
      <c r="I266" s="5"/>
      <c r="J266" s="5"/>
      <c r="K266" s="5"/>
      <c r="L266" s="5"/>
    </row>
    <row r="267" spans="1:12" x14ac:dyDescent="0.25">
      <c r="A267" s="79"/>
      <c r="B267" s="92"/>
      <c r="C267" s="5"/>
      <c r="D267" s="79"/>
      <c r="E267" s="79"/>
      <c r="F267" s="5"/>
      <c r="G267" s="93"/>
      <c r="H267" s="5"/>
      <c r="I267" s="5"/>
      <c r="J267" s="5"/>
      <c r="K267" s="5"/>
      <c r="L267" s="5"/>
    </row>
    <row r="268" spans="1:12" x14ac:dyDescent="0.25">
      <c r="A268" s="79"/>
      <c r="B268" s="92"/>
      <c r="C268" s="5"/>
      <c r="D268" s="79"/>
      <c r="E268" s="79"/>
      <c r="F268" s="5"/>
      <c r="G268" s="93"/>
      <c r="H268" s="94"/>
      <c r="I268" s="5"/>
      <c r="J268" s="94"/>
      <c r="K268" s="94"/>
      <c r="L268" s="5"/>
    </row>
    <row r="269" spans="1:12" x14ac:dyDescent="0.25">
      <c r="A269" s="5"/>
      <c r="B269" s="92"/>
      <c r="C269" s="5"/>
      <c r="D269" s="79"/>
      <c r="E269" s="79"/>
      <c r="F269" s="5"/>
      <c r="G269" s="94"/>
      <c r="H269" s="94"/>
      <c r="I269" s="5"/>
      <c r="J269" s="94"/>
      <c r="K269" s="94"/>
      <c r="L269" s="5"/>
    </row>
    <row r="270" spans="1:12" x14ac:dyDescent="0.25">
      <c r="A270" s="5"/>
      <c r="B270" s="92"/>
      <c r="C270" s="5"/>
      <c r="D270" s="79"/>
      <c r="E270" s="79"/>
      <c r="F270" s="5"/>
      <c r="G270" s="94"/>
      <c r="H270" s="94"/>
      <c r="I270" s="5"/>
      <c r="J270" s="94"/>
      <c r="K270" s="94"/>
      <c r="L270" s="5"/>
    </row>
    <row r="271" spans="1:12" x14ac:dyDescent="0.25">
      <c r="A271" s="5"/>
      <c r="B271" s="92"/>
      <c r="C271" s="5"/>
      <c r="D271" s="79"/>
      <c r="E271" s="79"/>
      <c r="F271" s="5"/>
      <c r="G271" s="94"/>
      <c r="H271" s="94"/>
      <c r="I271" s="5"/>
      <c r="J271" s="94"/>
      <c r="K271" s="94"/>
      <c r="L271" s="5"/>
    </row>
    <row r="272" spans="1:12" x14ac:dyDescent="0.25">
      <c r="A272" s="5"/>
      <c r="B272" s="92"/>
      <c r="C272" s="5"/>
      <c r="D272" s="79"/>
      <c r="E272" s="79"/>
      <c r="F272" s="5"/>
      <c r="G272" s="94"/>
      <c r="H272" s="94"/>
      <c r="I272" s="5"/>
      <c r="J272" s="94"/>
      <c r="K272" s="94"/>
      <c r="L272" s="5"/>
    </row>
    <row r="273" spans="1:12" x14ac:dyDescent="0.25">
      <c r="A273" s="5"/>
      <c r="B273" s="92"/>
      <c r="C273" s="5"/>
      <c r="D273" s="79"/>
      <c r="E273" s="79"/>
      <c r="F273" s="5"/>
      <c r="G273" s="94"/>
      <c r="H273" s="94"/>
      <c r="I273" s="5"/>
      <c r="J273" s="94"/>
      <c r="K273" s="94"/>
      <c r="L273" s="5"/>
    </row>
    <row r="274" spans="1:12" x14ac:dyDescent="0.25">
      <c r="A274" s="5"/>
      <c r="B274" s="92"/>
      <c r="C274" s="5"/>
      <c r="D274" s="79"/>
      <c r="E274" s="79"/>
      <c r="F274" s="5"/>
      <c r="G274" s="94"/>
      <c r="H274" s="94"/>
      <c r="I274" s="5"/>
      <c r="J274" s="94"/>
      <c r="K274" s="94"/>
      <c r="L274" s="5"/>
    </row>
    <row r="275" spans="1:12" x14ac:dyDescent="0.25">
      <c r="A275" s="5"/>
      <c r="B275" s="92"/>
      <c r="C275" s="5"/>
      <c r="D275" s="79"/>
      <c r="E275" s="79"/>
      <c r="F275" s="5"/>
      <c r="G275" s="94"/>
      <c r="H275" s="94"/>
      <c r="I275" s="5"/>
      <c r="J275" s="94"/>
      <c r="K275" s="94"/>
      <c r="L275" s="5"/>
    </row>
    <row r="276" spans="1:12" x14ac:dyDescent="0.25">
      <c r="A276" s="5"/>
      <c r="B276" s="92"/>
      <c r="C276" s="5"/>
      <c r="D276" s="79"/>
      <c r="E276" s="79"/>
      <c r="F276" s="5"/>
      <c r="G276" s="94"/>
      <c r="H276" s="94"/>
      <c r="I276" s="5"/>
      <c r="J276" s="94"/>
      <c r="K276" s="94"/>
      <c r="L276" s="5"/>
    </row>
    <row r="293" spans="1:12" x14ac:dyDescent="0.25">
      <c r="A293" s="5"/>
      <c r="B293" s="92"/>
      <c r="C293" s="5"/>
      <c r="D293" s="79"/>
      <c r="E293" s="79"/>
      <c r="F293" s="5"/>
      <c r="G293" s="94"/>
      <c r="H293" s="94"/>
      <c r="I293" s="5"/>
      <c r="J293" s="94"/>
      <c r="K293" s="94"/>
      <c r="L293" s="5"/>
    </row>
    <row r="294" spans="1:12" x14ac:dyDescent="0.25">
      <c r="A294" s="5"/>
      <c r="B294" s="92"/>
      <c r="C294" s="5"/>
      <c r="D294" s="79"/>
      <c r="E294" s="79"/>
      <c r="F294" s="5"/>
      <c r="G294" s="94"/>
      <c r="H294" s="94"/>
      <c r="I294" s="5"/>
      <c r="J294" s="94"/>
      <c r="K294" s="94"/>
      <c r="L294" s="5"/>
    </row>
    <row r="295" spans="1:12" x14ac:dyDescent="0.25">
      <c r="A295" s="5"/>
      <c r="B295" s="92"/>
      <c r="C295" s="5"/>
      <c r="D295" s="79"/>
      <c r="E295" s="79"/>
      <c r="F295" s="5"/>
      <c r="G295" s="94"/>
      <c r="H295" s="94"/>
      <c r="I295" s="5"/>
      <c r="J295" s="94"/>
      <c r="K295" s="94"/>
      <c r="L295" s="5"/>
    </row>
    <row r="296" spans="1:12" x14ac:dyDescent="0.25">
      <c r="A296" s="5"/>
      <c r="B296" s="92"/>
      <c r="C296" s="5"/>
      <c r="D296" s="79"/>
      <c r="E296" s="79"/>
      <c r="F296" s="5"/>
      <c r="G296" s="94"/>
      <c r="H296" s="94"/>
      <c r="I296" s="5"/>
      <c r="J296" s="94"/>
      <c r="K296" s="94"/>
      <c r="L296" s="5"/>
    </row>
    <row r="297" spans="1:12" x14ac:dyDescent="0.25">
      <c r="A297" s="5"/>
      <c r="B297" s="92"/>
      <c r="C297" s="5"/>
      <c r="D297" s="79"/>
      <c r="E297" s="79"/>
      <c r="F297" s="5"/>
      <c r="G297" s="94"/>
      <c r="H297" s="94"/>
      <c r="I297" s="5"/>
      <c r="J297" s="94"/>
      <c r="K297" s="94"/>
      <c r="L297" s="5"/>
    </row>
    <row r="298" spans="1:12" x14ac:dyDescent="0.25">
      <c r="A298" s="5"/>
      <c r="B298" s="92"/>
      <c r="C298" s="5"/>
      <c r="D298" s="79"/>
      <c r="E298" s="79"/>
      <c r="F298" s="5"/>
      <c r="G298" s="94"/>
      <c r="H298" s="94"/>
      <c r="I298" s="5"/>
      <c r="J298" s="94"/>
      <c r="K298" s="94"/>
      <c r="L298" s="5"/>
    </row>
    <row r="299" spans="1:12" x14ac:dyDescent="0.25">
      <c r="A299" s="5"/>
      <c r="B299" s="92"/>
      <c r="C299" s="5"/>
      <c r="D299" s="79"/>
      <c r="E299" s="79"/>
      <c r="F299" s="5"/>
      <c r="G299" s="94"/>
      <c r="H299" s="94"/>
      <c r="I299" s="5"/>
      <c r="J299" s="94"/>
      <c r="K299" s="94"/>
      <c r="L299" s="5"/>
    </row>
    <row r="300" spans="1:12" x14ac:dyDescent="0.25">
      <c r="A300" s="5"/>
      <c r="B300" s="92"/>
      <c r="C300" s="5"/>
      <c r="D300" s="79"/>
      <c r="E300" s="79"/>
      <c r="F300" s="5"/>
      <c r="G300" s="94"/>
      <c r="H300" s="94"/>
      <c r="I300" s="5"/>
      <c r="J300" s="94"/>
      <c r="K300" s="94"/>
      <c r="L300" s="5"/>
    </row>
    <row r="301" spans="1:12" x14ac:dyDescent="0.25">
      <c r="A301" s="5"/>
      <c r="B301" s="92"/>
      <c r="C301" s="5"/>
      <c r="D301" s="79"/>
      <c r="E301" s="79"/>
      <c r="F301" s="5"/>
      <c r="G301" s="94"/>
      <c r="H301" s="94"/>
      <c r="I301" s="5"/>
      <c r="J301" s="94"/>
      <c r="K301" s="94"/>
      <c r="L301" s="5"/>
    </row>
    <row r="302" spans="1:12" x14ac:dyDescent="0.25">
      <c r="A302" s="5"/>
      <c r="B302" s="92"/>
      <c r="C302" s="5"/>
      <c r="D302" s="79"/>
      <c r="E302" s="79"/>
      <c r="F302" s="5"/>
      <c r="G302" s="94"/>
      <c r="H302" s="94"/>
      <c r="I302" s="5"/>
      <c r="J302" s="94"/>
      <c r="K302" s="94"/>
      <c r="L302" s="5"/>
    </row>
    <row r="303" spans="1:12" x14ac:dyDescent="0.25">
      <c r="A303" s="5"/>
      <c r="B303" s="92"/>
      <c r="C303" s="5"/>
      <c r="D303" s="79"/>
      <c r="E303" s="79"/>
      <c r="F303" s="5"/>
      <c r="G303" s="94"/>
      <c r="H303" s="94"/>
      <c r="I303" s="5"/>
      <c r="J303" s="94"/>
      <c r="K303" s="94"/>
      <c r="L303" s="5"/>
    </row>
    <row r="304" spans="1:12" x14ac:dyDescent="0.25">
      <c r="A304" s="5"/>
      <c r="B304" s="92"/>
      <c r="C304" s="5"/>
      <c r="D304" s="79"/>
      <c r="E304" s="79"/>
      <c r="F304" s="5"/>
      <c r="G304" s="94"/>
      <c r="H304" s="94"/>
      <c r="I304" s="5"/>
      <c r="J304" s="94"/>
      <c r="K304" s="94"/>
      <c r="L304" s="5"/>
    </row>
    <row r="305" spans="1:12" x14ac:dyDescent="0.25">
      <c r="A305" s="5"/>
      <c r="B305" s="92"/>
      <c r="C305" s="5"/>
      <c r="D305" s="79"/>
      <c r="E305" s="79"/>
      <c r="F305" s="5"/>
      <c r="G305" s="94"/>
      <c r="H305" s="94"/>
      <c r="I305" s="5"/>
      <c r="J305" s="94"/>
      <c r="K305" s="94"/>
      <c r="L305" s="5"/>
    </row>
    <row r="306" spans="1:12" x14ac:dyDescent="0.25">
      <c r="A306" s="5"/>
      <c r="B306" s="92"/>
      <c r="C306" s="5"/>
      <c r="D306" s="79"/>
      <c r="E306" s="79"/>
      <c r="F306" s="5"/>
      <c r="G306" s="94"/>
      <c r="H306" s="94"/>
      <c r="I306" s="5"/>
      <c r="J306" s="94"/>
      <c r="K306" s="94"/>
      <c r="L306" s="5"/>
    </row>
    <row r="307" spans="1:12" x14ac:dyDescent="0.25">
      <c r="A307" s="5"/>
      <c r="B307" s="92"/>
      <c r="C307" s="5"/>
      <c r="D307" s="79"/>
      <c r="E307" s="79"/>
      <c r="F307" s="5"/>
      <c r="G307" s="94"/>
      <c r="H307" s="94"/>
      <c r="I307" s="5"/>
      <c r="J307" s="94"/>
      <c r="K307" s="94"/>
      <c r="L307" s="5"/>
    </row>
    <row r="308" spans="1:12" x14ac:dyDescent="0.25">
      <c r="A308" s="5"/>
      <c r="B308" s="92"/>
      <c r="C308" s="5"/>
      <c r="D308" s="79"/>
      <c r="E308" s="79"/>
      <c r="F308" s="5"/>
      <c r="G308" s="94"/>
      <c r="H308" s="94"/>
      <c r="I308" s="5"/>
      <c r="J308" s="94"/>
      <c r="K308" s="94"/>
      <c r="L308" s="5"/>
    </row>
    <row r="309" spans="1:12" x14ac:dyDescent="0.25">
      <c r="A309" s="5"/>
      <c r="B309" s="92"/>
      <c r="C309" s="5"/>
      <c r="D309" s="79"/>
      <c r="E309" s="79"/>
      <c r="F309" s="5"/>
      <c r="G309" s="94"/>
      <c r="H309" s="94"/>
      <c r="I309" s="5"/>
      <c r="J309" s="94"/>
      <c r="K309" s="94"/>
      <c r="L309" s="5"/>
    </row>
    <row r="310" spans="1:12" x14ac:dyDescent="0.25">
      <c r="A310" s="5"/>
      <c r="B310" s="92"/>
      <c r="C310" s="5"/>
      <c r="D310" s="79"/>
      <c r="E310" s="79"/>
      <c r="F310" s="5"/>
      <c r="G310" s="94"/>
      <c r="H310" s="94"/>
      <c r="I310" s="5"/>
      <c r="J310" s="94"/>
      <c r="K310" s="94"/>
      <c r="L310" s="5"/>
    </row>
    <row r="311" spans="1:12" x14ac:dyDescent="0.25">
      <c r="A311" s="5"/>
      <c r="B311" s="92"/>
      <c r="C311" s="5"/>
      <c r="D311" s="79"/>
      <c r="E311" s="79"/>
      <c r="F311" s="5"/>
      <c r="G311" s="94"/>
      <c r="H311" s="94"/>
      <c r="I311" s="5"/>
      <c r="J311" s="94"/>
      <c r="K311" s="94"/>
      <c r="L311" s="5"/>
    </row>
    <row r="312" spans="1:12" x14ac:dyDescent="0.25">
      <c r="A312" s="5"/>
      <c r="B312" s="92"/>
      <c r="C312" s="5"/>
      <c r="D312" s="79"/>
      <c r="E312" s="79"/>
      <c r="F312" s="5"/>
      <c r="G312" s="94"/>
      <c r="H312" s="94"/>
      <c r="I312" s="5"/>
      <c r="J312" s="94"/>
      <c r="K312" s="94"/>
      <c r="L312" s="5"/>
    </row>
    <row r="313" spans="1:12" x14ac:dyDescent="0.25">
      <c r="A313" s="5"/>
      <c r="B313" s="92"/>
      <c r="C313" s="5"/>
      <c r="D313" s="79"/>
      <c r="E313" s="79"/>
      <c r="F313" s="5"/>
      <c r="G313" s="94"/>
      <c r="H313" s="94"/>
      <c r="I313" s="5"/>
      <c r="J313" s="94"/>
      <c r="K313" s="94"/>
      <c r="L313" s="5"/>
    </row>
    <row r="314" spans="1:12" x14ac:dyDescent="0.25">
      <c r="A314" s="5"/>
      <c r="B314" s="92"/>
      <c r="C314" s="5"/>
      <c r="D314" s="79"/>
      <c r="E314" s="79"/>
      <c r="F314" s="5"/>
      <c r="G314" s="94"/>
      <c r="H314" s="94"/>
      <c r="I314" s="5"/>
      <c r="J314" s="94"/>
      <c r="K314" s="94"/>
      <c r="L314" s="5"/>
    </row>
    <row r="315" spans="1:12" x14ac:dyDescent="0.25">
      <c r="A315" s="5"/>
      <c r="B315" s="92"/>
      <c r="C315" s="5"/>
      <c r="D315" s="79"/>
      <c r="E315" s="79"/>
      <c r="F315" s="5"/>
      <c r="G315" s="94"/>
      <c r="H315" s="94"/>
      <c r="I315" s="5"/>
      <c r="J315" s="94"/>
      <c r="K315" s="94"/>
      <c r="L315" s="5"/>
    </row>
    <row r="316" spans="1:12" x14ac:dyDescent="0.25">
      <c r="A316" s="5"/>
      <c r="B316" s="92"/>
      <c r="C316" s="5"/>
      <c r="D316" s="79"/>
      <c r="E316" s="79"/>
      <c r="F316" s="5"/>
      <c r="G316" s="94"/>
      <c r="H316" s="94"/>
      <c r="I316" s="5"/>
      <c r="J316" s="94"/>
      <c r="K316" s="94"/>
      <c r="L316" s="5"/>
    </row>
    <row r="317" spans="1:12" x14ac:dyDescent="0.25">
      <c r="A317" s="5"/>
      <c r="B317" s="92"/>
      <c r="C317" s="5"/>
      <c r="D317" s="79"/>
      <c r="E317" s="79"/>
      <c r="F317" s="5"/>
      <c r="G317" s="94"/>
      <c r="H317" s="94"/>
      <c r="I317" s="5"/>
      <c r="J317" s="94"/>
      <c r="K317" s="94"/>
      <c r="L317" s="5"/>
    </row>
    <row r="318" spans="1:12" x14ac:dyDescent="0.25">
      <c r="A318" s="5"/>
      <c r="B318" s="92"/>
      <c r="C318" s="5"/>
      <c r="D318" s="79"/>
      <c r="E318" s="79"/>
      <c r="F318" s="5"/>
      <c r="G318" s="94"/>
      <c r="H318" s="94"/>
      <c r="I318" s="5"/>
      <c r="J318" s="94"/>
      <c r="K318" s="94"/>
      <c r="L318" s="5"/>
    </row>
    <row r="319" spans="1:12" x14ac:dyDescent="0.25">
      <c r="A319" s="5"/>
      <c r="B319" s="92"/>
      <c r="C319" s="5"/>
      <c r="D319" s="79"/>
      <c r="E319" s="79"/>
      <c r="F319" s="5"/>
      <c r="G319" s="94"/>
      <c r="H319" s="94"/>
      <c r="I319" s="5"/>
      <c r="J319" s="94"/>
      <c r="K319" s="94"/>
      <c r="L319" s="5"/>
    </row>
    <row r="320" spans="1:12" x14ac:dyDescent="0.25">
      <c r="A320" s="5"/>
      <c r="B320" s="92"/>
      <c r="C320" s="5"/>
      <c r="D320" s="79"/>
      <c r="E320" s="79"/>
      <c r="F320" s="5"/>
      <c r="G320" s="94"/>
      <c r="H320" s="94"/>
      <c r="I320" s="5"/>
      <c r="J320" s="94"/>
      <c r="K320" s="94"/>
      <c r="L320" s="5"/>
    </row>
    <row r="321" spans="1:12" x14ac:dyDescent="0.25">
      <c r="A321" s="5"/>
      <c r="B321" s="92"/>
      <c r="C321" s="5"/>
      <c r="D321" s="79"/>
      <c r="E321" s="79"/>
      <c r="F321" s="5"/>
      <c r="G321" s="94"/>
      <c r="H321" s="94"/>
      <c r="I321" s="5"/>
      <c r="J321" s="94"/>
      <c r="K321" s="94"/>
      <c r="L321" s="5"/>
    </row>
    <row r="322" spans="1:12" x14ac:dyDescent="0.25">
      <c r="A322" s="5"/>
      <c r="B322" s="92"/>
      <c r="C322" s="5"/>
      <c r="D322" s="79"/>
      <c r="E322" s="79"/>
      <c r="F322" s="5"/>
      <c r="G322" s="94"/>
      <c r="H322" s="94"/>
      <c r="I322" s="5"/>
      <c r="J322" s="94"/>
      <c r="K322" s="94"/>
      <c r="L322" s="5"/>
    </row>
    <row r="323" spans="1:12" x14ac:dyDescent="0.25">
      <c r="A323" s="5"/>
      <c r="B323" s="92"/>
      <c r="C323" s="5"/>
      <c r="D323" s="79"/>
      <c r="E323" s="79"/>
      <c r="F323" s="5"/>
      <c r="G323" s="94"/>
      <c r="H323" s="94"/>
      <c r="I323" s="5"/>
      <c r="J323" s="94"/>
      <c r="K323" s="94"/>
      <c r="L323" s="5"/>
    </row>
    <row r="324" spans="1:12" x14ac:dyDescent="0.25">
      <c r="A324" s="5"/>
      <c r="B324" s="92"/>
      <c r="C324" s="5"/>
      <c r="D324" s="79"/>
      <c r="E324" s="79"/>
      <c r="F324" s="5"/>
      <c r="G324" s="94"/>
      <c r="H324" s="94"/>
      <c r="I324" s="5"/>
      <c r="J324" s="94"/>
      <c r="K324" s="94"/>
      <c r="L324" s="5"/>
    </row>
    <row r="325" spans="1:12" x14ac:dyDescent="0.25">
      <c r="A325" s="5"/>
      <c r="B325" s="92"/>
      <c r="C325" s="5"/>
      <c r="D325" s="79"/>
      <c r="E325" s="79"/>
      <c r="F325" s="5"/>
      <c r="G325" s="94"/>
      <c r="H325" s="94"/>
      <c r="I325" s="5"/>
      <c r="J325" s="94"/>
      <c r="K325" s="94"/>
      <c r="L325" s="5"/>
    </row>
    <row r="326" spans="1:12" x14ac:dyDescent="0.25">
      <c r="A326" s="5"/>
      <c r="B326" s="92"/>
      <c r="C326" s="5"/>
      <c r="D326" s="79"/>
      <c r="E326" s="79"/>
      <c r="F326" s="5"/>
      <c r="G326" s="94"/>
      <c r="H326" s="94"/>
      <c r="I326" s="5"/>
      <c r="J326" s="94"/>
      <c r="K326" s="94"/>
      <c r="L326" s="5"/>
    </row>
    <row r="327" spans="1:12" x14ac:dyDescent="0.25">
      <c r="A327" s="5"/>
      <c r="B327" s="92"/>
      <c r="C327" s="5"/>
      <c r="D327" s="79"/>
      <c r="E327" s="79"/>
      <c r="F327" s="5"/>
      <c r="G327" s="94"/>
      <c r="H327" s="94"/>
      <c r="I327" s="5"/>
      <c r="J327" s="94"/>
      <c r="K327" s="94"/>
      <c r="L327" s="5"/>
    </row>
    <row r="328" spans="1:12" x14ac:dyDescent="0.25">
      <c r="A328" s="5"/>
      <c r="B328" s="92"/>
      <c r="C328" s="5"/>
      <c r="D328" s="79"/>
      <c r="E328" s="79"/>
      <c r="F328" s="5"/>
      <c r="G328" s="94"/>
      <c r="H328" s="94"/>
      <c r="I328" s="5"/>
      <c r="J328" s="94"/>
      <c r="K328" s="94"/>
      <c r="L328" s="5"/>
    </row>
    <row r="329" spans="1:12" x14ac:dyDescent="0.25">
      <c r="A329" s="5"/>
      <c r="B329" s="92"/>
      <c r="C329" s="5"/>
      <c r="D329" s="79"/>
      <c r="E329" s="79"/>
      <c r="F329" s="5"/>
      <c r="G329" s="94"/>
      <c r="H329" s="94"/>
      <c r="I329" s="5"/>
      <c r="J329" s="94"/>
      <c r="K329" s="94"/>
      <c r="L329" s="5"/>
    </row>
    <row r="330" spans="1:12" x14ac:dyDescent="0.25">
      <c r="A330" s="5"/>
      <c r="B330" s="92"/>
      <c r="C330" s="5"/>
      <c r="D330" s="79"/>
      <c r="E330" s="79"/>
      <c r="F330" s="5"/>
      <c r="G330" s="94"/>
      <c r="H330" s="94"/>
      <c r="I330" s="5"/>
      <c r="J330" s="94"/>
      <c r="K330" s="94"/>
      <c r="L330" s="5"/>
    </row>
    <row r="331" spans="1:12" x14ac:dyDescent="0.25">
      <c r="A331" s="5"/>
      <c r="B331" s="92"/>
      <c r="C331" s="5"/>
      <c r="D331" s="79"/>
      <c r="E331" s="79"/>
      <c r="F331" s="5"/>
      <c r="G331" s="94"/>
      <c r="H331" s="94"/>
      <c r="I331" s="5"/>
      <c r="J331" s="94"/>
      <c r="K331" s="94"/>
      <c r="L331" s="5"/>
    </row>
    <row r="332" spans="1:12" x14ac:dyDescent="0.25">
      <c r="A332" s="5"/>
      <c r="B332" s="92"/>
      <c r="C332" s="5"/>
      <c r="D332" s="79"/>
      <c r="E332" s="79"/>
      <c r="F332" s="5"/>
      <c r="G332" s="94"/>
      <c r="H332" s="94"/>
      <c r="I332" s="5"/>
      <c r="J332" s="94"/>
      <c r="K332" s="94"/>
      <c r="L332" s="5"/>
    </row>
    <row r="333" spans="1:12" x14ac:dyDescent="0.25">
      <c r="A333" s="5"/>
      <c r="B333" s="92"/>
      <c r="C333" s="5"/>
      <c r="D333" s="79"/>
      <c r="E333" s="79"/>
      <c r="F333" s="5"/>
      <c r="G333" s="94"/>
      <c r="H333" s="94"/>
      <c r="I333" s="5"/>
      <c r="J333" s="94"/>
      <c r="K333" s="94"/>
      <c r="L333" s="5"/>
    </row>
    <row r="334" spans="1:12" x14ac:dyDescent="0.25">
      <c r="A334" s="5"/>
      <c r="B334" s="92"/>
      <c r="C334" s="5"/>
      <c r="D334" s="79"/>
      <c r="E334" s="79"/>
      <c r="F334" s="5"/>
      <c r="G334" s="94"/>
      <c r="H334" s="94"/>
      <c r="I334" s="5"/>
      <c r="J334" s="94"/>
      <c r="K334" s="94"/>
      <c r="L334" s="5"/>
    </row>
    <row r="335" spans="1:12" x14ac:dyDescent="0.25">
      <c r="A335" s="5"/>
      <c r="B335" s="92"/>
      <c r="C335" s="5"/>
      <c r="D335" s="79"/>
      <c r="E335" s="79"/>
      <c r="F335" s="5"/>
      <c r="G335" s="94"/>
      <c r="H335" s="94"/>
      <c r="I335" s="5"/>
      <c r="J335" s="94"/>
      <c r="K335" s="94"/>
      <c r="L335" s="5"/>
    </row>
    <row r="336" spans="1:12" x14ac:dyDescent="0.25">
      <c r="A336" s="5"/>
      <c r="B336" s="92"/>
      <c r="C336" s="5"/>
      <c r="D336" s="79"/>
      <c r="E336" s="79"/>
      <c r="F336" s="5"/>
      <c r="G336" s="94"/>
      <c r="H336" s="94"/>
      <c r="I336" s="5"/>
      <c r="J336" s="94"/>
      <c r="K336" s="94"/>
      <c r="L336" s="5"/>
    </row>
    <row r="337" spans="1:12" x14ac:dyDescent="0.25">
      <c r="A337" s="5"/>
      <c r="B337" s="92"/>
      <c r="C337" s="5"/>
      <c r="D337" s="79"/>
      <c r="E337" s="79"/>
      <c r="F337" s="5"/>
      <c r="G337" s="94"/>
      <c r="H337" s="94"/>
      <c r="I337" s="5"/>
      <c r="J337" s="94"/>
      <c r="K337" s="94"/>
      <c r="L337" s="5"/>
    </row>
    <row r="338" spans="1:12" x14ac:dyDescent="0.25">
      <c r="A338" s="5"/>
      <c r="B338" s="92"/>
      <c r="C338" s="5"/>
      <c r="D338" s="79"/>
      <c r="E338" s="79"/>
      <c r="F338" s="5"/>
      <c r="G338" s="94"/>
      <c r="H338" s="94"/>
      <c r="I338" s="5"/>
      <c r="J338" s="94"/>
      <c r="K338" s="94"/>
      <c r="L338" s="5"/>
    </row>
    <row r="339" spans="1:12" x14ac:dyDescent="0.25">
      <c r="A339" s="5"/>
      <c r="B339" s="92"/>
      <c r="C339" s="5"/>
      <c r="D339" s="79"/>
      <c r="E339" s="79"/>
      <c r="F339" s="5"/>
      <c r="G339" s="94"/>
      <c r="H339" s="94"/>
      <c r="I339" s="5"/>
      <c r="J339" s="94"/>
      <c r="K339" s="94"/>
      <c r="L339" s="5"/>
    </row>
    <row r="340" spans="1:12" x14ac:dyDescent="0.25">
      <c r="A340" s="5"/>
      <c r="B340" s="92"/>
      <c r="C340" s="5"/>
      <c r="D340" s="79"/>
      <c r="E340" s="79"/>
      <c r="F340" s="5"/>
      <c r="G340" s="94"/>
      <c r="H340" s="94"/>
      <c r="I340" s="5"/>
      <c r="J340" s="94"/>
      <c r="K340" s="94"/>
      <c r="L340" s="5"/>
    </row>
    <row r="341" spans="1:12" x14ac:dyDescent="0.25">
      <c r="A341" s="5"/>
      <c r="B341" s="92"/>
      <c r="C341" s="5"/>
      <c r="D341" s="79"/>
      <c r="E341" s="79"/>
      <c r="F341" s="5"/>
      <c r="G341" s="94"/>
      <c r="H341" s="94"/>
      <c r="I341" s="5"/>
      <c r="J341" s="94"/>
      <c r="K341" s="94"/>
      <c r="L341" s="5"/>
    </row>
    <row r="342" spans="1:12" x14ac:dyDescent="0.25">
      <c r="A342" s="5"/>
      <c r="B342" s="92"/>
      <c r="C342" s="5"/>
      <c r="D342" s="79"/>
      <c r="E342" s="79"/>
      <c r="F342" s="5"/>
      <c r="G342" s="94"/>
      <c r="H342" s="94"/>
      <c r="I342" s="5"/>
      <c r="J342" s="94"/>
      <c r="K342" s="94"/>
      <c r="L342" s="5"/>
    </row>
    <row r="343" spans="1:12" x14ac:dyDescent="0.25">
      <c r="A343" s="5"/>
      <c r="B343" s="92"/>
      <c r="C343" s="5"/>
      <c r="D343" s="79"/>
      <c r="E343" s="79"/>
      <c r="F343" s="5"/>
      <c r="G343" s="94"/>
      <c r="H343" s="94"/>
      <c r="I343" s="5"/>
      <c r="J343" s="94"/>
      <c r="K343" s="94"/>
      <c r="L343" s="5"/>
    </row>
    <row r="344" spans="1:12" x14ac:dyDescent="0.25">
      <c r="A344" s="5"/>
      <c r="B344" s="92"/>
      <c r="C344" s="5"/>
      <c r="D344" s="79"/>
      <c r="E344" s="79"/>
      <c r="F344" s="5"/>
      <c r="G344" s="94"/>
      <c r="H344" s="94"/>
      <c r="I344" s="5"/>
      <c r="J344" s="94"/>
      <c r="K344" s="94"/>
      <c r="L344" s="5"/>
    </row>
    <row r="345" spans="1:12" x14ac:dyDescent="0.25">
      <c r="A345" s="5"/>
      <c r="B345" s="92"/>
      <c r="C345" s="5"/>
      <c r="D345" s="79"/>
      <c r="E345" s="79"/>
      <c r="F345" s="5"/>
      <c r="G345" s="94"/>
      <c r="H345" s="94"/>
      <c r="I345" s="5"/>
      <c r="J345" s="94"/>
      <c r="K345" s="94"/>
      <c r="L345" s="5"/>
    </row>
    <row r="346" spans="1:12" x14ac:dyDescent="0.25">
      <c r="A346" s="5"/>
      <c r="B346" s="92"/>
      <c r="C346" s="5"/>
      <c r="D346" s="79"/>
      <c r="E346" s="79"/>
      <c r="F346" s="5"/>
      <c r="G346" s="94"/>
      <c r="H346" s="94"/>
      <c r="I346" s="5"/>
      <c r="J346" s="94"/>
      <c r="K346" s="94"/>
      <c r="L346" s="5"/>
    </row>
    <row r="347" spans="1:12" x14ac:dyDescent="0.25">
      <c r="A347" s="5"/>
      <c r="B347" s="92"/>
      <c r="C347" s="5"/>
      <c r="D347" s="79"/>
      <c r="E347" s="79"/>
      <c r="F347" s="5"/>
      <c r="G347" s="94"/>
      <c r="H347" s="94"/>
      <c r="I347" s="5"/>
      <c r="J347" s="94"/>
      <c r="K347" s="94"/>
      <c r="L347" s="5"/>
    </row>
    <row r="348" spans="1:12" x14ac:dyDescent="0.25">
      <c r="A348" s="5"/>
      <c r="B348" s="92"/>
      <c r="C348" s="5"/>
      <c r="D348" s="79"/>
      <c r="E348" s="79"/>
      <c r="F348" s="5"/>
      <c r="G348" s="94"/>
      <c r="H348" s="94"/>
      <c r="I348" s="5"/>
      <c r="J348" s="94"/>
      <c r="K348" s="94"/>
      <c r="L348" s="5"/>
    </row>
    <row r="349" spans="1:12" x14ac:dyDescent="0.25">
      <c r="A349" s="5"/>
      <c r="B349" s="92"/>
      <c r="C349" s="5"/>
      <c r="D349" s="79"/>
      <c r="E349" s="79"/>
      <c r="F349" s="5"/>
      <c r="G349" s="94"/>
      <c r="H349" s="94"/>
      <c r="I349" s="5"/>
      <c r="J349" s="94"/>
      <c r="K349" s="94"/>
      <c r="L349" s="5"/>
    </row>
    <row r="350" spans="1:12" x14ac:dyDescent="0.25">
      <c r="A350" s="5"/>
      <c r="B350" s="92"/>
      <c r="C350" s="5"/>
      <c r="D350" s="79"/>
      <c r="E350" s="79"/>
      <c r="F350" s="5"/>
      <c r="G350" s="94"/>
      <c r="H350" s="94"/>
      <c r="I350" s="5"/>
      <c r="J350" s="94"/>
      <c r="K350" s="94"/>
      <c r="L350" s="5"/>
    </row>
    <row r="351" spans="1:12" x14ac:dyDescent="0.25">
      <c r="A351" s="5"/>
      <c r="B351" s="92"/>
      <c r="C351" s="5"/>
      <c r="D351" s="79"/>
      <c r="E351" s="79"/>
      <c r="F351" s="5"/>
      <c r="G351" s="94"/>
      <c r="H351" s="94"/>
      <c r="I351" s="5"/>
      <c r="J351" s="94"/>
      <c r="K351" s="94"/>
      <c r="L351" s="5"/>
    </row>
    <row r="352" spans="1:12" x14ac:dyDescent="0.25">
      <c r="A352" s="5"/>
      <c r="B352" s="92"/>
      <c r="C352" s="5"/>
      <c r="D352" s="79"/>
      <c r="E352" s="79"/>
      <c r="F352" s="5"/>
      <c r="G352" s="94"/>
      <c r="H352" s="94"/>
      <c r="I352" s="5"/>
      <c r="J352" s="94"/>
      <c r="K352" s="94"/>
      <c r="L352" s="5"/>
    </row>
    <row r="353" spans="1:12" x14ac:dyDescent="0.25">
      <c r="A353" s="5"/>
      <c r="B353" s="92"/>
      <c r="C353" s="5"/>
      <c r="D353" s="79"/>
      <c r="E353" s="79"/>
      <c r="F353" s="5"/>
      <c r="G353" s="94"/>
      <c r="H353" s="94"/>
      <c r="I353" s="5"/>
      <c r="J353" s="94"/>
      <c r="K353" s="94"/>
      <c r="L353" s="5"/>
    </row>
    <row r="354" spans="1:12" x14ac:dyDescent="0.25">
      <c r="A354" s="5"/>
      <c r="B354" s="92"/>
      <c r="C354" s="5"/>
      <c r="D354" s="79"/>
      <c r="E354" s="79"/>
      <c r="F354" s="5"/>
      <c r="G354" s="94"/>
      <c r="H354" s="94"/>
      <c r="I354" s="5"/>
      <c r="J354" s="94"/>
      <c r="K354" s="94"/>
      <c r="L354" s="5"/>
    </row>
    <row r="355" spans="1:12" x14ac:dyDescent="0.25">
      <c r="A355" s="5"/>
      <c r="B355" s="92"/>
      <c r="C355" s="5"/>
      <c r="D355" s="79"/>
      <c r="E355" s="79"/>
      <c r="F355" s="5"/>
      <c r="G355" s="94"/>
      <c r="H355" s="94"/>
      <c r="I355" s="5"/>
      <c r="J355" s="94"/>
      <c r="K355" s="94"/>
      <c r="L355" s="5"/>
    </row>
    <row r="356" spans="1:12" x14ac:dyDescent="0.25">
      <c r="A356" s="5"/>
      <c r="B356" s="92"/>
      <c r="C356" s="5"/>
      <c r="D356" s="79"/>
      <c r="E356" s="79"/>
      <c r="F356" s="5"/>
      <c r="G356" s="94"/>
      <c r="H356" s="94"/>
      <c r="I356" s="5"/>
      <c r="J356" s="94"/>
      <c r="K356" s="94"/>
      <c r="L356" s="5"/>
    </row>
    <row r="357" spans="1:12" x14ac:dyDescent="0.25">
      <c r="A357" s="5"/>
      <c r="B357" s="92"/>
      <c r="C357" s="5"/>
      <c r="D357" s="79"/>
      <c r="E357" s="79"/>
      <c r="F357" s="5"/>
      <c r="G357" s="94"/>
      <c r="H357" s="94"/>
      <c r="I357" s="5"/>
      <c r="J357" s="94"/>
      <c r="K357" s="94"/>
      <c r="L357" s="5"/>
    </row>
    <row r="358" spans="1:12" x14ac:dyDescent="0.25">
      <c r="A358" s="5"/>
      <c r="B358" s="92"/>
      <c r="C358" s="5"/>
      <c r="D358" s="79"/>
      <c r="E358" s="79"/>
      <c r="F358" s="5"/>
      <c r="G358" s="94"/>
      <c r="H358" s="94"/>
      <c r="I358" s="5"/>
      <c r="J358" s="94"/>
      <c r="K358" s="94"/>
      <c r="L358" s="5"/>
    </row>
    <row r="359" spans="1:12" x14ac:dyDescent="0.25">
      <c r="A359" s="5"/>
      <c r="B359" s="92"/>
      <c r="C359" s="5"/>
      <c r="D359" s="79"/>
      <c r="E359" s="79"/>
      <c r="F359" s="5"/>
      <c r="G359" s="94"/>
      <c r="H359" s="94"/>
      <c r="I359" s="5"/>
      <c r="J359" s="94"/>
      <c r="K359" s="94"/>
      <c r="L359" s="5"/>
    </row>
    <row r="360" spans="1:12" x14ac:dyDescent="0.25">
      <c r="A360" s="5"/>
      <c r="B360" s="92"/>
      <c r="C360" s="5"/>
      <c r="D360" s="79"/>
      <c r="E360" s="79"/>
      <c r="F360" s="5"/>
      <c r="G360" s="94"/>
      <c r="H360" s="94"/>
      <c r="I360" s="5"/>
      <c r="J360" s="94"/>
      <c r="K360" s="94"/>
      <c r="L360" s="5"/>
    </row>
    <row r="361" spans="1:12" x14ac:dyDescent="0.25">
      <c r="A361" s="5"/>
      <c r="B361" s="92"/>
      <c r="C361" s="5"/>
      <c r="D361" s="79"/>
      <c r="E361" s="79"/>
      <c r="F361" s="5"/>
      <c r="G361" s="94"/>
      <c r="H361" s="94"/>
      <c r="I361" s="5"/>
      <c r="J361" s="94"/>
      <c r="K361" s="94"/>
      <c r="L361" s="5"/>
    </row>
    <row r="362" spans="1:12" x14ac:dyDescent="0.25">
      <c r="A362" s="5"/>
      <c r="B362" s="92"/>
      <c r="C362" s="5"/>
      <c r="D362" s="79"/>
      <c r="E362" s="79"/>
      <c r="F362" s="5"/>
      <c r="G362" s="94"/>
      <c r="H362" s="94"/>
      <c r="I362" s="5"/>
      <c r="J362" s="94"/>
      <c r="K362" s="94"/>
      <c r="L362" s="5"/>
    </row>
    <row r="363" spans="1:12" x14ac:dyDescent="0.25">
      <c r="A363" s="5"/>
      <c r="B363" s="92"/>
      <c r="C363" s="5"/>
      <c r="D363" s="79"/>
      <c r="E363" s="79"/>
      <c r="F363" s="5"/>
      <c r="G363" s="94"/>
      <c r="H363" s="94"/>
      <c r="I363" s="5"/>
      <c r="J363" s="94"/>
      <c r="K363" s="94"/>
      <c r="L363" s="5"/>
    </row>
    <row r="364" spans="1:12" x14ac:dyDescent="0.25">
      <c r="A364" s="5"/>
      <c r="B364" s="92"/>
      <c r="C364" s="5"/>
      <c r="D364" s="79"/>
      <c r="E364" s="79"/>
      <c r="F364" s="5"/>
      <c r="G364" s="94"/>
      <c r="H364" s="94"/>
      <c r="I364" s="5"/>
      <c r="J364" s="94"/>
      <c r="K364" s="94"/>
      <c r="L364" s="5"/>
    </row>
    <row r="365" spans="1:12" x14ac:dyDescent="0.25">
      <c r="A365" s="5"/>
      <c r="B365" s="92"/>
      <c r="C365" s="5"/>
      <c r="D365" s="79"/>
      <c r="E365" s="79"/>
      <c r="F365" s="5"/>
      <c r="G365" s="94"/>
      <c r="H365" s="94"/>
      <c r="I365" s="5"/>
      <c r="J365" s="94"/>
      <c r="K365" s="94"/>
      <c r="L365" s="5"/>
    </row>
    <row r="366" spans="1:12" x14ac:dyDescent="0.25">
      <c r="A366" s="5"/>
      <c r="B366" s="92"/>
      <c r="C366" s="5"/>
      <c r="D366" s="79"/>
      <c r="E366" s="79"/>
      <c r="F366" s="5"/>
      <c r="G366" s="94"/>
      <c r="H366" s="94"/>
      <c r="I366" s="5"/>
      <c r="J366" s="94"/>
      <c r="K366" s="94"/>
      <c r="L366" s="5"/>
    </row>
    <row r="367" spans="1:12" x14ac:dyDescent="0.25">
      <c r="A367" s="5"/>
      <c r="B367" s="92"/>
      <c r="C367" s="5"/>
      <c r="D367" s="79"/>
      <c r="E367" s="79"/>
      <c r="F367" s="5"/>
      <c r="G367" s="94"/>
      <c r="H367" s="94"/>
      <c r="I367" s="5"/>
      <c r="J367" s="94"/>
      <c r="K367" s="94"/>
      <c r="L367" s="5"/>
    </row>
    <row r="368" spans="1:12" x14ac:dyDescent="0.25">
      <c r="A368" s="5"/>
      <c r="B368" s="92"/>
      <c r="C368" s="5"/>
      <c r="D368" s="79"/>
      <c r="E368" s="79"/>
      <c r="F368" s="5"/>
      <c r="G368" s="94"/>
      <c r="H368" s="94"/>
      <c r="I368" s="5"/>
      <c r="J368" s="94"/>
      <c r="K368" s="94"/>
      <c r="L368" s="5"/>
    </row>
    <row r="369" spans="1:12" x14ac:dyDescent="0.25">
      <c r="A369" s="5"/>
      <c r="B369" s="92"/>
      <c r="C369" s="5"/>
      <c r="D369" s="79"/>
      <c r="E369" s="79"/>
      <c r="F369" s="5"/>
      <c r="G369" s="94"/>
      <c r="H369" s="94"/>
      <c r="I369" s="5"/>
      <c r="J369" s="94"/>
      <c r="K369" s="94"/>
      <c r="L369" s="5"/>
    </row>
    <row r="370" spans="1:12" x14ac:dyDescent="0.25">
      <c r="A370" s="5"/>
      <c r="B370" s="92"/>
      <c r="C370" s="5"/>
      <c r="D370" s="79"/>
      <c r="E370" s="79"/>
      <c r="F370" s="5"/>
      <c r="G370" s="94"/>
      <c r="H370" s="94"/>
      <c r="I370" s="5"/>
      <c r="J370" s="94"/>
      <c r="K370" s="94"/>
      <c r="L370" s="5"/>
    </row>
    <row r="371" spans="1:12" x14ac:dyDescent="0.25">
      <c r="A371" s="5"/>
      <c r="B371" s="92"/>
      <c r="C371" s="5"/>
      <c r="D371" s="79"/>
      <c r="E371" s="79"/>
      <c r="F371" s="5"/>
      <c r="G371" s="94"/>
      <c r="H371" s="94"/>
      <c r="I371" s="5"/>
      <c r="J371" s="94"/>
      <c r="K371" s="94"/>
      <c r="L371" s="5"/>
    </row>
    <row r="372" spans="1:12" x14ac:dyDescent="0.25">
      <c r="A372" s="5"/>
      <c r="B372" s="92"/>
      <c r="C372" s="5"/>
      <c r="D372" s="79"/>
      <c r="E372" s="79"/>
      <c r="F372" s="5"/>
      <c r="G372" s="94"/>
      <c r="H372" s="94"/>
      <c r="I372" s="5"/>
      <c r="J372" s="94"/>
      <c r="K372" s="94"/>
      <c r="L372" s="5"/>
    </row>
    <row r="373" spans="1:12" x14ac:dyDescent="0.25">
      <c r="A373" s="5"/>
      <c r="B373" s="92"/>
      <c r="C373" s="5"/>
      <c r="D373" s="79"/>
      <c r="E373" s="79"/>
      <c r="F373" s="5"/>
      <c r="G373" s="94"/>
      <c r="H373" s="94"/>
      <c r="I373" s="5"/>
      <c r="J373" s="94"/>
      <c r="K373" s="94"/>
      <c r="L373" s="5"/>
    </row>
    <row r="374" spans="1:12" x14ac:dyDescent="0.25">
      <c r="A374" s="5"/>
      <c r="B374" s="92"/>
      <c r="C374" s="5"/>
      <c r="D374" s="79"/>
      <c r="E374" s="79"/>
      <c r="F374" s="5"/>
      <c r="G374" s="94"/>
      <c r="H374" s="94"/>
      <c r="I374" s="5"/>
      <c r="J374" s="94"/>
      <c r="K374" s="94"/>
      <c r="L374" s="5"/>
    </row>
    <row r="375" spans="1:12" x14ac:dyDescent="0.25">
      <c r="A375" s="5"/>
      <c r="B375" s="92"/>
      <c r="C375" s="5"/>
      <c r="D375" s="79"/>
      <c r="E375" s="79"/>
      <c r="F375" s="5"/>
      <c r="G375" s="94"/>
      <c r="H375" s="94"/>
      <c r="I375" s="5"/>
      <c r="J375" s="94"/>
      <c r="K375" s="94"/>
      <c r="L375" s="5"/>
    </row>
    <row r="376" spans="1:12" x14ac:dyDescent="0.25">
      <c r="A376" s="5"/>
      <c r="B376" s="92"/>
      <c r="C376" s="5"/>
      <c r="D376" s="79"/>
      <c r="E376" s="79"/>
      <c r="F376" s="5"/>
      <c r="G376" s="94"/>
      <c r="H376" s="94"/>
      <c r="I376" s="5"/>
      <c r="J376" s="94"/>
      <c r="K376" s="94"/>
      <c r="L376" s="5"/>
    </row>
    <row r="377" spans="1:12" x14ac:dyDescent="0.25">
      <c r="A377" s="5"/>
      <c r="B377" s="92"/>
      <c r="C377" s="5"/>
      <c r="D377" s="79"/>
      <c r="E377" s="79"/>
      <c r="F377" s="5"/>
      <c r="G377" s="94"/>
      <c r="H377" s="94"/>
      <c r="I377" s="5"/>
      <c r="J377" s="94"/>
      <c r="K377" s="94"/>
      <c r="L377" s="5"/>
    </row>
    <row r="378" spans="1:12" x14ac:dyDescent="0.25">
      <c r="A378" s="5"/>
      <c r="B378" s="92"/>
      <c r="C378" s="5"/>
      <c r="D378" s="79"/>
      <c r="E378" s="79"/>
      <c r="F378" s="5"/>
      <c r="G378" s="94"/>
      <c r="H378" s="94"/>
      <c r="I378" s="5"/>
      <c r="J378" s="94"/>
      <c r="K378" s="94"/>
      <c r="L378" s="5"/>
    </row>
    <row r="379" spans="1:12" x14ac:dyDescent="0.25">
      <c r="A379" s="5"/>
      <c r="B379" s="92"/>
      <c r="C379" s="5"/>
      <c r="D379" s="79"/>
      <c r="E379" s="79"/>
      <c r="F379" s="5"/>
      <c r="G379" s="94"/>
      <c r="H379" s="94"/>
      <c r="I379" s="5"/>
      <c r="J379" s="94"/>
      <c r="K379" s="94"/>
      <c r="L379" s="5"/>
    </row>
    <row r="380" spans="1:12" x14ac:dyDescent="0.25">
      <c r="A380" s="5"/>
      <c r="B380" s="92"/>
      <c r="C380" s="5"/>
      <c r="D380" s="79"/>
      <c r="E380" s="79"/>
      <c r="F380" s="5"/>
      <c r="G380" s="94"/>
      <c r="H380" s="94"/>
      <c r="I380" s="5"/>
      <c r="J380" s="94"/>
      <c r="K380" s="94"/>
      <c r="L380" s="5"/>
    </row>
    <row r="381" spans="1:12" x14ac:dyDescent="0.25">
      <c r="A381" s="5"/>
      <c r="B381" s="92"/>
      <c r="C381" s="5"/>
      <c r="D381" s="79"/>
      <c r="E381" s="79"/>
      <c r="F381" s="5"/>
      <c r="G381" s="94"/>
      <c r="H381" s="94"/>
      <c r="I381" s="5"/>
      <c r="J381" s="94"/>
      <c r="K381" s="94"/>
      <c r="L381" s="5"/>
    </row>
    <row r="382" spans="1:12" x14ac:dyDescent="0.25">
      <c r="A382" s="5"/>
      <c r="B382" s="92"/>
      <c r="C382" s="5"/>
      <c r="D382" s="79"/>
      <c r="E382" s="79"/>
      <c r="F382" s="5"/>
      <c r="G382" s="94"/>
      <c r="H382" s="94"/>
      <c r="I382" s="5"/>
      <c r="J382" s="94"/>
      <c r="K382" s="94"/>
      <c r="L382" s="5"/>
    </row>
    <row r="383" spans="1:12" x14ac:dyDescent="0.25">
      <c r="A383" s="5"/>
      <c r="B383" s="92"/>
      <c r="C383" s="5"/>
      <c r="D383" s="79"/>
      <c r="E383" s="79"/>
      <c r="F383" s="5"/>
      <c r="G383" s="94"/>
      <c r="H383" s="94"/>
      <c r="I383" s="5"/>
      <c r="J383" s="94"/>
      <c r="K383" s="94"/>
      <c r="L383" s="5"/>
    </row>
    <row r="384" spans="1:12" x14ac:dyDescent="0.25">
      <c r="A384" s="5"/>
      <c r="B384" s="92"/>
      <c r="C384" s="5"/>
      <c r="D384" s="79"/>
      <c r="E384" s="79"/>
      <c r="F384" s="5"/>
      <c r="G384" s="94"/>
      <c r="H384" s="94"/>
      <c r="I384" s="5"/>
      <c r="J384" s="94"/>
      <c r="K384" s="94"/>
      <c r="L384" s="5"/>
    </row>
    <row r="385" spans="1:12" x14ac:dyDescent="0.25">
      <c r="A385" s="5"/>
      <c r="B385" s="92"/>
      <c r="C385" s="5"/>
      <c r="D385" s="79"/>
      <c r="E385" s="79"/>
      <c r="F385" s="5"/>
      <c r="G385" s="94"/>
      <c r="H385" s="94"/>
      <c r="I385" s="5"/>
      <c r="J385" s="94"/>
      <c r="K385" s="94"/>
      <c r="L385" s="5"/>
    </row>
    <row r="386" spans="1:12" x14ac:dyDescent="0.25">
      <c r="A386" s="5"/>
      <c r="B386" s="92"/>
      <c r="C386" s="5"/>
      <c r="D386" s="79"/>
      <c r="E386" s="79"/>
      <c r="F386" s="5"/>
      <c r="G386" s="94"/>
      <c r="H386" s="94"/>
      <c r="I386" s="5"/>
      <c r="J386" s="94"/>
      <c r="K386" s="94"/>
      <c r="L386" s="5"/>
    </row>
    <row r="387" spans="1:12" x14ac:dyDescent="0.25">
      <c r="A387" s="5"/>
      <c r="B387" s="92"/>
      <c r="C387" s="5"/>
      <c r="D387" s="79"/>
      <c r="E387" s="79"/>
      <c r="F387" s="5"/>
      <c r="G387" s="94"/>
      <c r="H387" s="94"/>
      <c r="I387" s="5"/>
      <c r="J387" s="94"/>
      <c r="K387" s="94"/>
      <c r="L387" s="5"/>
    </row>
    <row r="388" spans="1:12" x14ac:dyDescent="0.25">
      <c r="A388" s="5"/>
      <c r="B388" s="92"/>
      <c r="C388" s="5"/>
      <c r="D388" s="79"/>
      <c r="E388" s="79"/>
      <c r="F388" s="5"/>
      <c r="G388" s="94"/>
      <c r="H388" s="94"/>
      <c r="I388" s="5"/>
      <c r="J388" s="94"/>
      <c r="K388" s="94"/>
      <c r="L388" s="5"/>
    </row>
    <row r="389" spans="1:12" x14ac:dyDescent="0.25">
      <c r="A389" s="5"/>
      <c r="B389" s="92"/>
      <c r="C389" s="5"/>
      <c r="D389" s="79"/>
      <c r="E389" s="79"/>
      <c r="F389" s="5"/>
      <c r="G389" s="94"/>
      <c r="H389" s="94"/>
      <c r="I389" s="5"/>
      <c r="J389" s="94"/>
      <c r="K389" s="94"/>
      <c r="L389" s="5"/>
    </row>
    <row r="390" spans="1:12" x14ac:dyDescent="0.25">
      <c r="A390" s="5"/>
      <c r="B390" s="92"/>
      <c r="C390" s="5"/>
      <c r="D390" s="79"/>
      <c r="E390" s="79"/>
      <c r="F390" s="5"/>
      <c r="G390" s="94"/>
      <c r="H390" s="94"/>
      <c r="I390" s="5"/>
      <c r="J390" s="94"/>
      <c r="K390" s="94"/>
      <c r="L390" s="5"/>
    </row>
    <row r="391" spans="1:12" x14ac:dyDescent="0.25">
      <c r="A391" s="5"/>
      <c r="B391" s="92"/>
      <c r="C391" s="5"/>
      <c r="D391" s="79"/>
      <c r="E391" s="79"/>
      <c r="F391" s="5"/>
      <c r="G391" s="94"/>
      <c r="H391" s="94"/>
      <c r="I391" s="5"/>
      <c r="J391" s="94"/>
      <c r="K391" s="94"/>
      <c r="L391" s="5"/>
    </row>
    <row r="392" spans="1:12" x14ac:dyDescent="0.25">
      <c r="A392" s="5"/>
      <c r="B392" s="92"/>
      <c r="C392" s="5"/>
      <c r="D392" s="79"/>
      <c r="E392" s="79"/>
      <c r="F392" s="5"/>
      <c r="G392" s="94"/>
      <c r="H392" s="94"/>
      <c r="I392" s="5"/>
      <c r="J392" s="94"/>
      <c r="K392" s="94"/>
      <c r="L392" s="5"/>
    </row>
    <row r="393" spans="1:12" x14ac:dyDescent="0.25">
      <c r="A393" s="5"/>
      <c r="B393" s="92"/>
      <c r="C393" s="5"/>
      <c r="D393" s="79"/>
      <c r="E393" s="79"/>
      <c r="F393" s="5"/>
      <c r="G393" s="94"/>
      <c r="H393" s="94"/>
      <c r="I393" s="5"/>
      <c r="J393" s="94"/>
      <c r="K393" s="94"/>
      <c r="L393" s="5"/>
    </row>
    <row r="394" spans="1:12" x14ac:dyDescent="0.25">
      <c r="A394" s="5"/>
      <c r="B394" s="92"/>
      <c r="C394" s="5"/>
      <c r="D394" s="79"/>
      <c r="E394" s="79"/>
      <c r="F394" s="5"/>
      <c r="G394" s="94"/>
      <c r="H394" s="94"/>
      <c r="I394" s="5"/>
      <c r="J394" s="94"/>
      <c r="K394" s="94"/>
      <c r="L394" s="5"/>
    </row>
    <row r="395" spans="1:12" x14ac:dyDescent="0.25">
      <c r="A395" s="5"/>
      <c r="B395" s="92"/>
      <c r="C395" s="5"/>
      <c r="D395" s="79"/>
      <c r="E395" s="79"/>
      <c r="F395" s="5"/>
      <c r="G395" s="94"/>
      <c r="H395" s="94"/>
      <c r="I395" s="5"/>
      <c r="J395" s="94"/>
      <c r="K395" s="94"/>
      <c r="L395" s="5"/>
    </row>
    <row r="396" spans="1:12" x14ac:dyDescent="0.25">
      <c r="A396" s="5"/>
      <c r="B396" s="92"/>
      <c r="C396" s="5"/>
      <c r="D396" s="79"/>
      <c r="E396" s="79"/>
      <c r="F396" s="5"/>
      <c r="G396" s="94"/>
      <c r="H396" s="94"/>
      <c r="I396" s="5"/>
      <c r="J396" s="94"/>
      <c r="K396" s="94"/>
      <c r="L396" s="5"/>
    </row>
    <row r="397" spans="1:12" x14ac:dyDescent="0.25">
      <c r="A397" s="5"/>
      <c r="B397" s="92"/>
      <c r="C397" s="5"/>
      <c r="D397" s="79"/>
      <c r="E397" s="79"/>
      <c r="F397" s="5"/>
      <c r="G397" s="94"/>
      <c r="H397" s="94"/>
      <c r="I397" s="5"/>
      <c r="J397" s="94"/>
      <c r="K397" s="94"/>
      <c r="L397" s="5"/>
    </row>
    <row r="398" spans="1:12" x14ac:dyDescent="0.25">
      <c r="A398" s="5"/>
      <c r="B398" s="92"/>
      <c r="C398" s="5"/>
      <c r="D398" s="79"/>
      <c r="E398" s="79"/>
      <c r="F398" s="5"/>
      <c r="G398" s="94"/>
      <c r="H398" s="94"/>
      <c r="I398" s="5"/>
      <c r="J398" s="94"/>
      <c r="K398" s="94"/>
      <c r="L398" s="5"/>
    </row>
    <row r="399" spans="1:12" x14ac:dyDescent="0.25">
      <c r="A399" s="5"/>
      <c r="B399" s="92"/>
      <c r="C399" s="5"/>
      <c r="D399" s="79"/>
      <c r="E399" s="79"/>
      <c r="F399" s="5"/>
      <c r="G399" s="94"/>
      <c r="H399" s="94"/>
      <c r="I399" s="5"/>
      <c r="J399" s="94"/>
      <c r="K399" s="94"/>
      <c r="L399" s="5"/>
    </row>
    <row r="400" spans="1:12" x14ac:dyDescent="0.25">
      <c r="A400" s="5"/>
      <c r="B400" s="92"/>
      <c r="C400" s="5"/>
      <c r="D400" s="79"/>
      <c r="E400" s="79"/>
      <c r="F400" s="5"/>
      <c r="G400" s="94"/>
      <c r="H400" s="94"/>
      <c r="I400" s="5"/>
      <c r="J400" s="94"/>
      <c r="K400" s="94"/>
      <c r="L400" s="5"/>
    </row>
    <row r="401" spans="1:12" x14ac:dyDescent="0.25">
      <c r="A401" s="5"/>
      <c r="B401" s="92"/>
      <c r="C401" s="5"/>
      <c r="D401" s="79"/>
      <c r="E401" s="79"/>
      <c r="F401" s="5"/>
      <c r="G401" s="94"/>
      <c r="H401" s="94"/>
      <c r="I401" s="5"/>
      <c r="J401" s="94"/>
      <c r="K401" s="94"/>
      <c r="L401" s="5"/>
    </row>
    <row r="402" spans="1:12" x14ac:dyDescent="0.25">
      <c r="A402" s="5"/>
      <c r="B402" s="92"/>
      <c r="C402" s="5"/>
      <c r="D402" s="79"/>
      <c r="E402" s="79"/>
      <c r="F402" s="5"/>
      <c r="G402" s="94"/>
      <c r="H402" s="94"/>
      <c r="I402" s="5"/>
      <c r="J402" s="94"/>
      <c r="K402" s="94"/>
      <c r="L402" s="5"/>
    </row>
    <row r="403" spans="1:12" x14ac:dyDescent="0.25">
      <c r="A403" s="5"/>
      <c r="B403" s="92"/>
      <c r="C403" s="5"/>
      <c r="D403" s="79"/>
      <c r="E403" s="79"/>
      <c r="F403" s="5"/>
      <c r="G403" s="94"/>
      <c r="H403" s="94"/>
      <c r="I403" s="5"/>
      <c r="J403" s="94"/>
      <c r="K403" s="94"/>
      <c r="L403" s="5"/>
    </row>
    <row r="404" spans="1:12" x14ac:dyDescent="0.25">
      <c r="A404" s="5"/>
      <c r="B404" s="92"/>
      <c r="C404" s="5"/>
      <c r="D404" s="79"/>
      <c r="E404" s="79"/>
      <c r="F404" s="5"/>
      <c r="G404" s="94"/>
      <c r="H404" s="94"/>
      <c r="I404" s="5"/>
      <c r="J404" s="94"/>
      <c r="K404" s="94"/>
      <c r="L404" s="5"/>
    </row>
    <row r="405" spans="1:12" x14ac:dyDescent="0.25">
      <c r="A405" s="5"/>
      <c r="B405" s="92"/>
      <c r="C405" s="5"/>
      <c r="D405" s="79"/>
      <c r="E405" s="79"/>
      <c r="F405" s="5"/>
      <c r="G405" s="94"/>
      <c r="H405" s="94"/>
      <c r="I405" s="5"/>
      <c r="J405" s="94"/>
      <c r="K405" s="94"/>
      <c r="L405" s="5"/>
    </row>
    <row r="406" spans="1:12" x14ac:dyDescent="0.25">
      <c r="A406" s="5"/>
      <c r="B406" s="92"/>
      <c r="C406" s="5"/>
      <c r="D406" s="79"/>
      <c r="E406" s="79"/>
      <c r="F406" s="5"/>
      <c r="G406" s="94"/>
      <c r="H406" s="94"/>
      <c r="I406" s="5"/>
      <c r="J406" s="94"/>
      <c r="K406" s="94"/>
      <c r="L406" s="5"/>
    </row>
    <row r="407" spans="1:12" x14ac:dyDescent="0.25">
      <c r="A407" s="5"/>
      <c r="B407" s="92"/>
      <c r="C407" s="5"/>
      <c r="D407" s="79"/>
      <c r="E407" s="79"/>
      <c r="F407" s="5"/>
      <c r="G407" s="94"/>
      <c r="H407" s="94"/>
      <c r="I407" s="5"/>
      <c r="J407" s="94"/>
      <c r="K407" s="94"/>
      <c r="L407" s="5"/>
    </row>
    <row r="408" spans="1:12" x14ac:dyDescent="0.25">
      <c r="A408" s="5"/>
      <c r="B408" s="92"/>
      <c r="C408" s="5"/>
      <c r="D408" s="79"/>
      <c r="E408" s="79"/>
      <c r="F408" s="5"/>
      <c r="G408" s="94"/>
      <c r="H408" s="94"/>
      <c r="I408" s="5"/>
      <c r="J408" s="94"/>
      <c r="K408" s="94"/>
      <c r="L408" s="5"/>
    </row>
    <row r="409" spans="1:12" x14ac:dyDescent="0.25">
      <c r="A409" s="5"/>
      <c r="B409" s="92"/>
      <c r="C409" s="5"/>
      <c r="D409" s="79"/>
      <c r="E409" s="79"/>
      <c r="F409" s="5"/>
      <c r="G409" s="94"/>
      <c r="H409" s="94"/>
      <c r="I409" s="5"/>
      <c r="J409" s="94"/>
      <c r="K409" s="94"/>
      <c r="L409" s="5"/>
    </row>
    <row r="410" spans="1:12" x14ac:dyDescent="0.25">
      <c r="A410" s="5"/>
      <c r="B410" s="92"/>
      <c r="C410" s="5"/>
      <c r="D410" s="79"/>
      <c r="E410" s="79"/>
      <c r="F410" s="5"/>
      <c r="G410" s="94"/>
      <c r="H410" s="94"/>
      <c r="I410" s="5"/>
      <c r="J410" s="94"/>
      <c r="K410" s="94"/>
      <c r="L410" s="5"/>
    </row>
    <row r="411" spans="1:12" x14ac:dyDescent="0.25">
      <c r="A411" s="5"/>
      <c r="B411" s="92"/>
      <c r="C411" s="5"/>
      <c r="D411" s="79"/>
      <c r="E411" s="79"/>
      <c r="F411" s="5"/>
      <c r="G411" s="94"/>
      <c r="H411" s="94"/>
      <c r="I411" s="5"/>
      <c r="J411" s="94"/>
      <c r="K411" s="94"/>
      <c r="L411" s="5"/>
    </row>
    <row r="412" spans="1:12" x14ac:dyDescent="0.25">
      <c r="A412" s="5"/>
      <c r="B412" s="92"/>
      <c r="C412" s="5"/>
      <c r="D412" s="79"/>
      <c r="E412" s="79"/>
      <c r="F412" s="5"/>
      <c r="G412" s="94"/>
      <c r="H412" s="94"/>
      <c r="I412" s="5"/>
      <c r="J412" s="94"/>
      <c r="K412" s="94"/>
      <c r="L412" s="5"/>
    </row>
    <row r="413" spans="1:12" x14ac:dyDescent="0.25">
      <c r="A413" s="5"/>
      <c r="B413" s="92"/>
      <c r="C413" s="5"/>
      <c r="D413" s="79"/>
      <c r="E413" s="79"/>
      <c r="F413" s="5"/>
      <c r="G413" s="94"/>
      <c r="H413" s="94"/>
      <c r="I413" s="5"/>
      <c r="J413" s="94"/>
      <c r="K413" s="94"/>
      <c r="L413" s="5"/>
    </row>
    <row r="414" spans="1:12" x14ac:dyDescent="0.25">
      <c r="A414" s="5"/>
      <c r="B414" s="92"/>
      <c r="C414" s="5"/>
      <c r="D414" s="79"/>
      <c r="E414" s="79"/>
      <c r="F414" s="5"/>
      <c r="G414" s="94"/>
      <c r="H414" s="94"/>
      <c r="I414" s="5"/>
      <c r="J414" s="94"/>
      <c r="K414" s="94"/>
      <c r="L414" s="5"/>
    </row>
    <row r="415" spans="1:12" x14ac:dyDescent="0.25">
      <c r="A415" s="5"/>
      <c r="B415" s="92"/>
      <c r="C415" s="5"/>
      <c r="D415" s="79"/>
      <c r="E415" s="79"/>
      <c r="F415" s="5"/>
      <c r="G415" s="94"/>
      <c r="H415" s="94"/>
      <c r="I415" s="5"/>
      <c r="J415" s="94"/>
      <c r="K415" s="94"/>
      <c r="L415" s="5"/>
    </row>
    <row r="416" spans="1:12" x14ac:dyDescent="0.25">
      <c r="A416" s="5"/>
      <c r="B416" s="92"/>
      <c r="C416" s="5"/>
      <c r="D416" s="79"/>
      <c r="E416" s="79"/>
      <c r="F416" s="5"/>
      <c r="G416" s="94"/>
      <c r="H416" s="94"/>
      <c r="I416" s="5"/>
      <c r="J416" s="94"/>
      <c r="K416" s="94"/>
      <c r="L416" s="5"/>
    </row>
    <row r="417" spans="1:12" x14ac:dyDescent="0.25">
      <c r="A417" s="5"/>
      <c r="B417" s="92"/>
      <c r="C417" s="5"/>
      <c r="D417" s="79"/>
      <c r="E417" s="79"/>
      <c r="F417" s="5"/>
      <c r="G417" s="94"/>
      <c r="H417" s="94"/>
      <c r="I417" s="5"/>
      <c r="J417" s="94"/>
      <c r="K417" s="94"/>
      <c r="L417" s="5"/>
    </row>
    <row r="418" spans="1:12" x14ac:dyDescent="0.25">
      <c r="A418" s="5"/>
      <c r="B418" s="92"/>
      <c r="C418" s="5"/>
      <c r="D418" s="79"/>
      <c r="E418" s="79"/>
      <c r="F418" s="5"/>
      <c r="G418" s="94"/>
      <c r="H418" s="94"/>
      <c r="I418" s="5"/>
      <c r="J418" s="94"/>
      <c r="K418" s="94"/>
      <c r="L418" s="5"/>
    </row>
    <row r="419" spans="1:12" x14ac:dyDescent="0.25">
      <c r="A419" s="5"/>
      <c r="B419" s="92"/>
      <c r="C419" s="5"/>
      <c r="D419" s="79"/>
      <c r="E419" s="79"/>
      <c r="F419" s="5"/>
      <c r="G419" s="94"/>
      <c r="H419" s="94"/>
      <c r="I419" s="5"/>
      <c r="J419" s="94"/>
      <c r="K419" s="94"/>
      <c r="L419" s="5"/>
    </row>
    <row r="420" spans="1:12" x14ac:dyDescent="0.25">
      <c r="A420" s="5"/>
      <c r="B420" s="92"/>
      <c r="C420" s="5"/>
      <c r="D420" s="79"/>
      <c r="E420" s="79"/>
      <c r="F420" s="5"/>
      <c r="G420" s="94"/>
      <c r="H420" s="94"/>
      <c r="I420" s="5"/>
      <c r="J420" s="94"/>
      <c r="K420" s="94"/>
      <c r="L420" s="5"/>
    </row>
    <row r="421" spans="1:12" x14ac:dyDescent="0.25">
      <c r="A421" s="5"/>
      <c r="B421" s="92"/>
      <c r="C421" s="5"/>
      <c r="D421" s="79"/>
      <c r="E421" s="79"/>
      <c r="F421" s="5"/>
      <c r="G421" s="94"/>
      <c r="H421" s="94"/>
      <c r="I421" s="5"/>
      <c r="J421" s="94"/>
      <c r="K421" s="94"/>
      <c r="L421" s="5"/>
    </row>
    <row r="422" spans="1:12" x14ac:dyDescent="0.25">
      <c r="A422" s="5"/>
      <c r="B422" s="92"/>
      <c r="C422" s="5"/>
      <c r="D422" s="79"/>
      <c r="E422" s="79"/>
      <c r="F422" s="5"/>
      <c r="G422" s="94"/>
      <c r="H422" s="94"/>
      <c r="I422" s="5"/>
      <c r="J422" s="94"/>
      <c r="K422" s="94"/>
      <c r="L422" s="5"/>
    </row>
    <row r="423" spans="1:12" x14ac:dyDescent="0.25">
      <c r="A423" s="5"/>
      <c r="B423" s="92"/>
      <c r="C423" s="5"/>
      <c r="D423" s="79"/>
      <c r="E423" s="79"/>
      <c r="F423" s="5"/>
      <c r="G423" s="94"/>
      <c r="H423" s="94"/>
      <c r="I423" s="5"/>
      <c r="J423" s="94"/>
      <c r="K423" s="94"/>
      <c r="L423" s="5"/>
    </row>
    <row r="424" spans="1:12" x14ac:dyDescent="0.25">
      <c r="A424" s="5"/>
      <c r="B424" s="92"/>
      <c r="C424" s="5"/>
      <c r="D424" s="79"/>
      <c r="E424" s="79"/>
      <c r="F424" s="5"/>
      <c r="G424" s="94"/>
      <c r="H424" s="94"/>
      <c r="I424" s="5"/>
      <c r="J424" s="94"/>
      <c r="K424" s="94"/>
      <c r="L424" s="5"/>
    </row>
    <row r="425" spans="1:12" x14ac:dyDescent="0.25">
      <c r="A425" s="5"/>
      <c r="B425" s="92"/>
      <c r="C425" s="5"/>
      <c r="D425" s="79"/>
      <c r="E425" s="79"/>
      <c r="F425" s="5"/>
      <c r="G425" s="94"/>
      <c r="H425" s="94"/>
      <c r="I425" s="5"/>
      <c r="J425" s="94"/>
      <c r="K425" s="94"/>
      <c r="L425" s="5"/>
    </row>
    <row r="426" spans="1:12" x14ac:dyDescent="0.25">
      <c r="A426" s="5"/>
      <c r="B426" s="92"/>
      <c r="C426" s="5"/>
      <c r="D426" s="79"/>
      <c r="E426" s="79"/>
      <c r="F426" s="5"/>
      <c r="G426" s="94"/>
      <c r="H426" s="94"/>
      <c r="I426" s="5"/>
      <c r="J426" s="94"/>
      <c r="K426" s="94"/>
      <c r="L426" s="5"/>
    </row>
    <row r="427" spans="1:12" x14ac:dyDescent="0.25">
      <c r="A427" s="5"/>
      <c r="B427" s="92"/>
      <c r="C427" s="5"/>
      <c r="D427" s="79"/>
      <c r="E427" s="79"/>
      <c r="F427" s="5"/>
      <c r="G427" s="94"/>
      <c r="H427" s="94"/>
      <c r="I427" s="5"/>
      <c r="J427" s="94"/>
      <c r="K427" s="94"/>
      <c r="L427" s="5"/>
    </row>
    <row r="428" spans="1:12" x14ac:dyDescent="0.25">
      <c r="A428" s="5"/>
      <c r="B428" s="92"/>
      <c r="C428" s="5"/>
      <c r="D428" s="79"/>
      <c r="E428" s="79"/>
      <c r="F428" s="5"/>
      <c r="G428" s="94"/>
      <c r="H428" s="94"/>
      <c r="I428" s="5"/>
      <c r="J428" s="94"/>
      <c r="K428" s="94"/>
      <c r="L428" s="5"/>
    </row>
    <row r="429" spans="1:12" x14ac:dyDescent="0.25">
      <c r="A429" s="5"/>
      <c r="B429" s="92"/>
      <c r="C429" s="5"/>
      <c r="D429" s="79"/>
      <c r="E429" s="79"/>
      <c r="F429" s="5"/>
      <c r="G429" s="94"/>
      <c r="H429" s="94"/>
      <c r="I429" s="5"/>
      <c r="J429" s="94"/>
      <c r="K429" s="94"/>
      <c r="L429" s="5"/>
    </row>
    <row r="430" spans="1:12" x14ac:dyDescent="0.25">
      <c r="A430" s="5"/>
      <c r="B430" s="92"/>
      <c r="C430" s="5"/>
      <c r="D430" s="79"/>
      <c r="E430" s="79"/>
      <c r="F430" s="5"/>
      <c r="G430" s="94"/>
      <c r="H430" s="94"/>
      <c r="I430" s="5"/>
      <c r="J430" s="94"/>
      <c r="K430" s="94"/>
      <c r="L430" s="5"/>
    </row>
    <row r="431" spans="1:12" x14ac:dyDescent="0.25">
      <c r="A431" s="5"/>
      <c r="B431" s="92"/>
      <c r="C431" s="5"/>
      <c r="D431" s="79"/>
      <c r="E431" s="79"/>
      <c r="F431" s="5"/>
      <c r="G431" s="94"/>
      <c r="H431" s="94"/>
      <c r="I431" s="5"/>
      <c r="J431" s="94"/>
      <c r="K431" s="94"/>
      <c r="L431" s="5"/>
    </row>
    <row r="432" spans="1:12" x14ac:dyDescent="0.25">
      <c r="A432" s="5"/>
      <c r="B432" s="92"/>
      <c r="C432" s="5"/>
      <c r="D432" s="79"/>
      <c r="E432" s="79"/>
      <c r="F432" s="5"/>
      <c r="G432" s="94"/>
      <c r="H432" s="94"/>
      <c r="I432" s="5"/>
      <c r="J432" s="94"/>
      <c r="K432" s="94"/>
      <c r="L432" s="5"/>
    </row>
    <row r="433" spans="1:12" x14ac:dyDescent="0.25">
      <c r="A433" s="5"/>
      <c r="B433" s="92"/>
      <c r="C433" s="5"/>
      <c r="D433" s="79"/>
      <c r="E433" s="79"/>
      <c r="F433" s="5"/>
      <c r="G433" s="94"/>
      <c r="H433" s="94"/>
      <c r="I433" s="5"/>
      <c r="J433" s="94"/>
      <c r="K433" s="94"/>
      <c r="L433" s="5"/>
    </row>
    <row r="434" spans="1:12" x14ac:dyDescent="0.25">
      <c r="A434" s="5"/>
      <c r="B434" s="92"/>
      <c r="C434" s="5"/>
      <c r="D434" s="79"/>
      <c r="E434" s="79"/>
      <c r="F434" s="5"/>
      <c r="G434" s="94"/>
      <c r="H434" s="94"/>
      <c r="I434" s="5"/>
      <c r="J434" s="94"/>
      <c r="K434" s="94"/>
      <c r="L434" s="5"/>
    </row>
    <row r="435" spans="1:12" x14ac:dyDescent="0.25">
      <c r="A435" s="5"/>
      <c r="B435" s="92"/>
      <c r="C435" s="5"/>
      <c r="D435" s="79"/>
      <c r="E435" s="79"/>
      <c r="F435" s="5"/>
      <c r="G435" s="94"/>
      <c r="H435" s="94"/>
      <c r="I435" s="5"/>
      <c r="J435" s="94"/>
      <c r="K435" s="94"/>
      <c r="L435" s="5"/>
    </row>
    <row r="436" spans="1:12" x14ac:dyDescent="0.25">
      <c r="A436" s="5"/>
      <c r="B436" s="92"/>
      <c r="C436" s="5"/>
      <c r="D436" s="79"/>
      <c r="E436" s="79"/>
      <c r="F436" s="5"/>
      <c r="G436" s="94"/>
      <c r="H436" s="94"/>
      <c r="I436" s="5"/>
      <c r="J436" s="94"/>
      <c r="K436" s="94"/>
      <c r="L436" s="5"/>
    </row>
    <row r="437" spans="1:12" x14ac:dyDescent="0.25">
      <c r="A437" s="5"/>
      <c r="B437" s="92"/>
      <c r="C437" s="5"/>
      <c r="D437" s="79"/>
      <c r="E437" s="79"/>
      <c r="F437" s="5"/>
      <c r="G437" s="94"/>
      <c r="H437" s="94"/>
      <c r="I437" s="5"/>
      <c r="J437" s="94"/>
      <c r="K437" s="94"/>
      <c r="L437" s="5"/>
    </row>
    <row r="438" spans="1:12" x14ac:dyDescent="0.25">
      <c r="A438" s="5"/>
      <c r="B438" s="92"/>
      <c r="C438" s="5"/>
      <c r="D438" s="79"/>
      <c r="E438" s="79"/>
      <c r="F438" s="5"/>
      <c r="G438" s="94"/>
      <c r="H438" s="94"/>
      <c r="I438" s="5"/>
      <c r="J438" s="94"/>
      <c r="K438" s="94"/>
      <c r="L438" s="5"/>
    </row>
    <row r="439" spans="1:12" x14ac:dyDescent="0.25">
      <c r="A439" s="5"/>
      <c r="B439" s="92"/>
      <c r="C439" s="5"/>
      <c r="D439" s="79"/>
      <c r="E439" s="79"/>
      <c r="F439" s="5"/>
      <c r="G439" s="94"/>
      <c r="H439" s="94"/>
      <c r="I439" s="5"/>
      <c r="J439" s="94"/>
      <c r="K439" s="94"/>
      <c r="L439" s="5"/>
    </row>
    <row r="440" spans="1:12" x14ac:dyDescent="0.25">
      <c r="A440" s="5"/>
      <c r="B440" s="92"/>
      <c r="C440" s="5"/>
      <c r="D440" s="79"/>
      <c r="E440" s="79"/>
      <c r="F440" s="5"/>
      <c r="G440" s="94"/>
      <c r="H440" s="94"/>
      <c r="I440" s="5"/>
      <c r="J440" s="94"/>
      <c r="K440" s="94"/>
      <c r="L440" s="5"/>
    </row>
    <row r="441" spans="1:12" x14ac:dyDescent="0.25">
      <c r="A441" s="5"/>
      <c r="B441" s="92"/>
      <c r="C441" s="5"/>
      <c r="D441" s="79"/>
      <c r="E441" s="79"/>
      <c r="F441" s="5"/>
      <c r="G441" s="94"/>
      <c r="H441" s="94"/>
      <c r="I441" s="5"/>
      <c r="J441" s="94"/>
      <c r="K441" s="94"/>
      <c r="L441" s="5"/>
    </row>
    <row r="442" spans="1:12" x14ac:dyDescent="0.25">
      <c r="A442" s="5"/>
      <c r="B442" s="92"/>
      <c r="C442" s="5"/>
      <c r="D442" s="79"/>
      <c r="E442" s="79"/>
      <c r="F442" s="5"/>
      <c r="G442" s="94"/>
      <c r="H442" s="94"/>
      <c r="I442" s="5"/>
      <c r="J442" s="94"/>
      <c r="K442" s="94"/>
      <c r="L442" s="5"/>
    </row>
    <row r="443" spans="1:12" x14ac:dyDescent="0.25">
      <c r="A443" s="5"/>
      <c r="B443" s="92"/>
      <c r="C443" s="5"/>
      <c r="D443" s="79"/>
      <c r="E443" s="79"/>
      <c r="F443" s="5"/>
      <c r="G443" s="94"/>
      <c r="H443" s="94"/>
      <c r="I443" s="5"/>
      <c r="J443" s="94"/>
      <c r="K443" s="94"/>
      <c r="L443" s="5"/>
    </row>
    <row r="444" spans="1:12" x14ac:dyDescent="0.25">
      <c r="A444" s="5"/>
      <c r="B444" s="92"/>
      <c r="C444" s="5"/>
      <c r="D444" s="79"/>
      <c r="E444" s="79"/>
      <c r="F444" s="5"/>
      <c r="G444" s="5"/>
      <c r="H444" s="5"/>
      <c r="I444" s="5"/>
      <c r="J444" s="94"/>
      <c r="K444" s="94"/>
      <c r="L444" s="5"/>
    </row>
    <row r="445" spans="1:12" x14ac:dyDescent="0.25">
      <c r="A445" s="5"/>
      <c r="B445" s="92"/>
      <c r="C445" s="5"/>
      <c r="D445" s="79"/>
      <c r="E445" s="79"/>
      <c r="F445" s="5"/>
      <c r="G445" s="94"/>
      <c r="H445" s="94"/>
      <c r="I445" s="5"/>
      <c r="J445" s="94"/>
      <c r="K445" s="94"/>
      <c r="L445" s="5"/>
    </row>
    <row r="446" spans="1:12" x14ac:dyDescent="0.25">
      <c r="A446" s="5"/>
      <c r="B446" s="92"/>
      <c r="C446" s="5"/>
      <c r="D446" s="79"/>
      <c r="E446" s="79"/>
      <c r="F446" s="5"/>
      <c r="G446" s="94"/>
      <c r="H446" s="94"/>
      <c r="I446" s="5"/>
      <c r="J446" s="94"/>
      <c r="K446" s="94"/>
      <c r="L446" s="5"/>
    </row>
    <row r="447" spans="1:12" x14ac:dyDescent="0.25">
      <c r="A447" s="5"/>
      <c r="B447" s="92"/>
      <c r="C447" s="5"/>
      <c r="D447" s="79"/>
      <c r="E447" s="79"/>
      <c r="F447" s="5"/>
      <c r="G447" s="94"/>
      <c r="H447" s="94"/>
      <c r="I447" s="5"/>
      <c r="J447" s="94"/>
      <c r="K447" s="94"/>
      <c r="L447" s="5"/>
    </row>
    <row r="448" spans="1:12" x14ac:dyDescent="0.25">
      <c r="A448" s="5"/>
      <c r="B448" s="92"/>
      <c r="C448" s="5"/>
      <c r="D448" s="79"/>
      <c r="E448" s="79"/>
      <c r="F448" s="5"/>
      <c r="G448" s="94"/>
      <c r="H448" s="94"/>
      <c r="I448" s="5"/>
      <c r="J448" s="94"/>
      <c r="K448" s="94"/>
      <c r="L448" s="5"/>
    </row>
    <row r="449" spans="1:12" x14ac:dyDescent="0.25">
      <c r="A449" s="5"/>
      <c r="B449" s="92"/>
      <c r="C449" s="5"/>
      <c r="D449" s="79"/>
      <c r="E449" s="79"/>
      <c r="F449" s="5"/>
      <c r="G449" s="94"/>
      <c r="H449" s="94"/>
      <c r="I449" s="5"/>
      <c r="J449" s="94"/>
      <c r="K449" s="94"/>
      <c r="L449" s="5"/>
    </row>
    <row r="450" spans="1:12" x14ac:dyDescent="0.25">
      <c r="A450" s="5"/>
      <c r="B450" s="92"/>
      <c r="C450" s="5"/>
      <c r="D450" s="79"/>
      <c r="E450" s="79"/>
      <c r="F450" s="5"/>
      <c r="G450" s="94"/>
      <c r="H450" s="94"/>
      <c r="I450" s="5"/>
      <c r="J450" s="94"/>
      <c r="K450" s="94"/>
      <c r="L450" s="5"/>
    </row>
    <row r="451" spans="1:12" x14ac:dyDescent="0.25">
      <c r="A451" s="5"/>
      <c r="B451" s="92"/>
      <c r="C451" s="5"/>
      <c r="D451" s="79"/>
      <c r="E451" s="79"/>
      <c r="F451" s="5"/>
      <c r="G451" s="5"/>
      <c r="H451" s="5"/>
      <c r="I451" s="5"/>
      <c r="J451" s="94"/>
      <c r="K451" s="94"/>
      <c r="L451" s="5"/>
    </row>
    <row r="452" spans="1:12" x14ac:dyDescent="0.25">
      <c r="A452" s="5"/>
      <c r="B452" s="92"/>
      <c r="C452" s="5"/>
      <c r="D452" s="79"/>
      <c r="E452" s="79"/>
      <c r="F452" s="5"/>
      <c r="G452" s="5"/>
      <c r="H452" s="5"/>
      <c r="I452" s="5"/>
      <c r="J452" s="94"/>
      <c r="K452" s="94"/>
      <c r="L452" s="5"/>
    </row>
    <row r="453" spans="1:12" x14ac:dyDescent="0.25">
      <c r="A453" s="5"/>
      <c r="B453" s="92"/>
      <c r="C453" s="5"/>
      <c r="D453" s="79"/>
      <c r="E453" s="79"/>
      <c r="F453" s="5"/>
      <c r="G453" s="5"/>
      <c r="H453" s="5"/>
      <c r="I453" s="5"/>
      <c r="J453" s="94"/>
      <c r="K453" s="94"/>
      <c r="L453" s="5"/>
    </row>
    <row r="454" spans="1:12" x14ac:dyDescent="0.25">
      <c r="A454" s="5"/>
      <c r="B454" s="92"/>
      <c r="C454" s="5"/>
      <c r="D454" s="79"/>
      <c r="E454" s="79"/>
      <c r="F454" s="5"/>
      <c r="G454" s="5"/>
      <c r="H454" s="5"/>
      <c r="I454" s="5"/>
      <c r="J454" s="94"/>
      <c r="K454" s="94"/>
      <c r="L454" s="5"/>
    </row>
    <row r="455" spans="1:12" x14ac:dyDescent="0.25">
      <c r="A455" s="5"/>
      <c r="B455" s="92"/>
      <c r="C455" s="5"/>
      <c r="D455" s="79"/>
      <c r="E455" s="79"/>
      <c r="F455" s="5"/>
      <c r="G455" s="5"/>
      <c r="H455" s="5"/>
      <c r="I455" s="5"/>
      <c r="J455" s="94"/>
      <c r="K455" s="94"/>
      <c r="L455" s="5"/>
    </row>
    <row r="456" spans="1:12" x14ac:dyDescent="0.25">
      <c r="A456" s="5"/>
      <c r="B456" s="92"/>
      <c r="C456" s="5"/>
      <c r="D456" s="79"/>
      <c r="E456" s="79"/>
      <c r="F456" s="5"/>
      <c r="G456" s="94"/>
      <c r="H456" s="94"/>
      <c r="I456" s="5"/>
      <c r="J456" s="94"/>
      <c r="K456" s="94"/>
      <c r="L456" s="5"/>
    </row>
    <row r="457" spans="1:12" x14ac:dyDescent="0.25">
      <c r="A457" s="5"/>
      <c r="B457" s="92"/>
      <c r="C457" s="5"/>
      <c r="D457" s="79"/>
      <c r="E457" s="79"/>
      <c r="F457" s="5"/>
      <c r="G457" s="5"/>
      <c r="H457" s="5"/>
      <c r="I457" s="5"/>
      <c r="J457" s="94"/>
      <c r="K457" s="94"/>
      <c r="L457" s="5"/>
    </row>
    <row r="458" spans="1:12" x14ac:dyDescent="0.25">
      <c r="A458" s="5"/>
      <c r="B458" s="92"/>
      <c r="C458" s="5"/>
      <c r="D458" s="79"/>
      <c r="E458" s="79"/>
      <c r="F458" s="5"/>
      <c r="G458" s="5"/>
      <c r="H458" s="5"/>
      <c r="I458" s="5"/>
      <c r="J458" s="94"/>
      <c r="K458" s="94"/>
      <c r="L458" s="5"/>
    </row>
    <row r="459" spans="1:12" x14ac:dyDescent="0.25">
      <c r="A459" s="5"/>
      <c r="B459" s="92"/>
      <c r="C459" s="5"/>
      <c r="D459" s="79"/>
      <c r="E459" s="79"/>
      <c r="F459" s="5"/>
      <c r="G459" s="5"/>
      <c r="H459" s="5"/>
      <c r="I459" s="5"/>
      <c r="J459" s="94"/>
      <c r="K459" s="94"/>
      <c r="L459" s="5"/>
    </row>
  </sheetData>
  <autoFilter ref="A103:J190" xr:uid="{00000000-0009-0000-0000-000005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4" type="noConversion"/>
  <pageMargins left="0.7" right="0.7" top="0.78740157499999996" bottom="0.78740157499999996"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7"/>
  <sheetViews>
    <sheetView showGridLines="0" zoomScaleNormal="100" zoomScalePageLayoutView="80" workbookViewId="0">
      <pane ySplit="6" topLeftCell="A7" activePane="bottomLeft" state="frozen"/>
      <selection pane="bottomLeft" activeCell="A7" sqref="A7"/>
    </sheetView>
  </sheetViews>
  <sheetFormatPr defaultColWidth="11.42578125" defaultRowHeight="15" x14ac:dyDescent="0.25"/>
  <cols>
    <col min="1" max="1" width="34.7109375" style="255" customWidth="1"/>
    <col min="2" max="2" width="17.5703125" style="255" customWidth="1"/>
    <col min="3" max="3" width="40.85546875" style="255" customWidth="1"/>
    <col min="4" max="4" width="13.85546875" style="255" customWidth="1"/>
    <col min="5" max="5" width="33.85546875" style="255" bestFit="1" customWidth="1"/>
    <col min="6" max="7" width="29.42578125" style="255" bestFit="1" customWidth="1"/>
    <col min="8" max="8" width="44.7109375" style="255" customWidth="1"/>
    <col min="9" max="9" width="11.42578125" style="255"/>
    <col min="10" max="10" width="11.42578125" style="255" hidden="1" customWidth="1"/>
    <col min="11" max="16384" width="11.42578125" style="255"/>
  </cols>
  <sheetData>
    <row r="1" spans="1:12" ht="8.25" customHeight="1" x14ac:dyDescent="0.25">
      <c r="A1" s="254"/>
      <c r="B1" s="254"/>
      <c r="C1" s="254"/>
      <c r="D1" s="254"/>
      <c r="E1" s="254"/>
      <c r="F1" s="254"/>
      <c r="G1" s="254"/>
      <c r="H1" s="254"/>
      <c r="I1" s="254"/>
      <c r="J1" s="254"/>
      <c r="K1" s="254"/>
      <c r="L1" s="254"/>
    </row>
    <row r="2" spans="1:12" x14ac:dyDescent="0.25">
      <c r="A2" s="256" t="str">
        <f>[2]Basisdaten!B2</f>
        <v>Anlage EB Version P1.1 (Auditjahr 2025 / Kennzahlenjahr 2024)</v>
      </c>
      <c r="B2" s="254"/>
      <c r="C2" s="254"/>
      <c r="D2" s="254"/>
      <c r="E2" s="254"/>
      <c r="F2" s="254"/>
      <c r="G2" s="254"/>
      <c r="H2" s="254"/>
      <c r="I2" s="254"/>
      <c r="J2" s="254"/>
      <c r="K2" s="254"/>
      <c r="L2" s="254"/>
    </row>
    <row r="3" spans="1:12" ht="15.75" x14ac:dyDescent="0.25">
      <c r="A3" s="257" t="s">
        <v>534</v>
      </c>
      <c r="B3" s="254"/>
      <c r="C3" s="254"/>
      <c r="D3" s="254"/>
      <c r="E3" s="254"/>
      <c r="F3" s="254"/>
      <c r="G3" s="254"/>
      <c r="H3" s="254"/>
      <c r="I3" s="254"/>
      <c r="J3" s="254"/>
      <c r="K3" s="254"/>
      <c r="L3" s="254"/>
    </row>
    <row r="4" spans="1:12" x14ac:dyDescent="0.25">
      <c r="A4" s="305" t="s">
        <v>683</v>
      </c>
      <c r="B4" s="254"/>
      <c r="C4" s="254"/>
      <c r="D4" s="254"/>
      <c r="E4" s="254"/>
      <c r="F4" s="254"/>
      <c r="G4" s="254"/>
      <c r="H4" s="254"/>
      <c r="I4" s="254"/>
      <c r="J4" s="254"/>
      <c r="K4" s="254"/>
      <c r="L4" s="254"/>
    </row>
    <row r="5" spans="1:12" ht="7.5" customHeight="1" thickBot="1" x14ac:dyDescent="0.3"/>
    <row r="6" spans="1:12" ht="45" customHeight="1" thickBot="1" x14ac:dyDescent="0.3">
      <c r="A6" s="274" t="s">
        <v>535</v>
      </c>
      <c r="B6" s="275" t="s">
        <v>536</v>
      </c>
      <c r="C6" s="275" t="s">
        <v>537</v>
      </c>
      <c r="D6" s="275" t="s">
        <v>538</v>
      </c>
      <c r="E6" s="275" t="s">
        <v>544</v>
      </c>
      <c r="F6" s="276" t="s">
        <v>543</v>
      </c>
      <c r="G6" s="276" t="s">
        <v>545</v>
      </c>
      <c r="H6" s="277" t="s">
        <v>539</v>
      </c>
    </row>
    <row r="7" spans="1:12" ht="26.1" customHeight="1" x14ac:dyDescent="0.25">
      <c r="A7" s="284"/>
      <c r="B7" s="259"/>
      <c r="C7" s="286"/>
      <c r="D7" s="289"/>
      <c r="E7" s="273"/>
      <c r="F7" s="273"/>
      <c r="G7" s="273"/>
      <c r="H7" s="292"/>
      <c r="J7" s="99" t="s">
        <v>540</v>
      </c>
    </row>
    <row r="8" spans="1:12" ht="26.1" customHeight="1" x14ac:dyDescent="0.25">
      <c r="A8" s="284"/>
      <c r="B8" s="259"/>
      <c r="C8" s="287"/>
      <c r="D8" s="290"/>
      <c r="E8" s="258"/>
      <c r="F8" s="258"/>
      <c r="G8" s="258"/>
      <c r="H8" s="260"/>
      <c r="J8" s="99" t="s">
        <v>541</v>
      </c>
    </row>
    <row r="9" spans="1:12" ht="26.1" customHeight="1" x14ac:dyDescent="0.25">
      <c r="A9" s="284"/>
      <c r="B9" s="259"/>
      <c r="C9" s="287"/>
      <c r="D9" s="290"/>
      <c r="E9" s="258"/>
      <c r="F9" s="258"/>
      <c r="G9" s="258"/>
      <c r="H9" s="260"/>
      <c r="J9" s="99"/>
    </row>
    <row r="10" spans="1:12" ht="26.1" customHeight="1" x14ac:dyDescent="0.25">
      <c r="A10" s="284"/>
      <c r="B10" s="259"/>
      <c r="C10" s="287"/>
      <c r="D10" s="290"/>
      <c r="E10" s="258"/>
      <c r="F10" s="258"/>
      <c r="G10" s="258"/>
      <c r="H10" s="260"/>
    </row>
    <row r="11" spans="1:12" ht="26.1" customHeight="1" x14ac:dyDescent="0.25">
      <c r="A11" s="284"/>
      <c r="B11" s="259"/>
      <c r="C11" s="287"/>
      <c r="D11" s="290"/>
      <c r="E11" s="258"/>
      <c r="F11" s="258"/>
      <c r="G11" s="258"/>
      <c r="H11" s="260"/>
    </row>
    <row r="12" spans="1:12" ht="26.1" customHeight="1" x14ac:dyDescent="0.25">
      <c r="A12" s="284"/>
      <c r="B12" s="259"/>
      <c r="C12" s="287"/>
      <c r="D12" s="290"/>
      <c r="E12" s="258"/>
      <c r="F12" s="258"/>
      <c r="G12" s="258"/>
      <c r="H12" s="260"/>
    </row>
    <row r="13" spans="1:12" ht="26.1" customHeight="1" x14ac:dyDescent="0.25">
      <c r="A13" s="284"/>
      <c r="B13" s="259"/>
      <c r="C13" s="287"/>
      <c r="D13" s="290"/>
      <c r="E13" s="258"/>
      <c r="F13" s="261"/>
      <c r="G13" s="261"/>
      <c r="H13" s="260"/>
    </row>
    <row r="14" spans="1:12" ht="26.1" customHeight="1" x14ac:dyDescent="0.25">
      <c r="A14" s="284"/>
      <c r="B14" s="259"/>
      <c r="C14" s="287"/>
      <c r="D14" s="290"/>
      <c r="E14" s="258"/>
      <c r="F14" s="261"/>
      <c r="G14" s="261"/>
      <c r="H14" s="260"/>
    </row>
    <row r="15" spans="1:12" ht="26.1" customHeight="1" x14ac:dyDescent="0.25">
      <c r="A15" s="284"/>
      <c r="B15" s="259"/>
      <c r="C15" s="287"/>
      <c r="D15" s="290"/>
      <c r="E15" s="258"/>
      <c r="F15" s="261"/>
      <c r="G15" s="261"/>
      <c r="H15" s="260"/>
    </row>
    <row r="16" spans="1:12" ht="26.1" customHeight="1" x14ac:dyDescent="0.25">
      <c r="A16" s="284"/>
      <c r="B16" s="259"/>
      <c r="C16" s="287"/>
      <c r="D16" s="290"/>
      <c r="E16" s="258"/>
      <c r="F16" s="261"/>
      <c r="G16" s="261"/>
      <c r="H16" s="260"/>
    </row>
    <row r="17" spans="1:8" ht="26.1" customHeight="1" x14ac:dyDescent="0.25">
      <c r="A17" s="284"/>
      <c r="B17" s="259"/>
      <c r="C17" s="287"/>
      <c r="D17" s="290"/>
      <c r="E17" s="258"/>
      <c r="F17" s="261"/>
      <c r="G17" s="261"/>
      <c r="H17" s="260"/>
    </row>
    <row r="18" spans="1:8" ht="26.1" customHeight="1" x14ac:dyDescent="0.25">
      <c r="A18" s="284"/>
      <c r="B18" s="259"/>
      <c r="C18" s="287"/>
      <c r="D18" s="290"/>
      <c r="E18" s="258"/>
      <c r="F18" s="261"/>
      <c r="G18" s="261"/>
      <c r="H18" s="260"/>
    </row>
    <row r="19" spans="1:8" ht="26.1" customHeight="1" x14ac:dyDescent="0.25">
      <c r="A19" s="284"/>
      <c r="B19" s="259"/>
      <c r="C19" s="287"/>
      <c r="D19" s="290"/>
      <c r="E19" s="258"/>
      <c r="F19" s="261"/>
      <c r="G19" s="261"/>
      <c r="H19" s="260"/>
    </row>
    <row r="20" spans="1:8" ht="26.1" customHeight="1" x14ac:dyDescent="0.25">
      <c r="A20" s="284"/>
      <c r="B20" s="259"/>
      <c r="C20" s="287"/>
      <c r="D20" s="290"/>
      <c r="E20" s="258"/>
      <c r="F20" s="261"/>
      <c r="G20" s="261"/>
      <c r="H20" s="260"/>
    </row>
    <row r="21" spans="1:8" ht="26.1" customHeight="1" x14ac:dyDescent="0.25">
      <c r="A21" s="284"/>
      <c r="B21" s="259"/>
      <c r="C21" s="287"/>
      <c r="D21" s="290"/>
      <c r="E21" s="258"/>
      <c r="F21" s="261"/>
      <c r="G21" s="261"/>
      <c r="H21" s="260"/>
    </row>
    <row r="22" spans="1:8" ht="26.1" customHeight="1" x14ac:dyDescent="0.25">
      <c r="A22" s="284"/>
      <c r="B22" s="259"/>
      <c r="C22" s="287"/>
      <c r="D22" s="290"/>
      <c r="E22" s="258"/>
      <c r="F22" s="261"/>
      <c r="G22" s="261"/>
      <c r="H22" s="260"/>
    </row>
    <row r="23" spans="1:8" ht="26.1" customHeight="1" thickBot="1" x14ac:dyDescent="0.3">
      <c r="A23" s="285"/>
      <c r="B23" s="262"/>
      <c r="C23" s="288"/>
      <c r="D23" s="291"/>
      <c r="E23" s="263"/>
      <c r="F23" s="264"/>
      <c r="G23" s="264"/>
      <c r="H23" s="265"/>
    </row>
    <row r="24" spans="1:8" ht="24.95" customHeight="1" thickBot="1" x14ac:dyDescent="0.3">
      <c r="D24" s="266" t="s">
        <v>542</v>
      </c>
      <c r="E24" s="267">
        <f>SUM(E7:E23)</f>
        <v>0</v>
      </c>
      <c r="F24" s="267">
        <f t="shared" ref="F24:G24" si="0">SUM(F7:F23)</f>
        <v>0</v>
      </c>
      <c r="G24" s="267">
        <f t="shared" si="0"/>
        <v>0</v>
      </c>
    </row>
    <row r="25" spans="1:8" ht="6.75" customHeight="1" x14ac:dyDescent="0.25"/>
    <row r="26" spans="1:8" ht="15.75" customHeight="1" x14ac:dyDescent="0.25">
      <c r="A26" s="369"/>
      <c r="B26" s="369"/>
      <c r="C26" s="369"/>
    </row>
    <row r="27" spans="1:8" x14ac:dyDescent="0.25">
      <c r="A27" s="268"/>
    </row>
  </sheetData>
  <sheetProtection algorithmName="SHA-512" hashValue="MfZ2wYIdv/E3Nh2itp5DY5zRFwORncrkHVkduiWEBBC/Qab10pZQpkgCzAsVAVUtN4av9kaWpfdLhcPGajHBhw==" saltValue="msLVdl3P6IBZfe9K0lhlpA==" spinCount="100000" sheet="1" objects="1" scenarios="1" selectLockedCells="1"/>
  <mergeCells count="1">
    <mergeCell ref="A26:C26"/>
  </mergeCells>
  <conditionalFormatting sqref="A7:H23">
    <cfRule type="expression" dxfId="56" priority="2" stopIfTrue="1">
      <formula>LEN(TRIM(A7))=0</formula>
    </cfRule>
  </conditionalFormatting>
  <conditionalFormatting sqref="E7:E23">
    <cfRule type="expression" dxfId="55" priority="3">
      <formula>AND($B7="nicht benannter Operateur",$E7&gt;=0)</formula>
    </cfRule>
    <cfRule type="expression" dxfId="54" priority="4">
      <formula>AND($B7="benannter Operateur",$E7&lt;15)</formula>
    </cfRule>
  </conditionalFormatting>
  <conditionalFormatting sqref="H7:H23">
    <cfRule type="expression" dxfId="53" priority="1">
      <formula>AND($B7="benannter Operateur",$E7&gt;=15)</formula>
    </cfRule>
  </conditionalFormatting>
  <dataValidations count="4">
    <dataValidation type="list" allowBlank="1" showInputMessage="1" showErrorMessage="1" errorTitle="Hinweis" error="Auswahl treffen über Dropdown-Liste." sqref="B7:B23" xr:uid="{00000000-0002-0000-0600-000000000000}">
      <formula1>$J$7:$J$8</formula1>
    </dataValidation>
    <dataValidation type="whole" showInputMessage="1" showErrorMessage="1" errorTitle="Eingabefehler" error="Ganze Zahl zwischen 0 und 5000 eingeben." sqref="E7:G23" xr:uid="{00000000-0002-0000-0600-000001000000}">
      <formula1>0</formula1>
      <formula2>5000</formula2>
    </dataValidation>
    <dataValidation type="textLength" showInputMessage="1" showErrorMessage="1" errorTitle="Zeichenlänge" error="Nur Texteingabe bis 500 Zeichen möglich." sqref="H7:H23" xr:uid="{00000000-0002-0000-0600-000002000000}">
      <formula1>2</formula1>
      <formula2>500</formula2>
    </dataValidation>
    <dataValidation type="textLength" showInputMessage="1" showErrorMessage="1" errorTitle="Zeichenlänge" error="Nur Texteingabe bis 200 Zeichen möglich." sqref="C7:C23 A7:A23" xr:uid="{00000000-0002-0000-0600-000003000000}">
      <formula1>2</formula1>
      <formula2>200</formula2>
    </dataValidation>
  </dataValidations>
  <pageMargins left="0.25" right="0.25" top="0.75" bottom="0.75" header="0.3" footer="0.3"/>
  <pageSetup scale="55" orientation="landscape" horizontalDpi="4294967295" verticalDpi="4294967295" r:id="rId1"/>
  <headerFooter>
    <oddFooter>&amp;L&amp;F&amp;C© DKG Alle Rechte vorbehalten&amp;R&amp;P</oddFooter>
  </headerFooter>
  <rowBreaks count="1" manualBreakCount="1">
    <brk id="23" max="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U78"/>
  <sheetViews>
    <sheetView showGridLines="0" zoomScaleNormal="100" zoomScaleSheetLayoutView="87" workbookViewId="0">
      <pane xSplit="1" ySplit="7" topLeftCell="B8" activePane="bottomRight" state="frozen"/>
      <selection pane="topRight" activeCell="B1" sqref="B1"/>
      <selection pane="bottomLeft" activeCell="A12" sqref="A12"/>
      <selection pane="bottomRight" activeCell="S8" sqref="S8:S10"/>
    </sheetView>
  </sheetViews>
  <sheetFormatPr defaultColWidth="11.42578125" defaultRowHeight="14.25" x14ac:dyDescent="0.2"/>
  <cols>
    <col min="1" max="1" width="0.85546875" style="2" customWidth="1"/>
    <col min="2" max="2" width="3.42578125" style="2" customWidth="1"/>
    <col min="3" max="3" width="3.85546875" style="8" customWidth="1"/>
    <col min="4" max="4" width="6.5703125" style="2" customWidth="1"/>
    <col min="5" max="5" width="17" style="2" customWidth="1"/>
    <col min="6" max="6" width="13.28515625" style="2" customWidth="1"/>
    <col min="7" max="7" width="12.85546875" style="2" customWidth="1"/>
    <col min="8" max="8" width="12.7109375" style="2" customWidth="1"/>
    <col min="9" max="9" width="13.7109375" style="2" customWidth="1"/>
    <col min="10" max="10" width="12.7109375" style="2" customWidth="1"/>
    <col min="11" max="11" width="8.85546875" style="2" customWidth="1"/>
    <col min="12" max="12" width="5.7109375" style="2" customWidth="1"/>
    <col min="13" max="13" width="5.5703125" style="2" customWidth="1"/>
    <col min="14" max="14" width="3.42578125" style="2" customWidth="1"/>
    <col min="15" max="15" width="5.140625" style="2" customWidth="1"/>
    <col min="16" max="16" width="6" style="2" customWidth="1"/>
    <col min="17" max="17" width="7.85546875" style="23" customWidth="1"/>
    <col min="18" max="18" width="9.42578125" style="2" customWidth="1"/>
    <col min="19" max="19" width="74.140625" style="2" customWidth="1"/>
    <col min="20" max="20" width="65.140625" style="2" customWidth="1"/>
    <col min="21" max="21" width="6.140625" style="2" hidden="1" customWidth="1"/>
    <col min="22" max="16384" width="11.42578125" style="2"/>
  </cols>
  <sheetData>
    <row r="1" spans="1:20" ht="9.9499999999999993" customHeight="1" x14ac:dyDescent="0.25">
      <c r="A1" s="4"/>
      <c r="Q1" s="2"/>
    </row>
    <row r="2" spans="1:20" ht="12.95" customHeight="1" x14ac:dyDescent="0.2">
      <c r="A2" s="7"/>
      <c r="B2" s="154" t="str">
        <f>Basisdaten!B2</f>
        <v>Anlage EB Version P1.1 (Auditjahr 2025 / Kennzahlenjahr 2024)</v>
      </c>
      <c r="Q2" s="2"/>
    </row>
    <row r="3" spans="1:20" ht="22.35" customHeight="1" x14ac:dyDescent="0.25">
      <c r="A3" s="17"/>
      <c r="B3" s="245" t="s">
        <v>287</v>
      </c>
      <c r="P3" s="12"/>
      <c r="Q3" s="2"/>
    </row>
    <row r="4" spans="1:20" ht="14.1" customHeight="1" x14ac:dyDescent="0.25">
      <c r="A4" s="17"/>
      <c r="B4" s="14" t="s">
        <v>74</v>
      </c>
      <c r="D4" s="533" t="str">
        <f>IF(Basisdaten!C6=0,"",Basisdaten!C6)</f>
        <v/>
      </c>
      <c r="E4" s="534"/>
      <c r="F4" s="19" t="s">
        <v>104</v>
      </c>
      <c r="G4" s="533" t="str">
        <f>IF(Basisdaten!C8=0,"",Basisdaten!C8)</f>
        <v/>
      </c>
      <c r="H4" s="535"/>
      <c r="I4" s="536"/>
      <c r="J4" s="536"/>
      <c r="K4" s="536"/>
      <c r="L4" s="536"/>
      <c r="M4" s="536"/>
      <c r="N4" s="536"/>
      <c r="O4" s="537"/>
      <c r="P4" s="12"/>
      <c r="Q4" s="2"/>
    </row>
    <row r="5" spans="1:20" ht="6.75" customHeight="1" thickBot="1" x14ac:dyDescent="0.25">
      <c r="F5" s="6"/>
      <c r="G5" s="6"/>
      <c r="H5" s="6"/>
      <c r="I5" s="6"/>
      <c r="J5" s="6"/>
      <c r="K5" s="6"/>
      <c r="L5" s="6"/>
      <c r="M5" s="6"/>
      <c r="N5" s="6"/>
      <c r="O5" s="6"/>
      <c r="P5" s="12"/>
      <c r="Q5" s="2"/>
    </row>
    <row r="6" spans="1:20" s="5" customFormat="1" ht="20.25" customHeight="1" thickBot="1" x14ac:dyDescent="0.3">
      <c r="B6" s="491" t="s">
        <v>227</v>
      </c>
      <c r="C6" s="492"/>
      <c r="D6" s="495" t="s">
        <v>352</v>
      </c>
      <c r="E6" s="483" t="s">
        <v>117</v>
      </c>
      <c r="F6" s="483" t="s">
        <v>1</v>
      </c>
      <c r="G6" s="484"/>
      <c r="H6" s="483" t="s">
        <v>2</v>
      </c>
      <c r="I6" s="484"/>
      <c r="J6" s="483" t="s">
        <v>77</v>
      </c>
      <c r="K6" s="484"/>
      <c r="L6" s="451" t="s">
        <v>202</v>
      </c>
      <c r="M6" s="513" t="s">
        <v>3</v>
      </c>
      <c r="N6" s="514"/>
      <c r="O6" s="451" t="s">
        <v>202</v>
      </c>
      <c r="P6" s="491" t="s">
        <v>103</v>
      </c>
      <c r="Q6" s="509"/>
      <c r="R6" s="495" t="s">
        <v>203</v>
      </c>
      <c r="S6" s="516" t="s">
        <v>73</v>
      </c>
      <c r="T6" s="517"/>
    </row>
    <row r="7" spans="1:20" s="5" customFormat="1" ht="24" customHeight="1" thickBot="1" x14ac:dyDescent="0.3">
      <c r="B7" s="493"/>
      <c r="C7" s="494"/>
      <c r="D7" s="496"/>
      <c r="E7" s="485"/>
      <c r="F7" s="485"/>
      <c r="G7" s="484"/>
      <c r="H7" s="485"/>
      <c r="I7" s="484"/>
      <c r="J7" s="485"/>
      <c r="K7" s="484"/>
      <c r="L7" s="452"/>
      <c r="M7" s="513"/>
      <c r="N7" s="514"/>
      <c r="O7" s="452"/>
      <c r="P7" s="510"/>
      <c r="Q7" s="511"/>
      <c r="R7" s="519"/>
      <c r="S7" s="105" t="s">
        <v>243</v>
      </c>
      <c r="T7" s="105" t="s">
        <v>218</v>
      </c>
    </row>
    <row r="8" spans="1:20" ht="25.5" customHeight="1" thickBot="1" x14ac:dyDescent="0.25">
      <c r="B8" s="444" t="s">
        <v>118</v>
      </c>
      <c r="C8" s="444" t="s">
        <v>263</v>
      </c>
      <c r="D8" s="445" t="s">
        <v>120</v>
      </c>
      <c r="E8" s="448" t="s">
        <v>6</v>
      </c>
      <c r="F8" s="476" t="s">
        <v>183</v>
      </c>
      <c r="G8" s="454"/>
      <c r="H8" s="453" t="s">
        <v>6</v>
      </c>
      <c r="I8" s="454"/>
      <c r="J8" s="422" t="s">
        <v>183</v>
      </c>
      <c r="K8" s="423"/>
      <c r="L8" s="486"/>
      <c r="M8" s="420" t="s">
        <v>121</v>
      </c>
      <c r="N8" s="421"/>
      <c r="O8" s="486"/>
      <c r="P8" s="515" t="s">
        <v>7</v>
      </c>
      <c r="Q8" s="415">
        <f>IF(Basisdaten!J35="",0,Basisdaten!J35)</f>
        <v>0</v>
      </c>
      <c r="R8" s="506" t="str">
        <f>IF(Q8="",Berechnung1!$F$4,IF(Q8=0, Berechnung1!F4,IF(OR(Q8&lt; Berechnung1!E27,Q8&gt; Berechnung1!F27),Berechnung1!$G$4,IF(OR(ROUND(Q8,4)&lt;Berechnung1!J27,ROUND(Q8,4)&gt;Berechnung1!K27),Berechnung1!$D$4,IF(OR(ROUND(Q8,4)&lt;Berechnung1!G27,ROUND(Q8,4)&gt;Berechnung1!H27),Berechnung1!$E$4,Berechnung1!$C$4)))))</f>
        <v>Unvollständig</v>
      </c>
      <c r="S8" s="414"/>
      <c r="T8" s="414"/>
    </row>
    <row r="9" spans="1:20" ht="25.5" customHeight="1" thickBot="1" x14ac:dyDescent="0.25">
      <c r="B9" s="444"/>
      <c r="C9" s="444"/>
      <c r="D9" s="446"/>
      <c r="E9" s="448"/>
      <c r="F9" s="455"/>
      <c r="G9" s="456"/>
      <c r="H9" s="455"/>
      <c r="I9" s="456"/>
      <c r="J9" s="424"/>
      <c r="K9" s="425"/>
      <c r="L9" s="487"/>
      <c r="M9" s="420"/>
      <c r="N9" s="421"/>
      <c r="O9" s="487"/>
      <c r="P9" s="515"/>
      <c r="Q9" s="416"/>
      <c r="R9" s="507"/>
      <c r="S9" s="383"/>
      <c r="T9" s="518"/>
    </row>
    <row r="10" spans="1:20" ht="25.5" customHeight="1" thickBot="1" x14ac:dyDescent="0.25">
      <c r="B10" s="444"/>
      <c r="C10" s="444"/>
      <c r="D10" s="447"/>
      <c r="E10" s="448"/>
      <c r="F10" s="457"/>
      <c r="G10" s="458"/>
      <c r="H10" s="457"/>
      <c r="I10" s="458"/>
      <c r="J10" s="426"/>
      <c r="K10" s="427"/>
      <c r="L10" s="488"/>
      <c r="M10" s="420"/>
      <c r="N10" s="421"/>
      <c r="O10" s="488"/>
      <c r="P10" s="515"/>
      <c r="Q10" s="416"/>
      <c r="R10" s="508"/>
      <c r="S10" s="383"/>
      <c r="T10" s="518"/>
    </row>
    <row r="11" spans="1:20" ht="25.5" customHeight="1" thickBot="1" x14ac:dyDescent="0.25">
      <c r="B11" s="444"/>
      <c r="C11" s="444" t="s">
        <v>264</v>
      </c>
      <c r="D11" s="445"/>
      <c r="E11" s="448" t="s">
        <v>546</v>
      </c>
      <c r="F11" s="476" t="s">
        <v>183</v>
      </c>
      <c r="G11" s="454"/>
      <c r="H11" s="453" t="s">
        <v>546</v>
      </c>
      <c r="I11" s="454"/>
      <c r="J11" s="422" t="s">
        <v>183</v>
      </c>
      <c r="K11" s="423"/>
      <c r="L11" s="486"/>
      <c r="M11" s="420" t="s">
        <v>121</v>
      </c>
      <c r="N11" s="421"/>
      <c r="O11" s="486"/>
      <c r="P11" s="515" t="s">
        <v>7</v>
      </c>
      <c r="Q11" s="415">
        <f>IF(Basisdaten!J37="",0,Basisdaten!J37)</f>
        <v>0</v>
      </c>
      <c r="R11" s="520" t="str">
        <f>IF(AND(Basisdaten!J37="",Q11=0),Berechnung1!$F$4,IF(AND(Basisdaten!J37=0,Q11=0),Berechnung1!$H$4,IF(OR(Q11&lt;Berechnung1!E30,Q11&gt;Berechnung1!F30),Berechnung1!$G$4,IF(OR(ROUND(Q11,4)&lt;Berechnung1!J30,ROUND(Q11,4)&gt;Berechnung1!K30),Berechnung1!$D$4,IF(OR(ROUND(Q11,4)&lt;Berechnung1!G30,ROUND(Q11,4)&gt;Berechnung1!H30),Berechnung1!$E$4,Berechnung1!$C$4)))))</f>
        <v>Unvollständig</v>
      </c>
      <c r="S11" s="414"/>
      <c r="T11" s="414"/>
    </row>
    <row r="12" spans="1:20" ht="25.5" customHeight="1" thickBot="1" x14ac:dyDescent="0.25">
      <c r="B12" s="444"/>
      <c r="C12" s="444"/>
      <c r="D12" s="446"/>
      <c r="E12" s="448"/>
      <c r="F12" s="455"/>
      <c r="G12" s="456"/>
      <c r="H12" s="455"/>
      <c r="I12" s="456"/>
      <c r="J12" s="424"/>
      <c r="K12" s="425"/>
      <c r="L12" s="487"/>
      <c r="M12" s="420"/>
      <c r="N12" s="421"/>
      <c r="O12" s="487"/>
      <c r="P12" s="515"/>
      <c r="Q12" s="416"/>
      <c r="R12" s="507"/>
      <c r="S12" s="383"/>
      <c r="T12" s="518"/>
    </row>
    <row r="13" spans="1:20" ht="25.5" customHeight="1" thickBot="1" x14ac:dyDescent="0.25">
      <c r="B13" s="444"/>
      <c r="C13" s="444"/>
      <c r="D13" s="447"/>
      <c r="E13" s="448"/>
      <c r="F13" s="457"/>
      <c r="G13" s="458"/>
      <c r="H13" s="457"/>
      <c r="I13" s="458"/>
      <c r="J13" s="426"/>
      <c r="K13" s="427"/>
      <c r="L13" s="488"/>
      <c r="M13" s="420"/>
      <c r="N13" s="421"/>
      <c r="O13" s="488"/>
      <c r="P13" s="515"/>
      <c r="Q13" s="416"/>
      <c r="R13" s="508"/>
      <c r="S13" s="383"/>
      <c r="T13" s="518"/>
    </row>
    <row r="14" spans="1:20" ht="25.5" customHeight="1" thickBot="1" x14ac:dyDescent="0.25">
      <c r="B14" s="444"/>
      <c r="C14" s="444" t="s">
        <v>333</v>
      </c>
      <c r="D14" s="445" t="s">
        <v>120</v>
      </c>
      <c r="E14" s="448" t="s">
        <v>392</v>
      </c>
      <c r="F14" s="453" t="s">
        <v>119</v>
      </c>
      <c r="G14" s="454"/>
      <c r="H14" s="453" t="s">
        <v>392</v>
      </c>
      <c r="I14" s="454"/>
      <c r="J14" s="422" t="s">
        <v>183</v>
      </c>
      <c r="K14" s="423"/>
      <c r="L14" s="486"/>
      <c r="M14" s="420" t="s">
        <v>265</v>
      </c>
      <c r="N14" s="421"/>
      <c r="O14" s="512"/>
      <c r="P14" s="417" t="s">
        <v>7</v>
      </c>
      <c r="Q14" s="415">
        <f>IF(Basisdaten!J39="",0,Basisdaten!J39)</f>
        <v>0</v>
      </c>
      <c r="R14" s="506" t="str">
        <f>IF(Q14="",Berechnung1!$F$4,IF(Q14=0, Berechnung1!F4,IF(OR(Q14&lt; Berechnung1!E33,Q14&gt; Berechnung1!F33),Berechnung1!$G$4,IF(OR(ROUND(Q14,4)&lt;Berechnung1!$J$4,ROUND(Q14,4)&gt;Berechnung1!K33),Berechnung1!$D$4,IF(OR(ROUND(Q14,4)&lt;Berechnung1!G33,ROUND(Q14,4)&gt;Berechnung1!H33),Berechnung1!$E$4,Berechnung1!$C$4)))))</f>
        <v>Unvollständig</v>
      </c>
      <c r="S14" s="414"/>
      <c r="T14" s="414"/>
    </row>
    <row r="15" spans="1:20" ht="25.5" customHeight="1" thickBot="1" x14ac:dyDescent="0.25">
      <c r="B15" s="444"/>
      <c r="C15" s="444"/>
      <c r="D15" s="446"/>
      <c r="E15" s="448"/>
      <c r="F15" s="455"/>
      <c r="G15" s="456"/>
      <c r="H15" s="455"/>
      <c r="I15" s="456"/>
      <c r="J15" s="424"/>
      <c r="K15" s="425"/>
      <c r="L15" s="487"/>
      <c r="M15" s="420"/>
      <c r="N15" s="421"/>
      <c r="O15" s="487"/>
      <c r="P15" s="418"/>
      <c r="Q15" s="416" t="e">
        <f>IF(Basisdaten!#REF!="",0,Basisdaten!#REF!)</f>
        <v>#REF!</v>
      </c>
      <c r="R15" s="507"/>
      <c r="S15" s="383"/>
      <c r="T15" s="518"/>
    </row>
    <row r="16" spans="1:20" ht="25.5" customHeight="1" thickBot="1" x14ac:dyDescent="0.25">
      <c r="B16" s="444"/>
      <c r="C16" s="444"/>
      <c r="D16" s="447"/>
      <c r="E16" s="448"/>
      <c r="F16" s="457"/>
      <c r="G16" s="458"/>
      <c r="H16" s="457"/>
      <c r="I16" s="458"/>
      <c r="J16" s="426"/>
      <c r="K16" s="427"/>
      <c r="L16" s="488"/>
      <c r="M16" s="420"/>
      <c r="N16" s="421"/>
      <c r="O16" s="488"/>
      <c r="P16" s="419"/>
      <c r="Q16" s="416" t="e">
        <f>IF(OR(Q14="",Q15=""),"n.d.",IF(AND(Q14=0,Q15=0),"n.d.",IF(Q15=0,"",Q14/Q15)))</f>
        <v>#REF!</v>
      </c>
      <c r="R16" s="508"/>
      <c r="S16" s="383"/>
      <c r="T16" s="518"/>
    </row>
    <row r="17" spans="2:20" ht="45.75" customHeight="1" thickBot="1" x14ac:dyDescent="0.25">
      <c r="B17" s="497">
        <v>2</v>
      </c>
      <c r="C17" s="500" t="s">
        <v>263</v>
      </c>
      <c r="D17" s="503" t="s">
        <v>266</v>
      </c>
      <c r="E17" s="434" t="s">
        <v>267</v>
      </c>
      <c r="F17" s="437" t="s">
        <v>393</v>
      </c>
      <c r="G17" s="438"/>
      <c r="H17" s="437" t="s">
        <v>547</v>
      </c>
      <c r="I17" s="438"/>
      <c r="J17" s="422" t="s">
        <v>549</v>
      </c>
      <c r="K17" s="423"/>
      <c r="L17" s="373"/>
      <c r="M17" s="375" t="s">
        <v>228</v>
      </c>
      <c r="N17" s="375"/>
      <c r="O17" s="373"/>
      <c r="P17" s="22" t="s">
        <v>2</v>
      </c>
      <c r="Q17" s="28"/>
      <c r="R17" s="506" t="str">
        <f>IF(Q19=Berechnung1!D36,Berechnung1!$F$4,IF(OR(Q19&lt; Berechnung1!E36,Q19&gt; Berechnung1!F36),Berechnung1!$G$4,IF(OR(ROUND(Q19,4)&lt;Berechnung1!J36,ROUND(Q19,4)&gt;Berechnung1!K36),Berechnung1!$D$4,IF(OR(ROUND(Q19,4)&lt;Berechnung1!G36,ROUND(Q19,4)&gt;Berechnung1!H36),Berechnung1!$E$4,Berechnung1!$C$4))))</f>
        <v>Unvollständig</v>
      </c>
      <c r="S17" s="414"/>
      <c r="T17" s="414"/>
    </row>
    <row r="18" spans="2:20" ht="45.75" customHeight="1" thickBot="1" x14ac:dyDescent="0.25">
      <c r="B18" s="498"/>
      <c r="C18" s="501"/>
      <c r="D18" s="504"/>
      <c r="E18" s="435"/>
      <c r="F18" s="424"/>
      <c r="G18" s="439"/>
      <c r="H18" s="424"/>
      <c r="I18" s="439"/>
      <c r="J18" s="424"/>
      <c r="K18" s="425"/>
      <c r="L18" s="374"/>
      <c r="M18" s="429"/>
      <c r="N18" s="429"/>
      <c r="O18" s="374"/>
      <c r="P18" s="26" t="s">
        <v>4</v>
      </c>
      <c r="Q18" s="62"/>
      <c r="R18" s="507"/>
      <c r="S18" s="383"/>
      <c r="T18" s="518"/>
    </row>
    <row r="19" spans="2:20" ht="45.75" customHeight="1" thickBot="1" x14ac:dyDescent="0.25">
      <c r="B19" s="498"/>
      <c r="C19" s="502"/>
      <c r="D19" s="504"/>
      <c r="E19" s="435"/>
      <c r="F19" s="424"/>
      <c r="G19" s="439"/>
      <c r="H19" s="424"/>
      <c r="I19" s="439"/>
      <c r="J19" s="426"/>
      <c r="K19" s="427"/>
      <c r="L19" s="375"/>
      <c r="M19" s="429"/>
      <c r="N19" s="429"/>
      <c r="O19" s="375"/>
      <c r="P19" s="26" t="s">
        <v>5</v>
      </c>
      <c r="Q19" s="129" t="str">
        <f>IF(Q17="","n.d.",IF(Q18="","n.d.",IF(Q18=0,"",Q17/Q18)))</f>
        <v>n.d.</v>
      </c>
      <c r="R19" s="508"/>
      <c r="S19" s="383"/>
      <c r="T19" s="518"/>
    </row>
    <row r="20" spans="2:20" s="24" customFormat="1" ht="25.5" customHeight="1" thickBot="1" x14ac:dyDescent="0.25">
      <c r="B20" s="498"/>
      <c r="C20" s="500" t="s">
        <v>264</v>
      </c>
      <c r="D20" s="504"/>
      <c r="E20" s="435"/>
      <c r="F20" s="424"/>
      <c r="G20" s="439"/>
      <c r="H20" s="424"/>
      <c r="I20" s="439"/>
      <c r="J20" s="437" t="s">
        <v>548</v>
      </c>
      <c r="K20" s="438"/>
      <c r="L20" s="450"/>
      <c r="M20" s="459" t="s">
        <v>228</v>
      </c>
      <c r="N20" s="460"/>
      <c r="O20" s="431"/>
      <c r="P20" s="22" t="s">
        <v>2</v>
      </c>
      <c r="Q20" s="28"/>
      <c r="R20" s="428" t="str">
        <f>IF(AND(Q20&lt;&gt;"",Q21&lt;&gt;"",Q20=0,Q21=0),Berechnung1!$H$4,IF(Q22=Berechnung1!D39,Berechnung1!$F$4,IF(OR(Q22&lt;Berechnung1!E39,Q22&gt;Berechnung1!F39),Berechnung1!$G$4,IF(OR(ROUND(Q22,4)&lt;Berechnung1!J39,ROUND(Q22,4)&gt;Berechnung1!K39),Berechnung1!$D$4,IF(OR(ROUND(Q22,4)&lt;Berechnung1!G39,ROUND(Q22,4)&gt;Berechnung1!H39),Berechnung1!$E$4,Berechnung1!$C$4)))))</f>
        <v>Unvollständig</v>
      </c>
      <c r="S20" s="414"/>
      <c r="T20" s="414"/>
    </row>
    <row r="21" spans="2:20" s="24" customFormat="1" ht="25.5" customHeight="1" thickBot="1" x14ac:dyDescent="0.25">
      <c r="B21" s="498"/>
      <c r="C21" s="501"/>
      <c r="D21" s="504"/>
      <c r="E21" s="435"/>
      <c r="F21" s="424"/>
      <c r="G21" s="439"/>
      <c r="H21" s="424"/>
      <c r="I21" s="439"/>
      <c r="J21" s="424"/>
      <c r="K21" s="439"/>
      <c r="L21" s="432"/>
      <c r="M21" s="461"/>
      <c r="N21" s="462"/>
      <c r="O21" s="489"/>
      <c r="P21" s="26" t="s">
        <v>4</v>
      </c>
      <c r="Q21" s="50">
        <f>IF(Basisdaten!J37="",0,Basisdaten!J37)</f>
        <v>0</v>
      </c>
      <c r="R21" s="412"/>
      <c r="S21" s="383"/>
      <c r="T21" s="523"/>
    </row>
    <row r="22" spans="2:20" s="24" customFormat="1" ht="25.5" customHeight="1" thickBot="1" x14ac:dyDescent="0.25">
      <c r="B22" s="499"/>
      <c r="C22" s="502"/>
      <c r="D22" s="505"/>
      <c r="E22" s="436"/>
      <c r="F22" s="426"/>
      <c r="G22" s="440"/>
      <c r="H22" s="426"/>
      <c r="I22" s="440"/>
      <c r="J22" s="426"/>
      <c r="K22" s="440"/>
      <c r="L22" s="433"/>
      <c r="M22" s="463"/>
      <c r="N22" s="464"/>
      <c r="O22" s="490"/>
      <c r="P22" s="26" t="s">
        <v>5</v>
      </c>
      <c r="Q22" s="129" t="str">
        <f>IF(Q20="","n.d.",IF(Q21="","n.d.",IF(Q21=0,"",Q20/Q21)))</f>
        <v>n.d.</v>
      </c>
      <c r="R22" s="413"/>
      <c r="S22" s="383"/>
      <c r="T22" s="524"/>
    </row>
    <row r="23" spans="2:20" s="24" customFormat="1" ht="25.5" customHeight="1" thickBot="1" x14ac:dyDescent="0.25">
      <c r="B23" s="389">
        <v>3</v>
      </c>
      <c r="C23" s="390"/>
      <c r="D23" s="393"/>
      <c r="E23" s="473" t="s">
        <v>418</v>
      </c>
      <c r="F23" s="477" t="s">
        <v>419</v>
      </c>
      <c r="G23" s="478"/>
      <c r="H23" s="477" t="s">
        <v>420</v>
      </c>
      <c r="I23" s="478"/>
      <c r="J23" s="396" t="s">
        <v>550</v>
      </c>
      <c r="K23" s="397"/>
      <c r="L23" s="470"/>
      <c r="M23" s="376" t="s">
        <v>421</v>
      </c>
      <c r="N23" s="465"/>
      <c r="O23" s="373"/>
      <c r="P23" s="242" t="s">
        <v>2</v>
      </c>
      <c r="Q23" s="138"/>
      <c r="R23" s="506" t="str">
        <f>IF(Q25=Berechnung1!D42,Berechnung1!$F$4,IF(OR(Q25&lt; Berechnung1!E42,Q25&gt; Berechnung1!F42),Berechnung1!$G$4,IF(OR(ROUND(Q25,4)&lt;Berechnung1!J42,ROUND(Q25,4)&gt;Berechnung1!K42),Berechnung1!$D$4,IF(OR(ROUND(Q25,4)&lt;Berechnung1!G42,ROUND(Q25,4)&gt;Berechnung1!H42),Berechnung1!$E$4,Berechnung1!$C$4))))</f>
        <v>Unvollständig</v>
      </c>
      <c r="S23" s="382"/>
      <c r="T23" s="382"/>
    </row>
    <row r="24" spans="2:20" s="24" customFormat="1" ht="25.5" customHeight="1" thickBot="1" x14ac:dyDescent="0.25">
      <c r="B24" s="389"/>
      <c r="C24" s="390"/>
      <c r="D24" s="394"/>
      <c r="E24" s="474"/>
      <c r="F24" s="479"/>
      <c r="G24" s="480"/>
      <c r="H24" s="479"/>
      <c r="I24" s="480"/>
      <c r="J24" s="398"/>
      <c r="K24" s="399"/>
      <c r="L24" s="471"/>
      <c r="M24" s="466"/>
      <c r="N24" s="467"/>
      <c r="O24" s="374"/>
      <c r="P24" s="242" t="s">
        <v>4</v>
      </c>
      <c r="Q24" s="215">
        <f>Q8+Q21</f>
        <v>0</v>
      </c>
      <c r="R24" s="507"/>
      <c r="S24" s="383"/>
      <c r="T24" s="521"/>
    </row>
    <row r="25" spans="2:20" s="24" customFormat="1" ht="25.5" customHeight="1" thickBot="1" x14ac:dyDescent="0.25">
      <c r="B25" s="391"/>
      <c r="C25" s="392"/>
      <c r="D25" s="395"/>
      <c r="E25" s="475"/>
      <c r="F25" s="481"/>
      <c r="G25" s="482"/>
      <c r="H25" s="481"/>
      <c r="I25" s="482"/>
      <c r="J25" s="400"/>
      <c r="K25" s="401"/>
      <c r="L25" s="472"/>
      <c r="M25" s="468"/>
      <c r="N25" s="469"/>
      <c r="O25" s="375"/>
      <c r="P25" s="242" t="s">
        <v>5</v>
      </c>
      <c r="Q25" s="140" t="str">
        <f>IF(Q23="","n.d.",IF(Q24="","n.d.",IF(Q24=0,"",Q23/Q24)))</f>
        <v>n.d.</v>
      </c>
      <c r="R25" s="508"/>
      <c r="S25" s="383"/>
      <c r="T25" s="522"/>
    </row>
    <row r="26" spans="2:20" ht="25.5" customHeight="1" thickBot="1" x14ac:dyDescent="0.25">
      <c r="B26" s="497">
        <v>4</v>
      </c>
      <c r="C26" s="528"/>
      <c r="D26" s="503" t="s">
        <v>354</v>
      </c>
      <c r="E26" s="441" t="s">
        <v>8</v>
      </c>
      <c r="F26" s="453" t="s">
        <v>122</v>
      </c>
      <c r="G26" s="454"/>
      <c r="H26" s="453" t="s">
        <v>394</v>
      </c>
      <c r="I26" s="454"/>
      <c r="J26" s="437" t="s">
        <v>551</v>
      </c>
      <c r="K26" s="438"/>
      <c r="L26" s="450" t="s">
        <v>334</v>
      </c>
      <c r="M26" s="459" t="s">
        <v>121</v>
      </c>
      <c r="N26" s="460"/>
      <c r="O26" s="450"/>
      <c r="P26" s="51" t="s">
        <v>2</v>
      </c>
      <c r="Q26" s="28"/>
      <c r="R26" s="506" t="str">
        <f>IF(Q28=Berechnung1!D45,Berechnung1!$F$4,IF(OR(Q28&lt; Berechnung1!E45,Q28&gt; Berechnung1!F45),Berechnung1!$G$4,IF(OR(ROUND(Q28,4)&lt;Berechnung1!J45,ROUND(Q28,4)&gt;Berechnung1!K45),Berechnung1!$D$4,IF(OR(ROUND(Q28,4)&lt;Berechnung1!G45,ROUND(Q28,4)&gt;Berechnung1!H45),Berechnung1!$E$4,Berechnung1!$C$4))))</f>
        <v>Unvollständig</v>
      </c>
      <c r="S26" s="414"/>
      <c r="T26" s="414"/>
    </row>
    <row r="27" spans="2:20" ht="25.5" customHeight="1" thickBot="1" x14ac:dyDescent="0.25">
      <c r="B27" s="498"/>
      <c r="C27" s="529"/>
      <c r="D27" s="504"/>
      <c r="E27" s="442"/>
      <c r="F27" s="455"/>
      <c r="G27" s="456"/>
      <c r="H27" s="455"/>
      <c r="I27" s="456"/>
      <c r="J27" s="424"/>
      <c r="K27" s="439"/>
      <c r="L27" s="432"/>
      <c r="M27" s="461"/>
      <c r="N27" s="462"/>
      <c r="O27" s="432"/>
      <c r="P27" s="51" t="s">
        <v>4</v>
      </c>
      <c r="Q27" s="50">
        <f>Q8+Q21</f>
        <v>0</v>
      </c>
      <c r="R27" s="507"/>
      <c r="S27" s="383"/>
      <c r="T27" s="518"/>
    </row>
    <row r="28" spans="2:20" ht="25.5" customHeight="1" thickBot="1" x14ac:dyDescent="0.25">
      <c r="B28" s="499"/>
      <c r="C28" s="530"/>
      <c r="D28" s="505"/>
      <c r="E28" s="443"/>
      <c r="F28" s="457"/>
      <c r="G28" s="458"/>
      <c r="H28" s="457"/>
      <c r="I28" s="458"/>
      <c r="J28" s="426"/>
      <c r="K28" s="440"/>
      <c r="L28" s="433"/>
      <c r="M28" s="463"/>
      <c r="N28" s="464"/>
      <c r="O28" s="433"/>
      <c r="P28" s="51" t="s">
        <v>5</v>
      </c>
      <c r="Q28" s="129" t="str">
        <f>IF(Q26="","n.d.",IF(Q27="","n.d.",IF(Q27=0,"",Q26/Q27)))</f>
        <v>n.d.</v>
      </c>
      <c r="R28" s="508"/>
      <c r="S28" s="383"/>
      <c r="T28" s="518"/>
    </row>
    <row r="29" spans="2:20" ht="25.5" customHeight="1" thickBot="1" x14ac:dyDescent="0.25">
      <c r="B29" s="498">
        <v>5</v>
      </c>
      <c r="C29" s="529"/>
      <c r="D29" s="503" t="s">
        <v>355</v>
      </c>
      <c r="E29" s="531" t="s">
        <v>395</v>
      </c>
      <c r="F29" s="396" t="s">
        <v>422</v>
      </c>
      <c r="G29" s="397"/>
      <c r="H29" s="396" t="s">
        <v>396</v>
      </c>
      <c r="I29" s="397"/>
      <c r="J29" s="396" t="s">
        <v>552</v>
      </c>
      <c r="K29" s="397"/>
      <c r="L29" s="373"/>
      <c r="M29" s="376" t="s">
        <v>248</v>
      </c>
      <c r="N29" s="377"/>
      <c r="O29" s="431"/>
      <c r="P29" s="51" t="s">
        <v>2</v>
      </c>
      <c r="Q29" s="50">
        <f>Studien!E5</f>
        <v>0</v>
      </c>
      <c r="R29" s="506" t="str">
        <f>IF(Q31=Berechnung1!D48,Berechnung1!$F$4,IF(OR(Q31&lt; Berechnung1!E48,Q31&gt; Berechnung1!F48),Berechnung1!$G$4,IF(OR(ROUND(Q31,4)&lt;Berechnung1!J48,ROUND(Q31,4)&gt;Berechnung1!K48),Berechnung1!$D$4,IF(OR(ROUND(Q31,4)&lt;Berechnung1!G48,ROUND(Q31,4)&gt;Berechnung1!H48),Berechnung1!$E$4,Berechnung1!$C$4))))</f>
        <v>Unvollständig</v>
      </c>
      <c r="S29" s="414"/>
      <c r="T29" s="414"/>
    </row>
    <row r="30" spans="2:20" ht="25.5" customHeight="1" thickBot="1" x14ac:dyDescent="0.25">
      <c r="B30" s="498"/>
      <c r="C30" s="529"/>
      <c r="D30" s="504"/>
      <c r="E30" s="532"/>
      <c r="F30" s="398"/>
      <c r="G30" s="399"/>
      <c r="H30" s="398"/>
      <c r="I30" s="399"/>
      <c r="J30" s="398"/>
      <c r="K30" s="399"/>
      <c r="L30" s="374"/>
      <c r="M30" s="378"/>
      <c r="N30" s="379"/>
      <c r="O30" s="432"/>
      <c r="P30" s="51" t="s">
        <v>4</v>
      </c>
      <c r="Q30" s="50">
        <f>Q8</f>
        <v>0</v>
      </c>
      <c r="R30" s="507"/>
      <c r="S30" s="383"/>
      <c r="T30" s="518"/>
    </row>
    <row r="31" spans="2:20" ht="25.5" customHeight="1" thickBot="1" x14ac:dyDescent="0.25">
      <c r="B31" s="499"/>
      <c r="C31" s="530"/>
      <c r="D31" s="505"/>
      <c r="E31" s="430"/>
      <c r="F31" s="400"/>
      <c r="G31" s="401"/>
      <c r="H31" s="400"/>
      <c r="I31" s="401"/>
      <c r="J31" s="400"/>
      <c r="K31" s="401"/>
      <c r="L31" s="375"/>
      <c r="M31" s="380"/>
      <c r="N31" s="381"/>
      <c r="O31" s="433"/>
      <c r="P31" s="51" t="s">
        <v>5</v>
      </c>
      <c r="Q31" s="129" t="str">
        <f>IF(Q29="0","n.d.",IF(Q30="0","n.d.",IF(Q30=0,"n.d.",Q29/Q30)))</f>
        <v>n.d.</v>
      </c>
      <c r="R31" s="508"/>
      <c r="S31" s="383"/>
      <c r="T31" s="518"/>
    </row>
    <row r="32" spans="2:20" s="24" customFormat="1" ht="25.5" customHeight="1" thickBot="1" x14ac:dyDescent="0.25">
      <c r="B32" s="387">
        <v>6</v>
      </c>
      <c r="C32" s="388"/>
      <c r="D32" s="393" t="s">
        <v>339</v>
      </c>
      <c r="E32" s="531" t="s">
        <v>268</v>
      </c>
      <c r="F32" s="396" t="s">
        <v>332</v>
      </c>
      <c r="G32" s="397"/>
      <c r="H32" s="396" t="s">
        <v>269</v>
      </c>
      <c r="I32" s="397"/>
      <c r="J32" s="430" t="s">
        <v>553</v>
      </c>
      <c r="K32" s="430"/>
      <c r="L32" s="373"/>
      <c r="M32" s="376" t="s">
        <v>252</v>
      </c>
      <c r="N32" s="377"/>
      <c r="O32" s="431"/>
      <c r="P32" s="137" t="s">
        <v>2</v>
      </c>
      <c r="Q32" s="138"/>
      <c r="R32" s="428" t="str">
        <f>IF(AND(Q32&lt;&gt;"",Q33&lt;&gt;"",Q32=0,Q33=0),Berechnung1!$H$4,IF(Q34=Berechnung1!D51,Berechnung1!$F$4,IF(OR(Q34&lt;Berechnung1!E51,Q34&gt;Berechnung1!F51),Berechnung1!$G$4,IF(OR(ROUND(Q34,4)&lt;Berechnung1!J51,ROUND(Q34,4)&gt;Berechnung1!K51),Berechnung1!$D$4,IF(OR(ROUND(Q34,4)&lt;Berechnung1!G51,ROUND(Q34,4)&gt;Berechnung1!H51),Berechnung1!$E$4,Berechnung1!$C$4)))))</f>
        <v>Unvollständig</v>
      </c>
      <c r="S32" s="414"/>
      <c r="T32" s="384"/>
    </row>
    <row r="33" spans="2:21" s="24" customFormat="1" ht="25.5" customHeight="1" thickBot="1" x14ac:dyDescent="0.25">
      <c r="B33" s="389"/>
      <c r="C33" s="390"/>
      <c r="D33" s="394"/>
      <c r="E33" s="532"/>
      <c r="F33" s="398"/>
      <c r="G33" s="399"/>
      <c r="H33" s="398"/>
      <c r="I33" s="399"/>
      <c r="J33" s="372"/>
      <c r="K33" s="372"/>
      <c r="L33" s="374"/>
      <c r="M33" s="378"/>
      <c r="N33" s="379"/>
      <c r="O33" s="432"/>
      <c r="P33" s="139" t="s">
        <v>4</v>
      </c>
      <c r="Q33" s="50">
        <f>IF(Basisdaten!E35="",0,Basisdaten!E35)</f>
        <v>0</v>
      </c>
      <c r="R33" s="412"/>
      <c r="S33" s="383"/>
      <c r="T33" s="385"/>
    </row>
    <row r="34" spans="2:21" s="24" customFormat="1" ht="25.5" customHeight="1" thickBot="1" x14ac:dyDescent="0.25">
      <c r="B34" s="391"/>
      <c r="C34" s="392"/>
      <c r="D34" s="395"/>
      <c r="E34" s="430"/>
      <c r="F34" s="400"/>
      <c r="G34" s="401"/>
      <c r="H34" s="400"/>
      <c r="I34" s="401"/>
      <c r="J34" s="372"/>
      <c r="K34" s="372"/>
      <c r="L34" s="375"/>
      <c r="M34" s="380"/>
      <c r="N34" s="381"/>
      <c r="O34" s="433"/>
      <c r="P34" s="139" t="s">
        <v>5</v>
      </c>
      <c r="Q34" s="140" t="str">
        <f>IF(Q32="","n.d.",IF(Q33="","n.d.",IF(Q33=0,"",Q32/Q33)))</f>
        <v>n.d.</v>
      </c>
      <c r="R34" s="413"/>
      <c r="S34" s="383"/>
      <c r="T34" s="386"/>
    </row>
    <row r="35" spans="2:21" ht="25.5" customHeight="1" thickBot="1" x14ac:dyDescent="0.25">
      <c r="B35" s="387">
        <v>7</v>
      </c>
      <c r="C35" s="388"/>
      <c r="D35" s="393" t="s">
        <v>339</v>
      </c>
      <c r="E35" s="532" t="s">
        <v>291</v>
      </c>
      <c r="F35" s="398" t="s">
        <v>270</v>
      </c>
      <c r="G35" s="399"/>
      <c r="H35" s="396" t="s">
        <v>397</v>
      </c>
      <c r="I35" s="397"/>
      <c r="J35" s="372" t="s">
        <v>554</v>
      </c>
      <c r="K35" s="372"/>
      <c r="L35" s="373"/>
      <c r="M35" s="376" t="s">
        <v>252</v>
      </c>
      <c r="N35" s="377"/>
      <c r="O35" s="431"/>
      <c r="P35" s="139" t="s">
        <v>2</v>
      </c>
      <c r="Q35" s="138"/>
      <c r="R35" s="428" t="str">
        <f>IF(AND(Q35&lt;&gt;"",Q36&lt;&gt;"",Q35=0,Q36=0),Berechnung1!$H$4,IF(Q37=Berechnung1!D54,Berechnung1!$F$4,IF(OR(Q37&lt;Berechnung1!E54,Q37&gt;Berechnung1!F54),Berechnung1!$G$4,IF(OR(ROUND(Q37,4)&lt;Berechnung1!J54,ROUND(Q37,4)&gt;Berechnung1!K54),Berechnung1!$D$4,IF(OR(ROUND(Q37,4)&lt;Berechnung1!G54,ROUND(Q37,4)&gt;Berechnung1!H54),Berechnung1!$E$4,Berechnung1!$C$4)))))</f>
        <v>Unvollständig</v>
      </c>
      <c r="S35" s="414"/>
      <c r="T35" s="382"/>
      <c r="U35" s="2">
        <f>IF(Basisdaten!H35="",0,Basisdaten!H35)</f>
        <v>0</v>
      </c>
    </row>
    <row r="36" spans="2:21" ht="25.5" customHeight="1" thickBot="1" x14ac:dyDescent="0.25">
      <c r="B36" s="389"/>
      <c r="C36" s="390"/>
      <c r="D36" s="394"/>
      <c r="E36" s="532"/>
      <c r="F36" s="398"/>
      <c r="G36" s="399"/>
      <c r="H36" s="398"/>
      <c r="I36" s="399"/>
      <c r="J36" s="372"/>
      <c r="K36" s="372"/>
      <c r="L36" s="374"/>
      <c r="M36" s="378"/>
      <c r="N36" s="379"/>
      <c r="O36" s="432"/>
      <c r="P36" s="139" t="s">
        <v>4</v>
      </c>
      <c r="Q36" s="138"/>
      <c r="R36" s="412"/>
      <c r="S36" s="383"/>
      <c r="T36" s="518"/>
      <c r="U36" s="2">
        <f>IF(Basisdaten!J39="",0,Basisdaten!J39)</f>
        <v>0</v>
      </c>
    </row>
    <row r="37" spans="2:21" ht="25.5" customHeight="1" thickBot="1" x14ac:dyDescent="0.25">
      <c r="B37" s="391"/>
      <c r="C37" s="392"/>
      <c r="D37" s="395"/>
      <c r="E37" s="430"/>
      <c r="F37" s="400"/>
      <c r="G37" s="401"/>
      <c r="H37" s="400"/>
      <c r="I37" s="401"/>
      <c r="J37" s="372"/>
      <c r="K37" s="372"/>
      <c r="L37" s="375"/>
      <c r="M37" s="380"/>
      <c r="N37" s="381"/>
      <c r="O37" s="433"/>
      <c r="P37" s="139" t="s">
        <v>5</v>
      </c>
      <c r="Q37" s="140" t="str">
        <f>IF(Q35="","n.d.",IF(Q36="","n.d.",IF(Q36=0,"",Q35/Q36)))</f>
        <v>n.d.</v>
      </c>
      <c r="R37" s="413"/>
      <c r="S37" s="383"/>
      <c r="T37" s="518"/>
    </row>
    <row r="38" spans="2:21" s="25" customFormat="1" ht="25.5" customHeight="1" thickBot="1" x14ac:dyDescent="0.25">
      <c r="B38" s="389">
        <v>8</v>
      </c>
      <c r="C38" s="390"/>
      <c r="D38" s="393" t="s">
        <v>339</v>
      </c>
      <c r="E38" s="372" t="s">
        <v>271</v>
      </c>
      <c r="F38" s="372" t="s">
        <v>272</v>
      </c>
      <c r="G38" s="371"/>
      <c r="H38" s="372" t="s">
        <v>684</v>
      </c>
      <c r="I38" s="371"/>
      <c r="J38" s="402" t="s">
        <v>281</v>
      </c>
      <c r="K38" s="525"/>
      <c r="L38" s="373"/>
      <c r="M38" s="376" t="s">
        <v>252</v>
      </c>
      <c r="N38" s="377"/>
      <c r="O38" s="431"/>
      <c r="P38" s="141" t="s">
        <v>2</v>
      </c>
      <c r="Q38" s="138"/>
      <c r="R38" s="428" t="str">
        <f>IF(Q40=Berechnung1!D57,Berechnung1!$F$4,IF(OR(Q40&lt; Berechnung1!E57,Q40&gt; Berechnung1!F57),Berechnung1!$G$4,IF(OR(ROUND(Q40,4)&lt;Berechnung1!J57,ROUND(Q40,4)&gt;Berechnung1!K57),Berechnung1!$D$4,IF(OR(ROUND(Q40,4)&lt;Berechnung1!G57,ROUND(Q40,4)&gt;Berechnung1!H57),Berechnung1!$E$4,Berechnung1!$C$4))))</f>
        <v>Unvollständig</v>
      </c>
      <c r="S38" s="414"/>
      <c r="T38" s="384"/>
    </row>
    <row r="39" spans="2:21" s="24" customFormat="1" ht="25.5" customHeight="1" thickBot="1" x14ac:dyDescent="0.25">
      <c r="B39" s="389"/>
      <c r="C39" s="390"/>
      <c r="D39" s="394"/>
      <c r="E39" s="372"/>
      <c r="F39" s="372"/>
      <c r="G39" s="371"/>
      <c r="H39" s="372"/>
      <c r="I39" s="371"/>
      <c r="J39" s="398"/>
      <c r="K39" s="526"/>
      <c r="L39" s="374"/>
      <c r="M39" s="378"/>
      <c r="N39" s="379"/>
      <c r="O39" s="432"/>
      <c r="P39" s="139" t="s">
        <v>4</v>
      </c>
      <c r="Q39" s="50">
        <f>IFERROR(SUM(Basisdaten!F35,Basisdaten!G35),0)</f>
        <v>0</v>
      </c>
      <c r="R39" s="412"/>
      <c r="S39" s="383"/>
      <c r="T39" s="385"/>
    </row>
    <row r="40" spans="2:21" s="24" customFormat="1" ht="25.5" customHeight="1" thickBot="1" x14ac:dyDescent="0.25">
      <c r="B40" s="391"/>
      <c r="C40" s="392"/>
      <c r="D40" s="395"/>
      <c r="E40" s="372"/>
      <c r="F40" s="372"/>
      <c r="G40" s="371"/>
      <c r="H40" s="372"/>
      <c r="I40" s="371"/>
      <c r="J40" s="400"/>
      <c r="K40" s="527"/>
      <c r="L40" s="375"/>
      <c r="M40" s="380"/>
      <c r="N40" s="381"/>
      <c r="O40" s="433"/>
      <c r="P40" s="139" t="s">
        <v>5</v>
      </c>
      <c r="Q40" s="140" t="str">
        <f>IF(Q38="","n.d.",IF(Q39="","n.d.",IF(Q39=0,"",Q38/Q39)))</f>
        <v>n.d.</v>
      </c>
      <c r="R40" s="413"/>
      <c r="S40" s="383"/>
      <c r="T40" s="386"/>
    </row>
    <row r="41" spans="2:21" s="24" customFormat="1" ht="25.5" customHeight="1" thickBot="1" x14ac:dyDescent="0.25">
      <c r="B41" s="387">
        <v>9</v>
      </c>
      <c r="C41" s="388"/>
      <c r="D41" s="393" t="s">
        <v>339</v>
      </c>
      <c r="E41" s="372" t="s">
        <v>273</v>
      </c>
      <c r="F41" s="372" t="s">
        <v>276</v>
      </c>
      <c r="G41" s="371"/>
      <c r="H41" s="372" t="s">
        <v>279</v>
      </c>
      <c r="I41" s="371"/>
      <c r="J41" s="372" t="s">
        <v>281</v>
      </c>
      <c r="K41" s="371"/>
      <c r="L41" s="373"/>
      <c r="M41" s="429" t="s">
        <v>252</v>
      </c>
      <c r="N41" s="429"/>
      <c r="O41" s="408"/>
      <c r="P41" s="139" t="s">
        <v>2</v>
      </c>
      <c r="Q41" s="138"/>
      <c r="R41" s="411" t="str">
        <f>IF(AND(Q41&lt;&gt;"",Q42&lt;&gt;"",Q41=0,Q42=0),Berechnung1!$H$4,IF(Q43=Berechnung1!D60,Berechnung1!$F$4,IF(OR(Q43&lt;Berechnung1!E60,Q43&gt;Berechnung1!F60),Berechnung1!$G$4,IF(OR(ROUND(Q43,4)&lt;Berechnung1!J60,ROUND(Q43,4)&gt;Berechnung1!K60),Berechnung1!$D$4,IF(OR(ROUND(Q43,4)&lt;Berechnung1!G60,ROUND(Q43,4)&gt;Berechnung1!H60),Berechnung1!$E$4,Berechnung1!$C$4)))))</f>
        <v>Unvollständig</v>
      </c>
      <c r="S41" s="414"/>
      <c r="T41" s="384"/>
    </row>
    <row r="42" spans="2:21" s="24" customFormat="1" ht="25.5" customHeight="1" thickBot="1" x14ac:dyDescent="0.25">
      <c r="B42" s="389"/>
      <c r="C42" s="390"/>
      <c r="D42" s="394"/>
      <c r="E42" s="372"/>
      <c r="F42" s="372"/>
      <c r="G42" s="371"/>
      <c r="H42" s="372"/>
      <c r="I42" s="371"/>
      <c r="J42" s="372"/>
      <c r="K42" s="371"/>
      <c r="L42" s="374"/>
      <c r="M42" s="429"/>
      <c r="N42" s="429"/>
      <c r="O42" s="374"/>
      <c r="P42" s="139" t="s">
        <v>4</v>
      </c>
      <c r="Q42" s="50">
        <f>IFERROR(SUM(Basisdaten!F35,Basisdaten!G35),0)</f>
        <v>0</v>
      </c>
      <c r="R42" s="412"/>
      <c r="S42" s="383"/>
      <c r="T42" s="385"/>
    </row>
    <row r="43" spans="2:21" s="24" customFormat="1" ht="25.5" customHeight="1" thickBot="1" x14ac:dyDescent="0.25">
      <c r="B43" s="391"/>
      <c r="C43" s="392"/>
      <c r="D43" s="395"/>
      <c r="E43" s="372"/>
      <c r="F43" s="372"/>
      <c r="G43" s="371"/>
      <c r="H43" s="372"/>
      <c r="I43" s="371"/>
      <c r="J43" s="372"/>
      <c r="K43" s="371"/>
      <c r="L43" s="375"/>
      <c r="M43" s="429"/>
      <c r="N43" s="429"/>
      <c r="O43" s="375"/>
      <c r="P43" s="139" t="s">
        <v>5</v>
      </c>
      <c r="Q43" s="140" t="str">
        <f>IF(Q41="","n.d.",IF(Q42="","n.d.",IF(Q42=0,"",Q41/Q42)))</f>
        <v>n.d.</v>
      </c>
      <c r="R43" s="413"/>
      <c r="S43" s="383"/>
      <c r="T43" s="386"/>
    </row>
    <row r="44" spans="2:21" ht="25.5" customHeight="1" thickBot="1" x14ac:dyDescent="0.25">
      <c r="B44" s="389">
        <v>10</v>
      </c>
      <c r="C44" s="390"/>
      <c r="D44" s="393" t="s">
        <v>339</v>
      </c>
      <c r="E44" s="531" t="s">
        <v>274</v>
      </c>
      <c r="F44" s="372" t="s">
        <v>277</v>
      </c>
      <c r="G44" s="371"/>
      <c r="H44" s="372" t="s">
        <v>280</v>
      </c>
      <c r="I44" s="371"/>
      <c r="J44" s="372" t="s">
        <v>282</v>
      </c>
      <c r="K44" s="371"/>
      <c r="L44" s="373"/>
      <c r="M44" s="376" t="s">
        <v>353</v>
      </c>
      <c r="N44" s="377"/>
      <c r="O44" s="408"/>
      <c r="P44" s="139" t="s">
        <v>2</v>
      </c>
      <c r="Q44" s="138"/>
      <c r="R44" s="428" t="str">
        <f>IF(AND(Q44&lt;&gt;"",Q45&lt;&gt;"",Q44=0,Q45=0),Berechnung1!$H$4,IF(Q46=Berechnung1!D63,Berechnung1!$F$4,IF(OR(Q46&lt;Berechnung1!E63,Q46&gt;Berechnung1!F63),Berechnung1!$G$4,IF(OR(ROUND(Q46,4)&lt;Berechnung1!J63,ROUND(Q46,4)&gt;Berechnung1!K63),Berechnung1!$D$4,IF(OR(ROUND(Q46,4)&lt;Berechnung1!G63,ROUND(Q46,4)&gt;Berechnung1!H63),Berechnung1!$E$4,Berechnung1!$C$4)))))</f>
        <v>Unvollständig</v>
      </c>
      <c r="S44" s="414"/>
      <c r="T44" s="382"/>
    </row>
    <row r="45" spans="2:21" ht="25.5" customHeight="1" thickBot="1" x14ac:dyDescent="0.25">
      <c r="B45" s="389"/>
      <c r="C45" s="390"/>
      <c r="D45" s="394"/>
      <c r="E45" s="532"/>
      <c r="F45" s="372"/>
      <c r="G45" s="371"/>
      <c r="H45" s="372"/>
      <c r="I45" s="371"/>
      <c r="J45" s="372"/>
      <c r="K45" s="371"/>
      <c r="L45" s="374"/>
      <c r="M45" s="378"/>
      <c r="N45" s="379"/>
      <c r="O45" s="374"/>
      <c r="P45" s="139" t="s">
        <v>4</v>
      </c>
      <c r="Q45" s="138"/>
      <c r="R45" s="412"/>
      <c r="S45" s="383"/>
      <c r="T45" s="518"/>
    </row>
    <row r="46" spans="2:21" ht="25.5" customHeight="1" thickBot="1" x14ac:dyDescent="0.25">
      <c r="B46" s="391"/>
      <c r="C46" s="392"/>
      <c r="D46" s="395"/>
      <c r="E46" s="430"/>
      <c r="F46" s="372"/>
      <c r="G46" s="371"/>
      <c r="H46" s="372"/>
      <c r="I46" s="371"/>
      <c r="J46" s="372"/>
      <c r="K46" s="371"/>
      <c r="L46" s="375"/>
      <c r="M46" s="380"/>
      <c r="N46" s="381"/>
      <c r="O46" s="375"/>
      <c r="P46" s="139" t="s">
        <v>5</v>
      </c>
      <c r="Q46" s="140" t="str">
        <f>IF(Q44="","n.d.",IF(Q45="","n.d.",IF(Q45=0,"",Q44/Q45)))</f>
        <v>n.d.</v>
      </c>
      <c r="R46" s="413"/>
      <c r="S46" s="383"/>
      <c r="T46" s="518"/>
    </row>
    <row r="47" spans="2:21" s="24" customFormat="1" ht="25.5" customHeight="1" thickBot="1" x14ac:dyDescent="0.25">
      <c r="B47" s="387">
        <v>11</v>
      </c>
      <c r="C47" s="388"/>
      <c r="D47" s="393" t="s">
        <v>339</v>
      </c>
      <c r="E47" s="372" t="s">
        <v>275</v>
      </c>
      <c r="F47" s="372" t="s">
        <v>278</v>
      </c>
      <c r="G47" s="371"/>
      <c r="H47" s="372" t="s">
        <v>555</v>
      </c>
      <c r="I47" s="371"/>
      <c r="J47" s="370" t="s">
        <v>423</v>
      </c>
      <c r="K47" s="371"/>
      <c r="L47" s="373"/>
      <c r="M47" s="376" t="s">
        <v>252</v>
      </c>
      <c r="N47" s="377"/>
      <c r="O47" s="408"/>
      <c r="P47" s="141" t="s">
        <v>2</v>
      </c>
      <c r="Q47" s="138"/>
      <c r="R47" s="428" t="str">
        <f>IF(AND(Q47&lt;&gt;"",Q48&lt;&gt;"",Q47=0,Q48=0),Berechnung1!$H$4,IF(Q49=Berechnung1!D66,Berechnung1!$F$4,IF(OR(Q49&lt;Berechnung1!E66,Q49&gt;Berechnung1!F66),Berechnung1!$G$4,IF(OR(ROUND(Q49,4)&lt;Berechnung1!J66,ROUND(Q49,4)&gt;Berechnung1!K66),Berechnung1!$D$4,IF(OR(ROUND(Q49,4)&lt;Berechnung1!G66,ROUND(Q49,4)&gt;Berechnung1!H66),Berechnung1!$E$4,Berechnung1!$C$4)))))</f>
        <v>Unvollständig</v>
      </c>
      <c r="S47" s="414"/>
      <c r="T47" s="384"/>
    </row>
    <row r="48" spans="2:21" s="24" customFormat="1" ht="25.5" customHeight="1" thickBot="1" x14ac:dyDescent="0.25">
      <c r="B48" s="389"/>
      <c r="C48" s="390"/>
      <c r="D48" s="394"/>
      <c r="E48" s="372"/>
      <c r="F48" s="372"/>
      <c r="G48" s="371"/>
      <c r="H48" s="372"/>
      <c r="I48" s="371"/>
      <c r="J48" s="372"/>
      <c r="K48" s="371"/>
      <c r="L48" s="374"/>
      <c r="M48" s="378"/>
      <c r="N48" s="379"/>
      <c r="O48" s="374"/>
      <c r="P48" s="139" t="s">
        <v>4</v>
      </c>
      <c r="Q48" s="62"/>
      <c r="R48" s="412"/>
      <c r="S48" s="383"/>
      <c r="T48" s="385"/>
    </row>
    <row r="49" spans="2:21" s="24" customFormat="1" ht="25.5" customHeight="1" thickBot="1" x14ac:dyDescent="0.25">
      <c r="B49" s="391"/>
      <c r="C49" s="392"/>
      <c r="D49" s="395"/>
      <c r="E49" s="372"/>
      <c r="F49" s="372"/>
      <c r="G49" s="371"/>
      <c r="H49" s="372"/>
      <c r="I49" s="371"/>
      <c r="J49" s="372"/>
      <c r="K49" s="371"/>
      <c r="L49" s="375"/>
      <c r="M49" s="380"/>
      <c r="N49" s="381"/>
      <c r="O49" s="375"/>
      <c r="P49" s="139" t="s">
        <v>5</v>
      </c>
      <c r="Q49" s="140" t="str">
        <f>IF(Q47="","n.d.",IF(Q48="","n.d.",IF(Q48=0,"",Q47/Q48)))</f>
        <v>n.d.</v>
      </c>
      <c r="R49" s="413"/>
      <c r="S49" s="383"/>
      <c r="T49" s="386"/>
    </row>
    <row r="50" spans="2:21" s="24" customFormat="1" ht="25.5" customHeight="1" thickBot="1" x14ac:dyDescent="0.25">
      <c r="B50" s="387">
        <v>12</v>
      </c>
      <c r="C50" s="388"/>
      <c r="D50" s="393"/>
      <c r="E50" s="372" t="s">
        <v>288</v>
      </c>
      <c r="F50" s="372" t="s">
        <v>119</v>
      </c>
      <c r="G50" s="371"/>
      <c r="H50" s="372" t="s">
        <v>556</v>
      </c>
      <c r="I50" s="371"/>
      <c r="J50" s="370" t="s">
        <v>183</v>
      </c>
      <c r="K50" s="371"/>
      <c r="L50" s="373"/>
      <c r="M50" s="376" t="s">
        <v>289</v>
      </c>
      <c r="N50" s="377"/>
      <c r="O50" s="408"/>
      <c r="P50" s="417" t="s">
        <v>7</v>
      </c>
      <c r="Q50" s="415">
        <f>IF(Basisdaten!J41="",0,Basisdaten!J41)</f>
        <v>0</v>
      </c>
      <c r="R50" s="411" t="str">
        <f>IF(Q50="",Berechnung1!$F$4,IF(Q50=0, Berechnung1!F4,IF(OR(Q50&lt; Berechnung1!E69,Q50&gt; Berechnung1!F69),Berechnung1!$G$4,IF(OR(ROUND(Q50,4)&lt;Berechnung1!J69,ROUND(Q50,4)&gt;Berechnung1!K69),Berechnung1!$D$4,IF(OR(ROUND(Q50,4)&lt;Berechnung1!G69,ROUND(Q50,4)&gt;Berechnung1!H69),Berechnung1!$E$4,Berechnung1!$C$4)))))</f>
        <v>Unvollständig</v>
      </c>
      <c r="S50" s="414"/>
      <c r="T50" s="384"/>
    </row>
    <row r="51" spans="2:21" s="24" customFormat="1" ht="25.5" customHeight="1" thickBot="1" x14ac:dyDescent="0.25">
      <c r="B51" s="389"/>
      <c r="C51" s="390"/>
      <c r="D51" s="394"/>
      <c r="E51" s="372"/>
      <c r="F51" s="372"/>
      <c r="G51" s="371"/>
      <c r="H51" s="372"/>
      <c r="I51" s="371"/>
      <c r="J51" s="372"/>
      <c r="K51" s="371"/>
      <c r="L51" s="374"/>
      <c r="M51" s="378"/>
      <c r="N51" s="379"/>
      <c r="O51" s="374"/>
      <c r="P51" s="418"/>
      <c r="Q51" s="416"/>
      <c r="R51" s="412"/>
      <c r="S51" s="383"/>
      <c r="T51" s="385"/>
    </row>
    <row r="52" spans="2:21" s="24" customFormat="1" ht="25.5" customHeight="1" thickBot="1" x14ac:dyDescent="0.25">
      <c r="B52" s="391"/>
      <c r="C52" s="392"/>
      <c r="D52" s="395"/>
      <c r="E52" s="372"/>
      <c r="F52" s="372"/>
      <c r="G52" s="371"/>
      <c r="H52" s="372"/>
      <c r="I52" s="371"/>
      <c r="J52" s="372"/>
      <c r="K52" s="371"/>
      <c r="L52" s="375"/>
      <c r="M52" s="380"/>
      <c r="N52" s="381"/>
      <c r="O52" s="375"/>
      <c r="P52" s="419"/>
      <c r="Q52" s="416"/>
      <c r="R52" s="413"/>
      <c r="S52" s="383"/>
      <c r="T52" s="386"/>
    </row>
    <row r="53" spans="2:21" s="24" customFormat="1" ht="25.5" customHeight="1" thickBot="1" x14ac:dyDescent="0.25">
      <c r="B53" s="387" t="s">
        <v>356</v>
      </c>
      <c r="C53" s="388"/>
      <c r="D53" s="393"/>
      <c r="E53" s="372" t="s">
        <v>335</v>
      </c>
      <c r="F53" s="372" t="s">
        <v>336</v>
      </c>
      <c r="G53" s="371"/>
      <c r="H53" s="372" t="s">
        <v>337</v>
      </c>
      <c r="I53" s="371"/>
      <c r="J53" s="370" t="s">
        <v>557</v>
      </c>
      <c r="K53" s="371"/>
      <c r="L53" s="373"/>
      <c r="M53" s="376" t="s">
        <v>121</v>
      </c>
      <c r="N53" s="377"/>
      <c r="O53" s="408" t="s">
        <v>338</v>
      </c>
      <c r="P53" s="141" t="s">
        <v>2</v>
      </c>
      <c r="Q53" s="138"/>
      <c r="R53" s="411" t="str">
        <f>IF(AND(Q53&lt;&gt;"",Q54&lt;&gt;"",Q53=0,Q54=0),Berechnung1!$H$4,IF(Q55="",Berechnung1!$G$4,IF(Q55=Berechnung1!D72,Berechnung1!$F$4,IF(OR(Q55&lt; Berechnung1!E72,Q55&gt; Berechnung1!F72),Berechnung1!$G$4,IF(OR(ROUND(Q55,4)&lt;Berechnung1!J72,ROUND(Q55,4)&gt;Berechnung1!K72),Berechnung1!$D$4,IF(OR(ROUND(Q55,4)&lt;Berechnung1!G72,ROUND(Q55,4)&gt;Berechnung1!H72),Berechnung1!$E$4,Berechnung1!$C$4))))))</f>
        <v>Unvollständig</v>
      </c>
      <c r="S53" s="414"/>
      <c r="T53" s="384"/>
    </row>
    <row r="54" spans="2:21" s="24" customFormat="1" ht="25.5" customHeight="1" thickBot="1" x14ac:dyDescent="0.25">
      <c r="B54" s="389"/>
      <c r="C54" s="390"/>
      <c r="D54" s="394"/>
      <c r="E54" s="372"/>
      <c r="F54" s="372"/>
      <c r="G54" s="371"/>
      <c r="H54" s="372"/>
      <c r="I54" s="371"/>
      <c r="J54" s="372"/>
      <c r="K54" s="371"/>
      <c r="L54" s="374"/>
      <c r="M54" s="378"/>
      <c r="N54" s="379"/>
      <c r="O54" s="374"/>
      <c r="P54" s="139" t="s">
        <v>4</v>
      </c>
      <c r="Q54" s="138"/>
      <c r="R54" s="412"/>
      <c r="S54" s="383"/>
      <c r="T54" s="385"/>
    </row>
    <row r="55" spans="2:21" s="24" customFormat="1" ht="25.5" customHeight="1" thickBot="1" x14ac:dyDescent="0.25">
      <c r="B55" s="391"/>
      <c r="C55" s="392"/>
      <c r="D55" s="395"/>
      <c r="E55" s="372"/>
      <c r="F55" s="372"/>
      <c r="G55" s="371"/>
      <c r="H55" s="372"/>
      <c r="I55" s="371"/>
      <c r="J55" s="372"/>
      <c r="K55" s="371"/>
      <c r="L55" s="375"/>
      <c r="M55" s="380"/>
      <c r="N55" s="381"/>
      <c r="O55" s="375"/>
      <c r="P55" s="139" t="s">
        <v>5</v>
      </c>
      <c r="Q55" s="140" t="str">
        <f>IF(Q53="","n.d.",IF(Q54="","n.d.",IF(Q54=0,"",Q53/Q54)))</f>
        <v>n.d.</v>
      </c>
      <c r="R55" s="413"/>
      <c r="S55" s="383"/>
      <c r="T55" s="386"/>
    </row>
    <row r="56" spans="2:21" s="24" customFormat="1" ht="25.5" customHeight="1" thickBot="1" x14ac:dyDescent="0.25">
      <c r="B56" s="387">
        <v>14</v>
      </c>
      <c r="C56" s="388"/>
      <c r="D56" s="393"/>
      <c r="E56" s="372" t="s">
        <v>424</v>
      </c>
      <c r="F56" s="396" t="s">
        <v>425</v>
      </c>
      <c r="G56" s="397"/>
      <c r="H56" s="396" t="s">
        <v>426</v>
      </c>
      <c r="I56" s="397"/>
      <c r="J56" s="402" t="s">
        <v>558</v>
      </c>
      <c r="K56" s="403"/>
      <c r="L56" s="373"/>
      <c r="M56" s="376" t="s">
        <v>121</v>
      </c>
      <c r="N56" s="377"/>
      <c r="O56" s="408" t="s">
        <v>427</v>
      </c>
      <c r="P56" s="141" t="s">
        <v>2</v>
      </c>
      <c r="Q56" s="138"/>
      <c r="R56" s="411" t="str">
        <f>IF(AND(Q56&lt;&gt;"",Q57&lt;&gt;"",Q56=0,Q57=0),Berechnung1!$H$4,IF(Q58="",Berechnung1!$G$4,IF(Q58=Berechnung1!D75,Berechnung1!$F$4,IF(OR(Q58&lt; Berechnung1!E75,Q58&gt; Berechnung1!F75),Berechnung1!$G$4,IF(OR(ROUND(Q58,4)&lt;Berechnung1!J75,ROUND(Q58,4)&gt;Berechnung1!K75),Berechnung1!$D$4,IF(OR(ROUND(Q58,4)&lt;Berechnung1!G75,ROUND(Q58,4)&gt;Berechnung1!H75),Berechnung1!$E$4,Berechnung1!$C$4))))))</f>
        <v>Unvollständig</v>
      </c>
      <c r="S56" s="382"/>
      <c r="T56" s="384"/>
    </row>
    <row r="57" spans="2:21" s="24" customFormat="1" ht="25.5" customHeight="1" thickBot="1" x14ac:dyDescent="0.25">
      <c r="B57" s="389"/>
      <c r="C57" s="390"/>
      <c r="D57" s="394"/>
      <c r="E57" s="372"/>
      <c r="F57" s="398"/>
      <c r="G57" s="399"/>
      <c r="H57" s="398"/>
      <c r="I57" s="399"/>
      <c r="J57" s="404"/>
      <c r="K57" s="405"/>
      <c r="L57" s="374"/>
      <c r="M57" s="378"/>
      <c r="N57" s="379"/>
      <c r="O57" s="374"/>
      <c r="P57" s="139" t="s">
        <v>4</v>
      </c>
      <c r="Q57" s="138"/>
      <c r="R57" s="412"/>
      <c r="S57" s="383"/>
      <c r="T57" s="385"/>
      <c r="U57" s="24" t="str">
        <f>IF(AND(Basisdaten!F35="",Basisdaten!G35=""),"",SUM(Basisdaten!F35+Basisdaten!G35))</f>
        <v/>
      </c>
    </row>
    <row r="58" spans="2:21" s="24" customFormat="1" ht="25.5" customHeight="1" thickBot="1" x14ac:dyDescent="0.25">
      <c r="B58" s="391"/>
      <c r="C58" s="392"/>
      <c r="D58" s="395"/>
      <c r="E58" s="372"/>
      <c r="F58" s="400"/>
      <c r="G58" s="401"/>
      <c r="H58" s="400"/>
      <c r="I58" s="401"/>
      <c r="J58" s="406"/>
      <c r="K58" s="407"/>
      <c r="L58" s="375"/>
      <c r="M58" s="380"/>
      <c r="N58" s="381"/>
      <c r="O58" s="375"/>
      <c r="P58" s="139" t="s">
        <v>5</v>
      </c>
      <c r="Q58" s="140" t="str">
        <f>IF(Q56="","n.d.",IF(Q57="","n.d.",IF(Q57=0,"",Q56/Q57)))</f>
        <v>n.d.</v>
      </c>
      <c r="R58" s="413"/>
      <c r="S58" s="383"/>
      <c r="T58" s="386"/>
    </row>
    <row r="59" spans="2:21" s="24" customFormat="1" ht="7.5" customHeight="1" x14ac:dyDescent="0.2">
      <c r="B59" s="216"/>
      <c r="C59" s="216"/>
      <c r="D59" s="217"/>
      <c r="E59" s="218"/>
      <c r="F59" s="218"/>
      <c r="G59" s="219"/>
      <c r="H59" s="218"/>
      <c r="I59" s="219"/>
      <c r="J59" s="218"/>
      <c r="K59" s="219"/>
      <c r="L59" s="187"/>
      <c r="M59" s="187"/>
      <c r="N59" s="187"/>
      <c r="O59" s="187"/>
      <c r="P59" s="98"/>
      <c r="Q59" s="220"/>
      <c r="R59" s="188"/>
      <c r="S59" s="221"/>
      <c r="T59" s="222"/>
    </row>
    <row r="60" spans="2:21" s="24" customFormat="1" ht="18" customHeight="1" thickBot="1" x14ac:dyDescent="0.3">
      <c r="B60" s="223" t="s">
        <v>76</v>
      </c>
      <c r="C60" s="216"/>
      <c r="D60" s="217"/>
      <c r="E60" s="218"/>
      <c r="F60" s="218"/>
      <c r="G60" s="219"/>
      <c r="H60" s="218"/>
      <c r="I60" s="219"/>
      <c r="J60" s="218"/>
      <c r="K60" s="219"/>
      <c r="L60" s="187"/>
      <c r="M60" s="187"/>
      <c r="N60" s="187"/>
      <c r="O60" s="187"/>
      <c r="P60" s="98"/>
      <c r="Q60" s="220"/>
      <c r="R60" s="188"/>
      <c r="S60" s="221"/>
      <c r="T60" s="222"/>
    </row>
    <row r="61" spans="2:21" s="24" customFormat="1" ht="18" customHeight="1" thickBot="1" x14ac:dyDescent="0.25">
      <c r="B61" s="216"/>
      <c r="C61" s="216"/>
      <c r="D61" s="538" t="s">
        <v>357</v>
      </c>
      <c r="E61" s="539"/>
      <c r="F61" s="224" t="s">
        <v>87</v>
      </c>
      <c r="G61" s="225" t="str">
        <f>CONCATENATE(TEXT(Berechnung1!C8,"0,00%")," (",Berechnung1!C5, ")")</f>
        <v>0,00% (0)</v>
      </c>
      <c r="H61" s="542" t="str">
        <f>CONCATENATE(TEXT(Berechnung1!D9,"0,00%")," (",Berechnung1!D6, ")")</f>
        <v>0,00% (0)</v>
      </c>
      <c r="I61" s="543" t="s">
        <v>93</v>
      </c>
      <c r="J61" s="218"/>
      <c r="K61" s="219"/>
      <c r="L61" s="187"/>
      <c r="M61" s="187"/>
      <c r="N61" s="187"/>
      <c r="O61" s="187"/>
      <c r="P61" s="98"/>
      <c r="Q61" s="220"/>
      <c r="R61" s="188"/>
      <c r="S61" s="221"/>
      <c r="T61" s="222"/>
    </row>
    <row r="62" spans="2:21" s="24" customFormat="1" ht="18" customHeight="1" thickBot="1" x14ac:dyDescent="0.25">
      <c r="B62" s="216"/>
      <c r="C62" s="216"/>
      <c r="D62" s="540"/>
      <c r="E62" s="541"/>
      <c r="F62" s="226" t="s">
        <v>72</v>
      </c>
      <c r="G62" s="227" t="str">
        <f>CONCATENATE(TEXT(Berechnung1!K8,"0,00%")," (",Berechnung1!K5, ")")</f>
        <v>0,00% (0)</v>
      </c>
      <c r="H62" s="542"/>
      <c r="I62" s="544"/>
      <c r="J62" s="218"/>
      <c r="K62" s="219"/>
      <c r="L62" s="187"/>
      <c r="M62" s="187"/>
      <c r="N62" s="187"/>
      <c r="O62" s="187"/>
      <c r="P62" s="98"/>
      <c r="Q62" s="220"/>
      <c r="R62" s="188"/>
      <c r="S62" s="221"/>
      <c r="T62" s="222"/>
    </row>
    <row r="63" spans="2:21" s="24" customFormat="1" ht="18" customHeight="1" thickBot="1" x14ac:dyDescent="0.25">
      <c r="B63" s="216"/>
      <c r="C63" s="216"/>
      <c r="D63" s="545" t="s">
        <v>358</v>
      </c>
      <c r="E63" s="546"/>
      <c r="F63" s="546"/>
      <c r="G63" s="547"/>
      <c r="H63" s="228" t="str">
        <f>CONCATENATE(TEXT(Berechnung1!E9,"0,00%")," (",Berechnung1!E6, ")")</f>
        <v>0,00% (0)</v>
      </c>
      <c r="I63" s="229" t="str">
        <f>CONCATENATE(TEXT(Berechnung1!E10,"0,00%")," (",Berechnung1!E7, ")")</f>
        <v>0,00% (0)</v>
      </c>
      <c r="J63" s="218"/>
      <c r="K63" s="219"/>
      <c r="L63" s="187"/>
      <c r="M63" s="187"/>
      <c r="N63" s="187"/>
      <c r="O63" s="187"/>
      <c r="P63" s="98"/>
      <c r="Q63" s="220"/>
      <c r="R63" s="188"/>
      <c r="S63" s="221"/>
      <c r="T63" s="222"/>
    </row>
    <row r="64" spans="2:21" s="24" customFormat="1" ht="18" customHeight="1" thickBot="1" x14ac:dyDescent="0.25">
      <c r="B64" s="216"/>
      <c r="C64" s="216"/>
      <c r="D64" s="548" t="s">
        <v>89</v>
      </c>
      <c r="E64" s="549"/>
      <c r="F64" s="230" t="s">
        <v>88</v>
      </c>
      <c r="G64" s="231" t="str">
        <f>CONCATENATE(TEXT(Berechnung1!G8,"0,00%")," (",Berechnung1!G5, ")")</f>
        <v>0,00% (0)</v>
      </c>
      <c r="H64" s="542" t="str">
        <f>CONCATENATE(TEXT(Berechnung1!G9,"0,00%")," (",Berechnung1!G7, ")")</f>
        <v>100,00% (17)</v>
      </c>
      <c r="I64" s="542"/>
      <c r="J64" s="218"/>
      <c r="K64" s="219"/>
      <c r="L64" s="187"/>
      <c r="M64" s="187"/>
      <c r="N64" s="187"/>
      <c r="O64" s="187"/>
      <c r="P64" s="98"/>
      <c r="Q64" s="220"/>
      <c r="R64" s="188"/>
      <c r="S64" s="221"/>
      <c r="T64" s="222"/>
    </row>
    <row r="65" spans="2:20" s="24" customFormat="1" ht="18" customHeight="1" thickBot="1" x14ac:dyDescent="0.25">
      <c r="B65" s="216"/>
      <c r="C65" s="216"/>
      <c r="D65" s="550"/>
      <c r="E65" s="551"/>
      <c r="F65" s="232" t="s">
        <v>90</v>
      </c>
      <c r="G65" s="233" t="str">
        <f>CONCATENATE(TEXT(Berechnung1!F8,"0,00%")," (",Berechnung1!F5, ")")</f>
        <v>100,00% (17)</v>
      </c>
      <c r="H65" s="542"/>
      <c r="I65" s="542"/>
      <c r="J65" s="218"/>
      <c r="K65" s="219"/>
      <c r="L65" s="187"/>
      <c r="M65" s="187"/>
      <c r="N65" s="187"/>
      <c r="O65" s="187"/>
      <c r="P65" s="98"/>
      <c r="Q65" s="220"/>
      <c r="R65" s="188"/>
      <c r="S65" s="221"/>
      <c r="T65" s="222"/>
    </row>
    <row r="66" spans="2:20" s="24" customFormat="1" ht="7.5" customHeight="1" x14ac:dyDescent="0.2">
      <c r="B66" s="216"/>
      <c r="C66" s="216"/>
      <c r="D66" s="217"/>
      <c r="E66" s="218"/>
      <c r="F66" s="218"/>
      <c r="G66" s="219"/>
      <c r="H66" s="218"/>
      <c r="I66" s="219"/>
      <c r="J66" s="218"/>
      <c r="K66" s="219"/>
      <c r="L66" s="187"/>
      <c r="M66" s="187"/>
      <c r="N66" s="187"/>
      <c r="O66" s="187"/>
      <c r="P66" s="98"/>
      <c r="Q66" s="220"/>
      <c r="R66" s="188"/>
      <c r="S66" s="221"/>
      <c r="T66" s="222"/>
    </row>
    <row r="67" spans="2:20" s="24" customFormat="1" ht="11.25" customHeight="1" x14ac:dyDescent="0.2">
      <c r="B67" s="409" t="s">
        <v>229</v>
      </c>
      <c r="C67" s="410"/>
      <c r="D67" s="410"/>
      <c r="E67" s="410"/>
      <c r="F67" s="410"/>
      <c r="G67" s="410"/>
      <c r="H67" s="410"/>
      <c r="I67" s="410"/>
      <c r="J67" s="410"/>
      <c r="K67" s="410"/>
      <c r="L67" s="410"/>
      <c r="M67" s="410"/>
      <c r="N67" s="410"/>
      <c r="O67" s="410"/>
      <c r="P67" s="410"/>
      <c r="Q67" s="410"/>
      <c r="R67" s="410"/>
      <c r="S67" s="2"/>
      <c r="T67" s="2"/>
    </row>
    <row r="68" spans="2:20" ht="24.75" customHeight="1" x14ac:dyDescent="0.2">
      <c r="B68" s="410" t="s">
        <v>559</v>
      </c>
      <c r="C68" s="449"/>
      <c r="D68" s="449"/>
      <c r="E68" s="449"/>
      <c r="F68" s="449"/>
      <c r="G68" s="449"/>
      <c r="H68" s="449"/>
      <c r="I68" s="449"/>
      <c r="J68" s="449"/>
      <c r="K68" s="449"/>
      <c r="L68" s="449"/>
      <c r="M68" s="449"/>
      <c r="N68" s="449"/>
      <c r="O68" s="449"/>
      <c r="P68" s="449"/>
      <c r="Q68" s="449"/>
      <c r="R68" s="449"/>
    </row>
    <row r="69" spans="2:20" ht="131.25" customHeight="1" x14ac:dyDescent="0.2">
      <c r="B69" s="314" t="s">
        <v>560</v>
      </c>
      <c r="C69" s="314"/>
      <c r="D69" s="314"/>
      <c r="E69" s="314"/>
      <c r="F69" s="314"/>
      <c r="G69" s="314"/>
      <c r="H69" s="314"/>
      <c r="I69" s="314"/>
      <c r="J69" s="314"/>
      <c r="K69" s="314"/>
      <c r="L69" s="314"/>
      <c r="M69" s="314"/>
      <c r="N69" s="314"/>
      <c r="O69" s="314"/>
      <c r="P69" s="314"/>
      <c r="Q69" s="314"/>
      <c r="R69" s="314"/>
    </row>
    <row r="70" spans="2:20" ht="15" customHeight="1" x14ac:dyDescent="0.2">
      <c r="B70" s="409" t="s">
        <v>311</v>
      </c>
      <c r="C70" s="410"/>
      <c r="D70" s="410"/>
      <c r="E70" s="410"/>
      <c r="F70" s="410"/>
      <c r="G70" s="410"/>
      <c r="H70" s="410"/>
      <c r="I70" s="410"/>
      <c r="J70" s="410"/>
      <c r="K70" s="410"/>
      <c r="L70" s="410"/>
      <c r="M70" s="410"/>
      <c r="N70" s="410"/>
      <c r="O70" s="410"/>
      <c r="P70" s="410"/>
      <c r="Q70" s="410"/>
      <c r="R70" s="410"/>
    </row>
    <row r="71" spans="2:20" ht="20.25" customHeight="1" x14ac:dyDescent="0.2">
      <c r="B71" s="314" t="s">
        <v>359</v>
      </c>
      <c r="C71" s="314"/>
      <c r="D71" s="314"/>
      <c r="E71" s="314"/>
      <c r="F71" s="314"/>
      <c r="G71" s="314"/>
      <c r="H71" s="314"/>
      <c r="I71" s="314"/>
      <c r="J71" s="314"/>
      <c r="K71" s="314"/>
      <c r="L71" s="314"/>
      <c r="M71" s="314"/>
      <c r="N71" s="314"/>
      <c r="O71" s="314"/>
      <c r="P71" s="314"/>
      <c r="Q71" s="314"/>
      <c r="R71" s="314"/>
    </row>
    <row r="72" spans="2:20" x14ac:dyDescent="0.2">
      <c r="C72" s="56"/>
      <c r="D72" s="56"/>
      <c r="E72" s="56"/>
      <c r="F72" s="56"/>
      <c r="G72" s="56"/>
      <c r="H72" s="56"/>
      <c r="I72" s="56"/>
      <c r="J72" s="56"/>
    </row>
    <row r="73" spans="2:20" x14ac:dyDescent="0.2">
      <c r="C73" s="56"/>
      <c r="D73" s="56"/>
      <c r="E73" s="56"/>
      <c r="F73" s="56"/>
      <c r="G73" s="56"/>
      <c r="H73" s="56"/>
      <c r="I73" s="56"/>
      <c r="J73" s="56"/>
    </row>
    <row r="74" spans="2:20" x14ac:dyDescent="0.2">
      <c r="C74" s="56"/>
      <c r="D74" s="56"/>
      <c r="E74" s="56"/>
      <c r="F74" s="56"/>
      <c r="G74" s="56"/>
      <c r="H74" s="56"/>
      <c r="I74" s="56"/>
      <c r="J74" s="56"/>
    </row>
    <row r="78" spans="2:20" x14ac:dyDescent="0.2">
      <c r="E78" s="63"/>
    </row>
  </sheetData>
  <sheetProtection algorithmName="SHA-512" hashValue="pTksLYHq9hhfyV6OKKnVCM6zZ0D6bbgmbd9QxbdAMTfzDfR6NPQvoqsyLw3oZ7eXad2Y4Lh/kLRd0M8iIp9DMg==" saltValue="IGyZC6jYl+QPcFpRE5OBPw=="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35">
    <mergeCell ref="M47:N49"/>
    <mergeCell ref="D4:E4"/>
    <mergeCell ref="G4:O4"/>
    <mergeCell ref="D61:E62"/>
    <mergeCell ref="H61:H62"/>
    <mergeCell ref="I61:I62"/>
    <mergeCell ref="D63:G63"/>
    <mergeCell ref="D64:E65"/>
    <mergeCell ref="H64:I65"/>
    <mergeCell ref="J44:K46"/>
    <mergeCell ref="J26:K28"/>
    <mergeCell ref="J29:K31"/>
    <mergeCell ref="M29:N31"/>
    <mergeCell ref="O32:O34"/>
    <mergeCell ref="O26:O28"/>
    <mergeCell ref="O35:O37"/>
    <mergeCell ref="M41:N43"/>
    <mergeCell ref="M44:N46"/>
    <mergeCell ref="L47:L49"/>
    <mergeCell ref="M38:N40"/>
    <mergeCell ref="F44:G46"/>
    <mergeCell ref="H44:I46"/>
    <mergeCell ref="H35:I37"/>
    <mergeCell ref="O29:O31"/>
    <mergeCell ref="S32:S34"/>
    <mergeCell ref="R32:R34"/>
    <mergeCell ref="S35:S37"/>
    <mergeCell ref="O53:O55"/>
    <mergeCell ref="R53:R55"/>
    <mergeCell ref="S53:S55"/>
    <mergeCell ref="T53:T55"/>
    <mergeCell ref="T47:T49"/>
    <mergeCell ref="S47:S49"/>
    <mergeCell ref="T41:T43"/>
    <mergeCell ref="T32:T34"/>
    <mergeCell ref="R35:R37"/>
    <mergeCell ref="T35:T37"/>
    <mergeCell ref="S41:S43"/>
    <mergeCell ref="R41:R43"/>
    <mergeCell ref="S38:S40"/>
    <mergeCell ref="R38:R40"/>
    <mergeCell ref="T44:T46"/>
    <mergeCell ref="S44:S46"/>
    <mergeCell ref="R44:R46"/>
    <mergeCell ref="O47:O49"/>
    <mergeCell ref="T38:T40"/>
    <mergeCell ref="O41:O43"/>
    <mergeCell ref="B26:C28"/>
    <mergeCell ref="B29:C31"/>
    <mergeCell ref="B32:C34"/>
    <mergeCell ref="B35:C37"/>
    <mergeCell ref="B44:C46"/>
    <mergeCell ref="D41:D43"/>
    <mergeCell ref="D44:D46"/>
    <mergeCell ref="E44:E46"/>
    <mergeCell ref="D29:D31"/>
    <mergeCell ref="D26:D28"/>
    <mergeCell ref="B41:C43"/>
    <mergeCell ref="E41:E43"/>
    <mergeCell ref="B38:C40"/>
    <mergeCell ref="E29:E31"/>
    <mergeCell ref="D32:D34"/>
    <mergeCell ref="D38:D40"/>
    <mergeCell ref="D35:D37"/>
    <mergeCell ref="E32:E34"/>
    <mergeCell ref="E35:E37"/>
    <mergeCell ref="E38:E40"/>
    <mergeCell ref="F41:G43"/>
    <mergeCell ref="H41:I43"/>
    <mergeCell ref="J41:K43"/>
    <mergeCell ref="M35:N37"/>
    <mergeCell ref="J35:K37"/>
    <mergeCell ref="F35:G37"/>
    <mergeCell ref="H32:I34"/>
    <mergeCell ref="J38:K40"/>
    <mergeCell ref="L35:L37"/>
    <mergeCell ref="L41:L43"/>
    <mergeCell ref="L44:L46"/>
    <mergeCell ref="O44:O46"/>
    <mergeCell ref="S6:T6"/>
    <mergeCell ref="S8:S10"/>
    <mergeCell ref="T8:T10"/>
    <mergeCell ref="S17:S19"/>
    <mergeCell ref="T17:T19"/>
    <mergeCell ref="R6:R7"/>
    <mergeCell ref="R8:R10"/>
    <mergeCell ref="T14:T16"/>
    <mergeCell ref="S14:S16"/>
    <mergeCell ref="R17:R19"/>
    <mergeCell ref="R14:R16"/>
    <mergeCell ref="R11:R13"/>
    <mergeCell ref="S11:S13"/>
    <mergeCell ref="T11:T13"/>
    <mergeCell ref="T23:T25"/>
    <mergeCell ref="T26:T28"/>
    <mergeCell ref="S26:S28"/>
    <mergeCell ref="T20:T22"/>
    <mergeCell ref="S23:S25"/>
    <mergeCell ref="S20:S22"/>
    <mergeCell ref="T29:T31"/>
    <mergeCell ref="R23:R25"/>
    <mergeCell ref="R20:R22"/>
    <mergeCell ref="R26:R28"/>
    <mergeCell ref="S29:S31"/>
    <mergeCell ref="R29:R31"/>
    <mergeCell ref="P6:Q7"/>
    <mergeCell ref="Q8:Q10"/>
    <mergeCell ref="O8:O10"/>
    <mergeCell ref="O14:O16"/>
    <mergeCell ref="H8:I10"/>
    <mergeCell ref="H14:I16"/>
    <mergeCell ref="H6:I7"/>
    <mergeCell ref="M6:N7"/>
    <mergeCell ref="L8:L10"/>
    <mergeCell ref="L14:L16"/>
    <mergeCell ref="J14:K16"/>
    <mergeCell ref="M14:N16"/>
    <mergeCell ref="P14:P16"/>
    <mergeCell ref="Q14:Q16"/>
    <mergeCell ref="P11:P13"/>
    <mergeCell ref="Q11:Q13"/>
    <mergeCell ref="P8:P10"/>
    <mergeCell ref="O6:O7"/>
    <mergeCell ref="H11:I13"/>
    <mergeCell ref="J11:K13"/>
    <mergeCell ref="L11:L13"/>
    <mergeCell ref="M11:N13"/>
    <mergeCell ref="O11:O13"/>
    <mergeCell ref="O20:O22"/>
    <mergeCell ref="F11:G13"/>
    <mergeCell ref="B6:C7"/>
    <mergeCell ref="E8:E10"/>
    <mergeCell ref="D8:D10"/>
    <mergeCell ref="H23:I25"/>
    <mergeCell ref="D6:D7"/>
    <mergeCell ref="B23:C25"/>
    <mergeCell ref="E14:E16"/>
    <mergeCell ref="F14:G16"/>
    <mergeCell ref="D23:D25"/>
    <mergeCell ref="B8:B16"/>
    <mergeCell ref="C8:C10"/>
    <mergeCell ref="C14:C16"/>
    <mergeCell ref="B17:B22"/>
    <mergeCell ref="C17:C19"/>
    <mergeCell ref="C20:C22"/>
    <mergeCell ref="D17:D22"/>
    <mergeCell ref="H17:I22"/>
    <mergeCell ref="E6:E7"/>
    <mergeCell ref="F6:G7"/>
    <mergeCell ref="C11:C13"/>
    <mergeCell ref="D11:D13"/>
    <mergeCell ref="E11:E13"/>
    <mergeCell ref="H47:I49"/>
    <mergeCell ref="B67:R67"/>
    <mergeCell ref="B68:R68"/>
    <mergeCell ref="L20:L22"/>
    <mergeCell ref="L6:L7"/>
    <mergeCell ref="H26:I28"/>
    <mergeCell ref="F26:G28"/>
    <mergeCell ref="M26:N28"/>
    <mergeCell ref="M23:N25"/>
    <mergeCell ref="J20:K22"/>
    <mergeCell ref="J23:K25"/>
    <mergeCell ref="L23:L25"/>
    <mergeCell ref="M20:N22"/>
    <mergeCell ref="L26:L28"/>
    <mergeCell ref="E23:E25"/>
    <mergeCell ref="D14:D16"/>
    <mergeCell ref="F8:G10"/>
    <mergeCell ref="F23:G25"/>
    <mergeCell ref="O17:O19"/>
    <mergeCell ref="J6:K7"/>
    <mergeCell ref="R56:R58"/>
    <mergeCell ref="M8:N10"/>
    <mergeCell ref="J8:K10"/>
    <mergeCell ref="O23:O25"/>
    <mergeCell ref="B69:R69"/>
    <mergeCell ref="J47:K49"/>
    <mergeCell ref="B47:C49"/>
    <mergeCell ref="D47:D49"/>
    <mergeCell ref="R47:R49"/>
    <mergeCell ref="F47:G49"/>
    <mergeCell ref="E47:E49"/>
    <mergeCell ref="L17:L19"/>
    <mergeCell ref="J17:K19"/>
    <mergeCell ref="M17:N19"/>
    <mergeCell ref="J32:K34"/>
    <mergeCell ref="M32:N34"/>
    <mergeCell ref="L38:L40"/>
    <mergeCell ref="O38:O40"/>
    <mergeCell ref="E17:E22"/>
    <mergeCell ref="F17:G22"/>
    <mergeCell ref="H29:I31"/>
    <mergeCell ref="L32:L34"/>
    <mergeCell ref="E26:E28"/>
    <mergeCell ref="F32:G34"/>
    <mergeCell ref="F29:G31"/>
    <mergeCell ref="L29:L31"/>
    <mergeCell ref="F38:G40"/>
    <mergeCell ref="H38:I40"/>
    <mergeCell ref="B70:R70"/>
    <mergeCell ref="B71:R71"/>
    <mergeCell ref="R50:R52"/>
    <mergeCell ref="S50:S52"/>
    <mergeCell ref="T50:T52"/>
    <mergeCell ref="Q50:Q52"/>
    <mergeCell ref="P50:P52"/>
    <mergeCell ref="B50:C52"/>
    <mergeCell ref="D50:D52"/>
    <mergeCell ref="E50:E52"/>
    <mergeCell ref="F50:G52"/>
    <mergeCell ref="H50:I52"/>
    <mergeCell ref="J50:K52"/>
    <mergeCell ref="L50:L52"/>
    <mergeCell ref="M50:N52"/>
    <mergeCell ref="O50:O52"/>
    <mergeCell ref="B53:C55"/>
    <mergeCell ref="D53:D55"/>
    <mergeCell ref="E53:E55"/>
    <mergeCell ref="F53:G55"/>
    <mergeCell ref="H53:I55"/>
    <mergeCell ref="J53:K55"/>
    <mergeCell ref="L53:L55"/>
    <mergeCell ref="M53:N55"/>
    <mergeCell ref="S56:S58"/>
    <mergeCell ref="T56:T58"/>
    <mergeCell ref="B56:C58"/>
    <mergeCell ref="D56:D58"/>
    <mergeCell ref="E56:E58"/>
    <mergeCell ref="F56:G58"/>
    <mergeCell ref="H56:I58"/>
    <mergeCell ref="J56:K58"/>
    <mergeCell ref="L56:L58"/>
    <mergeCell ref="M56:N58"/>
    <mergeCell ref="O56:O58"/>
  </mergeCells>
  <phoneticPr fontId="34" type="noConversion"/>
  <conditionalFormatting sqref="Q17:Q18">
    <cfRule type="expression" dxfId="52" priority="201" stopIfTrue="1">
      <formula>LEN(TRIM(Q17))=0</formula>
    </cfRule>
  </conditionalFormatting>
  <conditionalFormatting sqref="Q20">
    <cfRule type="expression" dxfId="51" priority="210" stopIfTrue="1">
      <formula>LEN(TRIM(Q20))=0</formula>
    </cfRule>
  </conditionalFormatting>
  <conditionalFormatting sqref="Q23">
    <cfRule type="expression" dxfId="50" priority="206" stopIfTrue="1">
      <formula>LEN(TRIM(Q23))=0</formula>
    </cfRule>
  </conditionalFormatting>
  <conditionalFormatting sqref="Q26">
    <cfRule type="expression" dxfId="49" priority="205" stopIfTrue="1">
      <formula>LEN(TRIM(Q26))=0</formula>
    </cfRule>
  </conditionalFormatting>
  <conditionalFormatting sqref="Q32">
    <cfRule type="expression" dxfId="48" priority="199" stopIfTrue="1">
      <formula>LEN(TRIM(Q32))=0</formula>
    </cfRule>
  </conditionalFormatting>
  <conditionalFormatting sqref="Q35:Q36">
    <cfRule type="expression" dxfId="47" priority="94" stopIfTrue="1">
      <formula>LEN(TRIM(Q35))=0</formula>
    </cfRule>
  </conditionalFormatting>
  <conditionalFormatting sqref="Q38">
    <cfRule type="expression" dxfId="46" priority="197" stopIfTrue="1">
      <formula>LEN(TRIM(Q38))=0</formula>
    </cfRule>
  </conditionalFormatting>
  <conditionalFormatting sqref="Q41">
    <cfRule type="expression" dxfId="45" priority="196" stopIfTrue="1">
      <formula>LEN(TRIM(Q41))=0</formula>
    </cfRule>
  </conditionalFormatting>
  <conditionalFormatting sqref="Q44:Q45">
    <cfRule type="expression" dxfId="44" priority="194" stopIfTrue="1">
      <formula>LEN(TRIM(Q44))=0</formula>
    </cfRule>
  </conditionalFormatting>
  <conditionalFormatting sqref="Q47:Q48">
    <cfRule type="expression" dxfId="43" priority="96" stopIfTrue="1">
      <formula>LEN(TRIM(Q47))=0</formula>
    </cfRule>
  </conditionalFormatting>
  <conditionalFormatting sqref="Q53:Q54 Q56:Q57">
    <cfRule type="expression" dxfId="42" priority="81" stopIfTrue="1">
      <formula>LEN(TRIM(Q53))=0</formula>
    </cfRule>
  </conditionalFormatting>
  <conditionalFormatting sqref="R8:R10">
    <cfRule type="cellIs" dxfId="41" priority="362" stopIfTrue="1" operator="equal">
      <formula>"I.O."</formula>
    </cfRule>
    <cfRule type="expression" dxfId="40" priority="23" stopIfTrue="1">
      <formula>OR(R8=$F$64,R8=$F$65)</formula>
    </cfRule>
    <cfRule type="cellIs" dxfId="39" priority="361" stopIfTrue="1" operator="equal">
      <formula>"I.O. (Plausibilität unklar)"</formula>
    </cfRule>
  </conditionalFormatting>
  <conditionalFormatting sqref="R8:R25">
    <cfRule type="cellIs" dxfId="38" priority="84" stopIfTrue="1" operator="equal">
      <formula>"Sollvorgabe nicht erfüllt"</formula>
    </cfRule>
  </conditionalFormatting>
  <conditionalFormatting sqref="R11:R13">
    <cfRule type="cellIs" dxfId="37" priority="13" operator="equal">
      <formula>"I.O. (Plausibilität unklar)"</formula>
    </cfRule>
    <cfRule type="cellIs" dxfId="36" priority="87" stopIfTrue="1" operator="equal">
      <formula>"I.O."</formula>
    </cfRule>
    <cfRule type="cellIs" dxfId="35" priority="86" stopIfTrue="1" operator="equal">
      <formula>"Ausnahme (Plausibilität unklar)"</formula>
    </cfRule>
    <cfRule type="expression" dxfId="34" priority="85" stopIfTrue="1">
      <formula>OR(R11=$F$64,R11=$F$65)</formula>
    </cfRule>
  </conditionalFormatting>
  <conditionalFormatting sqref="R14:R43">
    <cfRule type="expression" dxfId="33" priority="17" stopIfTrue="1">
      <formula>OR(R14=$F$64,R14=$F$65)</formula>
    </cfRule>
  </conditionalFormatting>
  <conditionalFormatting sqref="R14:R49">
    <cfRule type="cellIs" dxfId="32" priority="313" stopIfTrue="1" operator="equal">
      <formula>"I.O. (Plausibilität unklar)"</formula>
    </cfRule>
    <cfRule type="cellIs" dxfId="31" priority="339" stopIfTrue="1" operator="equal">
      <formula>"I.O."</formula>
    </cfRule>
  </conditionalFormatting>
  <conditionalFormatting sqref="R20:R22">
    <cfRule type="cellIs" dxfId="30" priority="2" stopIfTrue="1" operator="equal">
      <formula>"Sollvorgabe nicht erfüllt"</formula>
    </cfRule>
    <cfRule type="cellIs" dxfId="29" priority="1" stopIfTrue="1" operator="equal">
      <formula>"Ausnahme (Plausibilität unklar)"</formula>
    </cfRule>
  </conditionalFormatting>
  <conditionalFormatting sqref="R26:R37">
    <cfRule type="cellIs" dxfId="28" priority="292" stopIfTrue="1" operator="equal">
      <formula>"Sollvorgabe nicht erfüllt"</formula>
    </cfRule>
  </conditionalFormatting>
  <conditionalFormatting sqref="R32:R37">
    <cfRule type="cellIs" dxfId="27" priority="268" stopIfTrue="1" operator="equal">
      <formula>"Ausnahme (Plausibilität unklar)"</formula>
    </cfRule>
  </conditionalFormatting>
  <conditionalFormatting sqref="R38:R52">
    <cfRule type="cellIs" dxfId="26" priority="101" stopIfTrue="1" operator="equal">
      <formula>"Sollvorgabe nicht erfüllt"</formula>
    </cfRule>
  </conditionalFormatting>
  <conditionalFormatting sqref="R41:R43">
    <cfRule type="cellIs" dxfId="25" priority="289" operator="equal">
      <formula>"Ausnahme (Plausibilität unklar)"</formula>
    </cfRule>
  </conditionalFormatting>
  <conditionalFormatting sqref="R44:R49">
    <cfRule type="expression" dxfId="24" priority="14">
      <formula>OR(R44=$F$64,R44=$F$65)</formula>
    </cfRule>
    <cfRule type="cellIs" dxfId="23" priority="90" stopIfTrue="1" operator="equal">
      <formula>"Ausnahme (Plausibilität unklar)"</formula>
    </cfRule>
  </conditionalFormatting>
  <conditionalFormatting sqref="R50:R52">
    <cfRule type="cellIs" dxfId="22" priority="102" stopIfTrue="1" operator="equal">
      <formula>"I.O. (Plausibilität unklar)"</formula>
    </cfRule>
    <cfRule type="cellIs" dxfId="21" priority="103" stopIfTrue="1" operator="equal">
      <formula>"I.O."</formula>
    </cfRule>
  </conditionalFormatting>
  <conditionalFormatting sqref="R50:R58">
    <cfRule type="expression" dxfId="20" priority="70" stopIfTrue="1">
      <formula>OR(R50=$F$64,R50=$F$65)</formula>
    </cfRule>
  </conditionalFormatting>
  <conditionalFormatting sqref="R53:R58">
    <cfRule type="cellIs" dxfId="19" priority="69" stopIfTrue="1" operator="equal">
      <formula>"Ausnahme (Plausibilität unklar)"</formula>
    </cfRule>
    <cfRule type="cellIs" dxfId="18" priority="73" stopIfTrue="1" operator="equal">
      <formula>"I.O."</formula>
    </cfRule>
    <cfRule type="cellIs" dxfId="17" priority="72" stopIfTrue="1" operator="equal">
      <formula>"I.O. (Plausibilität unklar)"</formula>
    </cfRule>
    <cfRule type="cellIs" dxfId="16" priority="71" stopIfTrue="1" operator="equal">
      <formula>"Sollvorgabe nicht erfüllt"</formula>
    </cfRule>
  </conditionalFormatting>
  <conditionalFormatting sqref="S8:S66">
    <cfRule type="notContainsBlanks" dxfId="15" priority="25">
      <formula>LEN(TRIM(S8))&gt;0</formula>
    </cfRule>
    <cfRule type="expression" dxfId="14" priority="26">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6">
    <dataValidation type="whole" showInputMessage="1" showErrorMessage="1" errorTitle="Eingabefehler" error="1. Zähler muss eine positive ganze Zahl sein._x000a_2. Zähler kann nicht größer als Nenner sein." sqref="Q20 Q41 Q17 Q47 Q44" xr:uid="{00000000-0002-0000-0700-000000000000}">
      <formula1>0</formula1>
      <formula2>IF(Q18="",5000,Q18)</formula2>
    </dataValidation>
    <dataValidation operator="equal" showInputMessage="1" showErrorMessage="1" sqref="Q30 Q39 Q24 Q42" xr:uid="{00000000-0002-0000-0700-000001000000}"/>
    <dataValidation errorStyle="information" allowBlank="1" showInputMessage="1" showErrorMessage="1" errorTitle="Kennzahl" promptTitle="Kennzahl" sqref="D6 B6" xr:uid="{00000000-0002-0000-0700-000002000000}"/>
    <dataValidation operator="equal" showInputMessage="1" showErrorMessage="1" error="_x000a_" sqref="Q33" xr:uid="{00000000-0002-0000-0700-000003000000}"/>
    <dataValidation type="whole" showInputMessage="1" showErrorMessage="1" errorTitle="Eingabefehler" error="1. Tabellenblatt Basisdaten muss vollständig ausgefüllt sein._x000a_2. Zähler muss eine positive ganze Zahl sein._x000a_3. Zähler kann nicht größer als Nenner sein." sqref="Q38 Q35 Q26 Q32" xr:uid="{00000000-0002-0000-0700-000004000000}">
      <formula1>0</formula1>
      <formula2>IF(Q27="",5000,Q27)</formula2>
    </dataValidation>
    <dataValidation showInputMessage="1" showErrorMessage="1" errorTitle="Eingabefehler" error="1. Nur positive ganze Zahlen._x000a_2. Maximalwert 5000." sqref="Q8:Q13" xr:uid="{00000000-0002-0000-0700-000005000000}"/>
    <dataValidation operator="equal" showInputMessage="1" showErrorMessage="1" errorTitle="Eingabefehler" error="1. Zähler muss eine positive ganze Zahl sein._x000a_2. Nenner kann nicht kleiner als Zähler sein._x000a_3. Nenner kann nicht kleiner sein als Anzahl Primärfälle." sqref="Q21" xr:uid="{00000000-0002-0000-0700-000006000000}"/>
    <dataValidation type="whole" showInputMessage="1" showErrorMessage="1" errorTitle="Eingabefehler" error="1. Tabellenblatt Basisdaten muss vollständig ausgefüllt sein._x000a_2. Zähler muss eine positive ganze Zahl sein._x000a_3. Zähler kann nich größer als Nenner sein. " sqref="Q23" xr:uid="{00000000-0002-0000-0700-000007000000}">
      <formula1>0</formula1>
      <formula2>IF(Q24="",5000,Q24)</formula2>
    </dataValidation>
    <dataValidation type="whole" operator="equal" showErrorMessage="1" errorTitle="Eingabefehler" error="1. Tabellenblatt Basisdaten muss vollständig ausgefüllt sein._x000a_2. Nenner muss eine positive ganze Zahl sein._x000a_3. Nenner kann nicht kleiner als Zähler sein._x000a_4. Nenner kann nicht größer sein als Anzahl Primärfälle." sqref="Q18" xr:uid="{00000000-0002-0000-0700-000008000000}">
      <formula1>IF(ISNUMBER(Q18),IF(Q18&gt;0,IF(AND(Q18&gt;=Q17,Q18&lt;=Q8),Q18,FALSE),FALSE),FALSE)</formula1>
    </dataValidation>
    <dataValidation type="textLength" allowBlank="1" showInputMessage="1" showErrorMessage="1" errorTitle="Zeichenlänge" error="Minimal 30 Zeichen und max. 500 Zeichen." promptTitle="Hinweis" prompt="Wenn die Datenqualität nicht &quot;I.O.&quot;ist, ist der Kennzahlenwert zu begründen." sqref="S8:S10 S59 S66" xr:uid="{00000000-0002-0000-0700-000009000000}">
      <formula1>30</formula1>
      <formula2>500</formula2>
    </dataValidation>
    <dataValidation type="textLength" allowBlank="1" showInputMessage="1" showErrorMessage="1" errorTitle="Zeichenlänge" error="Minimal 30 Zeichen und max. 500 Zeichen." sqref="T8:T66 S11:S13 S14:S16 S17:S19 S20:S22 S23:S25 S26:S28 S29:S31 S32:S34 S35:S37 S38:S40 S41:S43 S44:S46 S47:S49 S50:S52 S53:S55 S56:S58 S60 S61 S62 S63 S64 S65" xr:uid="{00000000-0002-0000-0700-00000A000000}">
      <formula1>30</formula1>
      <formula2>500</formula2>
    </dataValidation>
    <dataValidation type="whole" showErrorMessage="1" errorTitle="Eingabefehler" error="1. Tabellenblatt Basisdaten muss vollständig ausgefüllt sein._x000a_2. Nenner muss eine positive ganze Zahl sein._x000a_3. Nenner kann nicht kleiner als Zähler sein._x000a_4. Nenner kann nicht größer als Zentrumspatienten sein." sqref="Q48" xr:uid="{00000000-0002-0000-0700-00000B000000}">
      <formula1>Q47</formula1>
      <formula2>IF(ISNUMBER(Q48),IF(Q48&gt;0,IF(Q48&gt;=Q47,$Q$14,FALSE),FALSE),FALSE)</formula2>
    </dataValidation>
    <dataValidation type="whole" showInputMessage="1" showErrorMessage="1" errorTitle="Eingabefehler" error="1. Tabellenblatt Basisdaten muss vollständig ausgefüllt sein._x000a_2. Zähler muss eine positive ganze Zahl sein." sqref="Q29" xr:uid="{00000000-0002-0000-0700-00000C000000}">
      <formula1>0</formula1>
      <formula2>IF(Q30="",0,5000)</formula2>
    </dataValidation>
    <dataValidation type="whole" showInputMessage="1" showErrorMessage="1" errorTitle="Eingabefehler" error="1. Tabellenblatt Basisdaten muss vollständig ausgefüllt sein._x000a_2. Nenner kann nicht kleiner sein als Primärfälle mit ausschließlicher systemischer Therapie._x000a_3. Nenner kann nicht größer sein als Zentrumspatienten Gesamt." sqref="Q36" xr:uid="{00000000-0002-0000-0700-00000D000000}">
      <formula1>IF(Q35&gt;U35,Q35,U35)</formula1>
      <formula2>U36</formula2>
    </dataValidation>
    <dataValidation type="whole" allowBlank="1" showInputMessage="1" showErrorMessage="1" errorTitle="Eingabefehler" error="1. Zähler muss eine positive ganze Zahl sein._x000a_2. Zähler kann nicht größer als Nenner sein." sqref="Q53 Q56" xr:uid="{00000000-0002-0000-0700-00000E000000}">
      <formula1>0</formula1>
      <formula2>IF(Q54="",5000,Q54)</formula2>
    </dataValidation>
    <dataValidation type="whole" allowBlank="1" showInputMessage="1" showErrorMessage="1" errorTitle="Eingabefehler" error="1. Tabellenblatt Basisdaten muss vollständig ausgefüllt sein._x000a_2. Nenner muss eine positive ganze Zahl sein._x000a_3. Nenner kann nicht kleiner als Zähler sein._x000a_" sqref="Q54 Q57" xr:uid="{00000000-0002-0000-0700-00000F000000}">
      <formula1>Q53</formula1>
      <formula2>5000</formula2>
    </dataValidation>
  </dataValidations>
  <pageMargins left="0.25" right="0.25" top="0.75" bottom="0.75" header="0.3" footer="0.3"/>
  <pageSetup paperSize="9" scale="95"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16" max="17" man="1"/>
    <brk id="25" max="17" man="1"/>
    <brk id="40" max="17" man="1"/>
    <brk id="55" max="17" man="1"/>
  </rowBreaks>
  <ignoredErrors>
    <ignoredError sqref="D8:D10 D27:D28 D30:D31 D15:D17" twoDigitTextYear="1"/>
    <ignoredError sqref="B39:C40 C38 B36:C37 C35 B33:C34 C32 B42:C43 C41 B45:C46 C44 B48:C49 C47 B24:C25 C23 B27:C28 C26 B30:C31 C29 B8" numberStoredAsText="1"/>
    <ignoredError sqref="Q19 Q22 Q37" unlockedFormula="1"/>
  </ignoredErrors>
  <drawing r:id="rId3"/>
  <legacyDrawing r:id="rId4"/>
  <legacyDrawingHF r:id="rId5"/>
  <extLst>
    <ext xmlns:x14="http://schemas.microsoft.com/office/spreadsheetml/2009/9/main" uri="{CCE6A557-97BC-4b89-ADB6-D9C93CAAB3DF}">
      <x14:dataValidations xmlns:xm="http://schemas.microsoft.com/office/excel/2006/main" count="1">
        <x14:dataValidation type="whole" showInputMessage="1" showErrorMessage="1" errorTitle="Eingabefehler" error="1. Basisdaten vollständig ausfüllen._x000a_2. Nenner muss eine positive ganze Zahl sein. _x000a_3. Nenner kann nicht kleiner als Zähler sein._x000a_4. Nenner kann nicht größer sein als Anzahl Operative Primärfälle." xr:uid="{00000000-0002-0000-0700-000010000000}">
          <x14:formula1>
            <xm:f>Q44</xm:f>
          </x14:formula1>
          <x14:formula2>
            <xm:f>IFERROR(SUM(Basisdaten!F35,Basisdaten!G35),0)</xm:f>
          </x14:formula2>
          <xm:sqref>Q45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dimension ref="A1:K28"/>
  <sheetViews>
    <sheetView showGridLines="0" workbookViewId="0">
      <selection activeCell="D16" sqref="D16"/>
    </sheetView>
  </sheetViews>
  <sheetFormatPr defaultColWidth="11.42578125" defaultRowHeight="15" x14ac:dyDescent="0.25"/>
  <cols>
    <col min="1" max="2" width="22.28515625" style="35" customWidth="1"/>
    <col min="3" max="3" width="16.5703125" style="35" customWidth="1"/>
    <col min="4" max="4" width="18" style="35" customWidth="1"/>
    <col min="5" max="5" width="9.140625" style="35" customWidth="1"/>
    <col min="6" max="6" width="39.140625" style="35" customWidth="1"/>
    <col min="7" max="7" width="33.28515625" style="35" customWidth="1"/>
    <col min="8" max="8" width="9.28515625" style="35" customWidth="1"/>
    <col min="9" max="9" width="21.140625" style="35" customWidth="1"/>
    <col min="10" max="10" width="20.7109375" style="35" customWidth="1"/>
    <col min="11" max="11" width="25" style="35" customWidth="1"/>
    <col min="12" max="16384" width="11.42578125" style="35"/>
  </cols>
  <sheetData>
    <row r="1" spans="1:11" x14ac:dyDescent="0.25">
      <c r="A1" s="58" t="s">
        <v>63</v>
      </c>
      <c r="B1" s="70">
        <v>228</v>
      </c>
    </row>
    <row r="2" spans="1:11" x14ac:dyDescent="0.25">
      <c r="A2" s="58" t="s">
        <v>13</v>
      </c>
      <c r="B2" s="70" t="str">
        <f>IF(Basisdaten!C6=0,"",Basisdaten!C6)</f>
        <v/>
      </c>
      <c r="K2" s="55"/>
    </row>
    <row r="3" spans="1:11" x14ac:dyDescent="0.25">
      <c r="A3" s="58" t="s">
        <v>71</v>
      </c>
      <c r="B3" s="71" t="str">
        <f>IF(Basisdaten!I12=0,"",Basisdaten!I12)</f>
        <v/>
      </c>
    </row>
    <row r="5" spans="1:11" x14ac:dyDescent="0.25">
      <c r="A5" s="70" t="s">
        <v>205</v>
      </c>
      <c r="B5" s="72"/>
    </row>
    <row r="6" spans="1:11" x14ac:dyDescent="0.25">
      <c r="A6" s="70" t="s">
        <v>206</v>
      </c>
      <c r="B6" s="72"/>
    </row>
    <row r="7" spans="1:11" x14ac:dyDescent="0.25">
      <c r="A7" s="70" t="s">
        <v>207</v>
      </c>
      <c r="B7" s="72"/>
    </row>
    <row r="8" spans="1:11" x14ac:dyDescent="0.25">
      <c r="A8" s="70" t="s">
        <v>208</v>
      </c>
      <c r="B8" s="72"/>
    </row>
    <row r="9" spans="1:11" x14ac:dyDescent="0.25">
      <c r="A9" s="70" t="s">
        <v>209</v>
      </c>
      <c r="B9" s="72"/>
    </row>
    <row r="11" spans="1:11" x14ac:dyDescent="0.25">
      <c r="A11" s="27" t="s">
        <v>62</v>
      </c>
      <c r="B11" s="27" t="s">
        <v>61</v>
      </c>
      <c r="C11" s="27" t="s">
        <v>4</v>
      </c>
      <c r="D11" s="27" t="s">
        <v>12</v>
      </c>
      <c r="E11" s="27" t="s">
        <v>60</v>
      </c>
      <c r="F11" s="27" t="s">
        <v>64</v>
      </c>
      <c r="G11" s="27" t="s">
        <v>58</v>
      </c>
      <c r="H11" s="27" t="s">
        <v>59</v>
      </c>
      <c r="I11" s="74" t="s">
        <v>210</v>
      </c>
      <c r="J11" s="74" t="s">
        <v>211</v>
      </c>
      <c r="K11" s="74" t="s">
        <v>212</v>
      </c>
    </row>
    <row r="12" spans="1:11" ht="18" customHeight="1" x14ac:dyDescent="0.25">
      <c r="A12" s="1" t="s">
        <v>296</v>
      </c>
      <c r="B12" s="53">
        <f>IF('Kennzahlenbogen_(KB)'!Q8="","n.d.",'Kennzahlenbogen_(KB)'!Q8)</f>
        <v>0</v>
      </c>
      <c r="C12" s="52"/>
      <c r="D12" s="95"/>
      <c r="E12" s="53">
        <f>Berechnung1!N27</f>
        <v>1</v>
      </c>
      <c r="F12" s="54" t="str">
        <f>IF('Kennzahlenbogen_(KB)'!S8=0,"",'Kennzahlenbogen_(KB)'!S8)</f>
        <v/>
      </c>
      <c r="G12" s="54" t="str">
        <f>IF('Kennzahlenbogen_(KB)'!T8=0,"",'Kennzahlenbogen_(KB)'!T8)</f>
        <v/>
      </c>
      <c r="H12" s="53">
        <f>Berechnung1!O27</f>
        <v>0</v>
      </c>
      <c r="I12" s="72"/>
      <c r="J12" s="72"/>
      <c r="K12" s="72"/>
    </row>
    <row r="13" spans="1:11" ht="18" customHeight="1" x14ac:dyDescent="0.25">
      <c r="A13" s="1" t="s">
        <v>297</v>
      </c>
      <c r="B13" s="212" t="str">
        <f>IF('Kennzahlenbogen_(KB)'!Q11=0,"n.d.",'Kennzahlenbogen_(KB)'!Q11)</f>
        <v>n.d.</v>
      </c>
      <c r="C13" s="52"/>
      <c r="D13" s="95"/>
      <c r="E13" s="53">
        <f>Berechnung1!N30</f>
        <v>1</v>
      </c>
      <c r="F13" s="54" t="str">
        <f>IF('Kennzahlenbogen_(KB)'!S11=0,"",'Kennzahlenbogen_(KB)'!S11)</f>
        <v/>
      </c>
      <c r="G13" s="54" t="str">
        <f>IF('Kennzahlenbogen_(KB)'!T11=0,"",'Kennzahlenbogen_(KB)'!T11)</f>
        <v/>
      </c>
      <c r="H13" s="53">
        <f>Berechnung1!O30</f>
        <v>0</v>
      </c>
      <c r="I13" s="72"/>
      <c r="J13" s="72"/>
      <c r="K13" s="72"/>
    </row>
    <row r="14" spans="1:11" ht="18" customHeight="1" x14ac:dyDescent="0.25">
      <c r="A14" s="1" t="s">
        <v>342</v>
      </c>
      <c r="B14" s="53">
        <f>IF('Kennzahlenbogen_(KB)'!Q14="","",'Kennzahlenbogen_(KB)'!Q14)</f>
        <v>0</v>
      </c>
      <c r="C14" s="52"/>
      <c r="D14" s="95"/>
      <c r="E14" s="53">
        <f>Berechnung1!N33</f>
        <v>1</v>
      </c>
      <c r="F14" s="54" t="str">
        <f>IF('Kennzahlenbogen_(KB)'!S14=0,"",'Kennzahlenbogen_(KB)'!S14)</f>
        <v/>
      </c>
      <c r="G14" s="54" t="str">
        <f>IF('Kennzahlenbogen_(KB)'!T14=0,"",'Kennzahlenbogen_(KB)'!T14)</f>
        <v/>
      </c>
      <c r="H14" s="53">
        <f>Berechnung1!O33</f>
        <v>0</v>
      </c>
      <c r="I14" s="72"/>
      <c r="J14" s="72"/>
      <c r="K14" s="72"/>
    </row>
    <row r="15" spans="1:11" ht="18" customHeight="1" x14ac:dyDescent="0.25">
      <c r="A15" s="1" t="s">
        <v>298</v>
      </c>
      <c r="B15" s="53" t="str">
        <f>IF('Kennzahlenbogen_(KB)'!Q17="","",'Kennzahlenbogen_(KB)'!Q17)</f>
        <v/>
      </c>
      <c r="C15" s="53" t="str">
        <f>IF('Kennzahlenbogen_(KB)'!Q18="","",'Kennzahlenbogen_(KB)'!Q18)</f>
        <v/>
      </c>
      <c r="D15" s="96" t="str">
        <f>IF('Kennzahlenbogen_(KB)'!Q19="n.d.","n.d.",'Kennzahlenbogen_(KB)'!Q19*100)</f>
        <v>n.d.</v>
      </c>
      <c r="E15" s="53">
        <f>Berechnung1!N36</f>
        <v>1</v>
      </c>
      <c r="F15" s="54" t="str">
        <f>IF('Kennzahlenbogen_(KB)'!S17=0,"",'Kennzahlenbogen_(KB)'!S17)</f>
        <v/>
      </c>
      <c r="G15" s="54" t="str">
        <f>IF('Kennzahlenbogen_(KB)'!T17=0,"",'Kennzahlenbogen_(KB)'!T17)</f>
        <v/>
      </c>
      <c r="H15" s="53">
        <f>Berechnung1!O36</f>
        <v>0</v>
      </c>
      <c r="I15" s="72"/>
      <c r="J15" s="72"/>
      <c r="K15" s="73"/>
    </row>
    <row r="16" spans="1:11" ht="18" customHeight="1" x14ac:dyDescent="0.25">
      <c r="A16" s="1" t="s">
        <v>299</v>
      </c>
      <c r="B16" s="53" t="str">
        <f>IF('Kennzahlenbogen_(KB)'!Q20="","",'Kennzahlenbogen_(KB)'!Q20)</f>
        <v/>
      </c>
      <c r="C16" s="53">
        <f>IF('Kennzahlenbogen_(KB)'!Q21="","",'Kennzahlenbogen_(KB)'!Q21)</f>
        <v>0</v>
      </c>
      <c r="D16" s="207" t="str">
        <f>IF('Kennzahlenbogen_(KB)'!Q22="n.d.","n.d.",IF('Kennzahlenbogen_(KB)'!$Q22="","n.d.",'Kennzahlenbogen_(KB)'!Q22*100))</f>
        <v>n.d.</v>
      </c>
      <c r="E16" s="53">
        <f>Berechnung1!N39</f>
        <v>1</v>
      </c>
      <c r="F16" s="54" t="str">
        <f>IF('Kennzahlenbogen_(KB)'!S20=0,"",'Kennzahlenbogen_(KB)'!S20)</f>
        <v/>
      </c>
      <c r="G16" s="54" t="str">
        <f>IF('Kennzahlenbogen_(KB)'!T20=0,"",'Kennzahlenbogen_(KB)'!T20)</f>
        <v/>
      </c>
      <c r="H16" s="53">
        <f>Berechnung1!O39</f>
        <v>0</v>
      </c>
      <c r="I16" s="72"/>
      <c r="J16" s="72"/>
      <c r="K16" s="73"/>
    </row>
    <row r="17" spans="1:11" ht="18" customHeight="1" x14ac:dyDescent="0.25">
      <c r="A17" s="53">
        <v>3</v>
      </c>
      <c r="B17" s="53" t="str">
        <f>IF('Kennzahlenbogen_(KB)'!Q23="","",'Kennzahlenbogen_(KB)'!Q23)</f>
        <v/>
      </c>
      <c r="C17" s="53">
        <f>IF('Kennzahlenbogen_(KB)'!Q24="","",'Kennzahlenbogen_(KB)'!Q24)</f>
        <v>0</v>
      </c>
      <c r="D17" s="96" t="str">
        <f>IF('Kennzahlenbogen_(KB)'!Q25="n.d.","n.d.",'Kennzahlenbogen_(KB)'!Q25*100)</f>
        <v>n.d.</v>
      </c>
      <c r="E17" s="53">
        <f>Berechnung1!N42</f>
        <v>1</v>
      </c>
      <c r="F17" s="54" t="str">
        <f>IF('Kennzahlenbogen_(KB)'!S23=0,"",'Kennzahlenbogen_(KB)'!S23)</f>
        <v/>
      </c>
      <c r="G17" s="54" t="str">
        <f>IF('Kennzahlenbogen_(KB)'!T23=0,"",'Kennzahlenbogen_(KB)'!T23)</f>
        <v/>
      </c>
      <c r="H17" s="53">
        <f>Berechnung1!O42</f>
        <v>0</v>
      </c>
      <c r="I17" s="72"/>
      <c r="J17" s="72"/>
      <c r="K17" s="72"/>
    </row>
    <row r="18" spans="1:11" ht="18" customHeight="1" x14ac:dyDescent="0.25">
      <c r="A18" s="53">
        <v>4</v>
      </c>
      <c r="B18" s="53" t="str">
        <f>IF('Kennzahlenbogen_(KB)'!Q26="","",'Kennzahlenbogen_(KB)'!Q26)</f>
        <v/>
      </c>
      <c r="C18" s="53">
        <f>IF('Kennzahlenbogen_(KB)'!Q27="","",'Kennzahlenbogen_(KB)'!Q27)</f>
        <v>0</v>
      </c>
      <c r="D18" s="96" t="str">
        <f>IF('Kennzahlenbogen_(KB)'!Q28="n.d.","n.d.",'Kennzahlenbogen_(KB)'!Q28*100)</f>
        <v>n.d.</v>
      </c>
      <c r="E18" s="53">
        <f>Berechnung1!N45</f>
        <v>1</v>
      </c>
      <c r="F18" s="54" t="str">
        <f>IF('Kennzahlenbogen_(KB)'!S26=0,"",'Kennzahlenbogen_(KB)'!S26)</f>
        <v/>
      </c>
      <c r="G18" s="54" t="str">
        <f>IF('Kennzahlenbogen_(KB)'!T26=0,"",'Kennzahlenbogen_(KB)'!T26)</f>
        <v/>
      </c>
      <c r="H18" s="53">
        <f>Berechnung1!O45</f>
        <v>0</v>
      </c>
      <c r="I18" s="72"/>
      <c r="J18" s="72"/>
      <c r="K18" s="72"/>
    </row>
    <row r="19" spans="1:11" ht="18" customHeight="1" x14ac:dyDescent="0.25">
      <c r="A19" s="53">
        <v>5</v>
      </c>
      <c r="B19" s="53">
        <f>IF('Kennzahlenbogen_(KB)'!Q29="","",'Kennzahlenbogen_(KB)'!Q29)</f>
        <v>0</v>
      </c>
      <c r="C19" s="53">
        <f>IF('Kennzahlenbogen_(KB)'!Q30="","",'Kennzahlenbogen_(KB)'!Q30)</f>
        <v>0</v>
      </c>
      <c r="D19" s="96" t="str">
        <f>IF('Kennzahlenbogen_(KB)'!Q31="n.d.","n.d.",'Kennzahlenbogen_(KB)'!Q31*100)</f>
        <v>n.d.</v>
      </c>
      <c r="E19" s="53">
        <f>Berechnung1!N48</f>
        <v>1</v>
      </c>
      <c r="F19" s="54" t="str">
        <f>IF('Kennzahlenbogen_(KB)'!S29=0,"",'Kennzahlenbogen_(KB)'!S29)</f>
        <v/>
      </c>
      <c r="G19" s="54" t="str">
        <f>IF('Kennzahlenbogen_(KB)'!T29=0,"",'Kennzahlenbogen_(KB)'!T29)</f>
        <v/>
      </c>
      <c r="H19" s="53">
        <f>Berechnung1!O48</f>
        <v>0</v>
      </c>
      <c r="I19" s="72"/>
      <c r="J19" s="72"/>
      <c r="K19" s="72"/>
    </row>
    <row r="20" spans="1:11" ht="18" customHeight="1" x14ac:dyDescent="0.25">
      <c r="A20" s="53">
        <v>6</v>
      </c>
      <c r="B20" s="53" t="str">
        <f>IF('Kennzahlenbogen_(KB)'!Q32="","",'Kennzahlenbogen_(KB)'!Q32)</f>
        <v/>
      </c>
      <c r="C20" s="53">
        <f>IF('Kennzahlenbogen_(KB)'!Q33="","",'Kennzahlenbogen_(KB)'!Q33)</f>
        <v>0</v>
      </c>
      <c r="D20" s="207" t="str">
        <f>IF('Kennzahlenbogen_(KB)'!Q34="n.d.","n.d.",IF('Kennzahlenbogen_(KB)'!$Q34="","n.d.",'Kennzahlenbogen_(KB)'!Q34*100))</f>
        <v>n.d.</v>
      </c>
      <c r="E20" s="53">
        <f>Berechnung1!N51</f>
        <v>1</v>
      </c>
      <c r="F20" s="54" t="str">
        <f>IF('Kennzahlenbogen_(KB)'!S32=0,"",'Kennzahlenbogen_(KB)'!S32)</f>
        <v/>
      </c>
      <c r="G20" s="54" t="str">
        <f>IF('Kennzahlenbogen_(KB)'!T32=0,"",'Kennzahlenbogen_(KB)'!T32)</f>
        <v/>
      </c>
      <c r="H20" s="53">
        <f>Berechnung1!O51</f>
        <v>0</v>
      </c>
      <c r="I20" s="72"/>
      <c r="J20" s="72"/>
      <c r="K20" s="72"/>
    </row>
    <row r="21" spans="1:11" ht="18" customHeight="1" x14ac:dyDescent="0.25">
      <c r="A21" s="53">
        <v>7</v>
      </c>
      <c r="B21" s="53" t="str">
        <f>IF('Kennzahlenbogen_(KB)'!Q35="","",'Kennzahlenbogen_(KB)'!Q35)</f>
        <v/>
      </c>
      <c r="C21" s="53" t="str">
        <f>IF('Kennzahlenbogen_(KB)'!Q36="","",'Kennzahlenbogen_(KB)'!Q36)</f>
        <v/>
      </c>
      <c r="D21" s="207" t="str">
        <f>IF('Kennzahlenbogen_(KB)'!Q37="n.d.","n.d.",IF('Kennzahlenbogen_(KB)'!$Q37="","n.d.",'Kennzahlenbogen_(KB)'!Q37*100))</f>
        <v>n.d.</v>
      </c>
      <c r="E21" s="53">
        <f>Berechnung1!N54</f>
        <v>1</v>
      </c>
      <c r="F21" s="54" t="str">
        <f>IF('Kennzahlenbogen_(KB)'!S35=0,"",'Kennzahlenbogen_(KB)'!S35)</f>
        <v/>
      </c>
      <c r="G21" s="54" t="str">
        <f>IF('Kennzahlenbogen_(KB)'!T35=0,"",'Kennzahlenbogen_(KB)'!T35)</f>
        <v/>
      </c>
      <c r="H21" s="53">
        <f>Berechnung1!O54</f>
        <v>0</v>
      </c>
      <c r="I21" s="72"/>
      <c r="J21" s="72"/>
      <c r="K21" s="72"/>
    </row>
    <row r="22" spans="1:11" ht="18" customHeight="1" x14ac:dyDescent="0.25">
      <c r="A22" s="53">
        <v>8</v>
      </c>
      <c r="B22" s="53" t="str">
        <f>IF('Kennzahlenbogen_(KB)'!Q38="","",'Kennzahlenbogen_(KB)'!Q38)</f>
        <v/>
      </c>
      <c r="C22" s="53">
        <f>IF('Kennzahlenbogen_(KB)'!Q39="","",'Kennzahlenbogen_(KB)'!Q39)</f>
        <v>0</v>
      </c>
      <c r="D22" s="96" t="str">
        <f>IF('Kennzahlenbogen_(KB)'!Q40="n.d.","n.d.",'Kennzahlenbogen_(KB)'!Q40*100)</f>
        <v>n.d.</v>
      </c>
      <c r="E22" s="53">
        <f>Berechnung1!N57</f>
        <v>1</v>
      </c>
      <c r="F22" s="54" t="str">
        <f>IF('Kennzahlenbogen_(KB)'!S38=0,"",'Kennzahlenbogen_(KB)'!S38)</f>
        <v/>
      </c>
      <c r="G22" s="54" t="str">
        <f>IF('Kennzahlenbogen_(KB)'!T38=0,"",'Kennzahlenbogen_(KB)'!T38)</f>
        <v/>
      </c>
      <c r="H22" s="53">
        <f>Berechnung1!O57</f>
        <v>0</v>
      </c>
      <c r="I22" s="72"/>
      <c r="J22" s="72"/>
      <c r="K22" s="72"/>
    </row>
    <row r="23" spans="1:11" ht="18" customHeight="1" x14ac:dyDescent="0.25">
      <c r="A23" s="53">
        <v>9</v>
      </c>
      <c r="B23" s="53" t="str">
        <f>IF('Kennzahlenbogen_(KB)'!Q41="","",'Kennzahlenbogen_(KB)'!Q41)</f>
        <v/>
      </c>
      <c r="C23" s="53">
        <f>IF('Kennzahlenbogen_(KB)'!Q42="","",'Kennzahlenbogen_(KB)'!Q42)</f>
        <v>0</v>
      </c>
      <c r="D23" s="207" t="str">
        <f>IF('Kennzahlenbogen_(KB)'!Q43="n.d.","n.d.",IF('Kennzahlenbogen_(KB)'!$Q43="","n.d.",'Kennzahlenbogen_(KB)'!Q43*100))</f>
        <v>n.d.</v>
      </c>
      <c r="E23" s="53">
        <f>Berechnung1!N60</f>
        <v>1</v>
      </c>
      <c r="F23" s="54" t="str">
        <f>IF('Kennzahlenbogen_(KB)'!S41=0,"",'Kennzahlenbogen_(KB)'!S41)</f>
        <v/>
      </c>
      <c r="G23" s="54" t="str">
        <f>IF('Kennzahlenbogen_(KB)'!T41=0,"",'Kennzahlenbogen_(KB)'!T41)</f>
        <v/>
      </c>
      <c r="H23" s="53">
        <f>Berechnung1!O60</f>
        <v>0</v>
      </c>
      <c r="I23" s="72"/>
      <c r="J23" s="72"/>
      <c r="K23" s="72"/>
    </row>
    <row r="24" spans="1:11" ht="18" customHeight="1" x14ac:dyDescent="0.25">
      <c r="A24" s="53">
        <v>10</v>
      </c>
      <c r="B24" s="53" t="str">
        <f>IF('Kennzahlenbogen_(KB)'!Q44="","",'Kennzahlenbogen_(KB)'!Q44)</f>
        <v/>
      </c>
      <c r="C24" s="53" t="str">
        <f>IF('Kennzahlenbogen_(KB)'!Q45="","",'Kennzahlenbogen_(KB)'!Q45)</f>
        <v/>
      </c>
      <c r="D24" s="207" t="str">
        <f>IF('Kennzahlenbogen_(KB)'!Q46="n.d.","n.d.",IF('Kennzahlenbogen_(KB)'!$Q46="","n.d.",'Kennzahlenbogen_(KB)'!Q46*100))</f>
        <v>n.d.</v>
      </c>
      <c r="E24" s="53">
        <f>Berechnung1!N63</f>
        <v>1</v>
      </c>
      <c r="F24" s="54" t="str">
        <f>IF('Kennzahlenbogen_(KB)'!S44=0,"",'Kennzahlenbogen_(KB)'!S44)</f>
        <v/>
      </c>
      <c r="G24" s="54" t="str">
        <f>IF('Kennzahlenbogen_(KB)'!T44=0,"",'Kennzahlenbogen_(KB)'!T44)</f>
        <v/>
      </c>
      <c r="H24" s="53">
        <f>Berechnung1!O63</f>
        <v>0</v>
      </c>
      <c r="I24" s="72"/>
      <c r="J24" s="72"/>
      <c r="K24" s="72"/>
    </row>
    <row r="25" spans="1:11" ht="18" customHeight="1" x14ac:dyDescent="0.25">
      <c r="A25" s="53">
        <v>11</v>
      </c>
      <c r="B25" s="53" t="str">
        <f>IF('Kennzahlenbogen_(KB)'!Q47="","",'Kennzahlenbogen_(KB)'!Q47)</f>
        <v/>
      </c>
      <c r="C25" s="53" t="str">
        <f>IF('Kennzahlenbogen_(KB)'!Q48="","",'Kennzahlenbogen_(KB)'!Q48)</f>
        <v/>
      </c>
      <c r="D25" s="207" t="str">
        <f>IF('Kennzahlenbogen_(KB)'!Q49="n.d.","n.d.",IF('Kennzahlenbogen_(KB)'!$Q49="","n.d.",'Kennzahlenbogen_(KB)'!Q49*100))</f>
        <v>n.d.</v>
      </c>
      <c r="E25" s="53">
        <f>Berechnung1!N66</f>
        <v>1</v>
      </c>
      <c r="F25" s="54" t="str">
        <f>IF('Kennzahlenbogen_(KB)'!S47=0,"",'Kennzahlenbogen_(KB)'!S47)</f>
        <v/>
      </c>
      <c r="G25" s="54" t="str">
        <f>IF('Kennzahlenbogen_(KB)'!T47=0,"",'Kennzahlenbogen_(KB)'!T47)</f>
        <v/>
      </c>
      <c r="H25" s="53">
        <f>Berechnung1!O66</f>
        <v>0</v>
      </c>
      <c r="I25" s="72"/>
      <c r="J25" s="72"/>
      <c r="K25" s="72"/>
    </row>
    <row r="26" spans="1:11" ht="18" customHeight="1" x14ac:dyDescent="0.25">
      <c r="A26" s="53">
        <v>12</v>
      </c>
      <c r="B26" s="53">
        <f>IF('Kennzahlenbogen_(KB)'!Q50="","",'Kennzahlenbogen_(KB)'!Q50)</f>
        <v>0</v>
      </c>
      <c r="C26" s="52"/>
      <c r="D26" s="95"/>
      <c r="E26" s="53">
        <f>Berechnung1!N69</f>
        <v>1</v>
      </c>
      <c r="F26" s="54" t="str">
        <f>IF('Kennzahlenbogen_(KB)'!S50=0,"",'Kennzahlenbogen_(KB)'!S50)</f>
        <v/>
      </c>
      <c r="G26" s="54" t="str">
        <f>IF('Kennzahlenbogen_(KB)'!T50=0,"",'Kennzahlenbogen_(KB)'!T50)</f>
        <v/>
      </c>
      <c r="H26" s="53">
        <f>Berechnung1!O69</f>
        <v>0</v>
      </c>
      <c r="I26" s="72"/>
      <c r="J26" s="72"/>
      <c r="K26" s="72"/>
    </row>
    <row r="27" spans="1:11" ht="19.5" customHeight="1" x14ac:dyDescent="0.25">
      <c r="A27" s="53">
        <v>13</v>
      </c>
      <c r="B27" s="53" t="str">
        <f>IF('Kennzahlenbogen_(KB)'!Q53="","",'Kennzahlenbogen_(KB)'!Q53)</f>
        <v/>
      </c>
      <c r="C27" s="53" t="str">
        <f>IF('Kennzahlenbogen_(KB)'!Q54="","",'Kennzahlenbogen_(KB)'!Q54)</f>
        <v/>
      </c>
      <c r="D27" s="207" t="str">
        <f>IF('Kennzahlenbogen_(KB)'!Q55="n.d.","n.d.",IF('Kennzahlenbogen_(KB)'!$Q55="","n.d.",'Kennzahlenbogen_(KB)'!Q55*100))</f>
        <v>n.d.</v>
      </c>
      <c r="E27" s="53">
        <f>Berechnung1!N72</f>
        <v>1</v>
      </c>
      <c r="F27" s="54" t="str">
        <f>IF('Kennzahlenbogen_(KB)'!S53=0,"",'Kennzahlenbogen_(KB)'!S53)</f>
        <v/>
      </c>
      <c r="G27" s="54" t="str">
        <f>IF('Kennzahlenbogen_(KB)'!T53=0,"",'Kennzahlenbogen_(KB)'!T53)</f>
        <v/>
      </c>
      <c r="H27" s="53">
        <f>Berechnung1!O72</f>
        <v>0</v>
      </c>
      <c r="I27" s="72"/>
      <c r="J27" s="72"/>
      <c r="K27" s="72"/>
    </row>
    <row r="28" spans="1:11" ht="19.5" customHeight="1" x14ac:dyDescent="0.25">
      <c r="A28" s="53">
        <v>14</v>
      </c>
      <c r="B28" s="53" t="str">
        <f>IF('Kennzahlenbogen_(KB)'!Q56="","",'Kennzahlenbogen_(KB)'!Q56)</f>
        <v/>
      </c>
      <c r="C28" s="53" t="str">
        <f>IF('Kennzahlenbogen_(KB)'!Q57="","",'Kennzahlenbogen_(KB)'!Q57)</f>
        <v/>
      </c>
      <c r="D28" s="207" t="str">
        <f>IF('Kennzahlenbogen_(KB)'!Q58="n.d.","n.d.",IF('Kennzahlenbogen_(KB)'!$Q58="","n.d.",'Kennzahlenbogen_(KB)'!Q58*100))</f>
        <v>n.d.</v>
      </c>
      <c r="E28" s="53">
        <f>Berechnung1!N75</f>
        <v>1</v>
      </c>
      <c r="F28" s="54" t="str">
        <f>IF('Kennzahlenbogen_(KB)'!S56=0,"",'Kennzahlenbogen_(KB)'!S56)</f>
        <v/>
      </c>
      <c r="G28" s="54" t="str">
        <f>IF('Kennzahlenbogen_(KB)'!T56=0,"",'Kennzahlenbogen_(KB)'!T56)</f>
        <v/>
      </c>
      <c r="H28" s="53">
        <f>Berechnung1!O75</f>
        <v>0</v>
      </c>
      <c r="I28" s="72"/>
      <c r="J28" s="72"/>
      <c r="K28" s="72"/>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34"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2:Q101"/>
  <sheetViews>
    <sheetView showGridLines="0" topLeftCell="A22" zoomScale="80" zoomScaleNormal="80" workbookViewId="0">
      <selection activeCell="C39" sqref="C39:O39"/>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15"/>
    </row>
    <row r="3" spans="1:15" s="2" customFormat="1" ht="30.75" customHeight="1" x14ac:dyDescent="0.25">
      <c r="C3" s="15"/>
      <c r="D3" s="142" t="s">
        <v>72</v>
      </c>
      <c r="M3" s="11"/>
      <c r="N3" s="11"/>
      <c r="O3" s="11"/>
    </row>
    <row r="4" spans="1:15" s="2" customFormat="1" ht="38.25" customHeight="1" x14ac:dyDescent="0.2">
      <c r="A4" s="32" t="s">
        <v>80</v>
      </c>
      <c r="C4" s="30" t="s">
        <v>78</v>
      </c>
      <c r="D4" s="30" t="s">
        <v>79</v>
      </c>
      <c r="E4" s="30" t="s">
        <v>9</v>
      </c>
      <c r="F4" s="30" t="s">
        <v>90</v>
      </c>
      <c r="G4" s="30" t="s">
        <v>88</v>
      </c>
      <c r="H4" s="30" t="s">
        <v>254</v>
      </c>
      <c r="I4" s="30" t="s">
        <v>10</v>
      </c>
      <c r="K4" s="200" t="s">
        <v>253</v>
      </c>
      <c r="M4" s="11"/>
      <c r="N4" s="11"/>
      <c r="O4" s="11"/>
    </row>
    <row r="5" spans="1:15" s="2" customFormat="1" ht="14.25" x14ac:dyDescent="0.2">
      <c r="A5" s="20"/>
      <c r="C5" s="29">
        <f>COUNTIF('Kennzahlenbogen_(KB)'!$R$8:$R$56,C4)</f>
        <v>0</v>
      </c>
      <c r="D5" s="29">
        <f>COUNTIF('Kennzahlenbogen_(KB)'!$R$8:$R$56,D4)</f>
        <v>0</v>
      </c>
      <c r="E5" s="29">
        <f>COUNTIF('Kennzahlenbogen_(KB)'!$R$8:$R$56,E4)</f>
        <v>0</v>
      </c>
      <c r="F5" s="29">
        <f>COUNTIF('Kennzahlenbogen_(KB)'!$R$8:$R$56,F4)</f>
        <v>17</v>
      </c>
      <c r="G5" s="29">
        <f>COUNTIF('Kennzahlenbogen_(KB)'!$R$8:$R$56,G4)</f>
        <v>0</v>
      </c>
      <c r="H5" s="29">
        <f>COUNTIF('Kennzahlenbogen_(KB)'!$R$8:$R$56,H4)</f>
        <v>0</v>
      </c>
      <c r="I5" s="29">
        <f>SUM(C5:H5)</f>
        <v>17</v>
      </c>
      <c r="K5" s="29">
        <f>D5+H5</f>
        <v>0</v>
      </c>
      <c r="M5" s="11"/>
      <c r="N5" s="11"/>
      <c r="O5" s="11"/>
    </row>
    <row r="6" spans="1:15" s="2" customFormat="1" ht="14.25" x14ac:dyDescent="0.2">
      <c r="A6" s="20"/>
      <c r="C6" s="29"/>
      <c r="D6" s="29">
        <f>C5+D5+H5</f>
        <v>0</v>
      </c>
      <c r="E6" s="29">
        <f>E5</f>
        <v>0</v>
      </c>
      <c r="F6" s="29"/>
      <c r="G6" s="29">
        <f>F5+G5</f>
        <v>17</v>
      </c>
      <c r="H6" s="29">
        <f>H5+D5+C5</f>
        <v>0</v>
      </c>
      <c r="I6" s="29">
        <f>SUM(C6:H6)</f>
        <v>17</v>
      </c>
      <c r="K6" s="29"/>
      <c r="M6" s="11"/>
      <c r="N6" s="11"/>
      <c r="O6" s="11"/>
    </row>
    <row r="7" spans="1:15" s="2" customFormat="1" ht="14.25" x14ac:dyDescent="0.2">
      <c r="A7" s="20"/>
      <c r="B7" s="2" t="s">
        <v>227</v>
      </c>
      <c r="C7" s="29"/>
      <c r="D7" s="29"/>
      <c r="E7" s="29">
        <f>D6+E6</f>
        <v>0</v>
      </c>
      <c r="F7" s="29"/>
      <c r="G7" s="29">
        <f>G6</f>
        <v>17</v>
      </c>
      <c r="H7" s="29"/>
      <c r="I7" s="29">
        <f>SUM(C7:H7)</f>
        <v>17</v>
      </c>
      <c r="K7" s="29"/>
      <c r="M7" s="11"/>
      <c r="N7" s="11"/>
      <c r="O7" s="11"/>
    </row>
    <row r="8" spans="1:15" s="2" customFormat="1" ht="14.25" x14ac:dyDescent="0.2">
      <c r="A8" s="20"/>
      <c r="B8" s="155">
        <v>17</v>
      </c>
      <c r="C8" s="147">
        <f>ROUND(C5/$B$8,4)</f>
        <v>0</v>
      </c>
      <c r="D8" s="147">
        <f>ROUND(D5/$B$8,4)</f>
        <v>0</v>
      </c>
      <c r="E8" s="147">
        <f t="shared" ref="E8:G8" si="0">ROUND(E5/$B$8,4)</f>
        <v>0</v>
      </c>
      <c r="F8" s="147">
        <f>ROUND(F5/$B$8,4)</f>
        <v>1</v>
      </c>
      <c r="G8" s="147">
        <f t="shared" si="0"/>
        <v>0</v>
      </c>
      <c r="H8" s="147">
        <f>ROUND(H5/$B$8,4)</f>
        <v>0</v>
      </c>
      <c r="I8" s="147">
        <f>SUM(C8:H8)</f>
        <v>1</v>
      </c>
      <c r="K8" s="147">
        <f>D8+H8</f>
        <v>0</v>
      </c>
      <c r="M8" s="11"/>
      <c r="N8" s="11"/>
      <c r="O8" s="11"/>
    </row>
    <row r="9" spans="1:15" s="2" customFormat="1" ht="14.25" x14ac:dyDescent="0.2">
      <c r="A9" s="20"/>
      <c r="C9" s="147"/>
      <c r="D9" s="147">
        <f>ROUND((C5+D5+H5)/$B$8,4)</f>
        <v>0</v>
      </c>
      <c r="E9" s="147">
        <f>ROUND(E5/$B$8,4)</f>
        <v>0</v>
      </c>
      <c r="F9" s="147"/>
      <c r="G9" s="147">
        <f>ROUND((F5+G5)/$B$8,4)</f>
        <v>1</v>
      </c>
      <c r="H9" s="147">
        <f>ROUND((H5+D5+C5)/$B$8,4)</f>
        <v>0</v>
      </c>
      <c r="I9" s="147">
        <f>SUM(C9:G9)</f>
        <v>1</v>
      </c>
      <c r="K9" s="147"/>
      <c r="M9" s="11"/>
      <c r="N9" s="11"/>
      <c r="O9" s="11"/>
    </row>
    <row r="10" spans="1:15" s="2" customFormat="1" ht="14.25" x14ac:dyDescent="0.2">
      <c r="A10" s="20"/>
      <c r="C10" s="148"/>
      <c r="D10" s="148"/>
      <c r="E10" s="147">
        <f>ROUND((C5+D5+E5+H5)/$B$8,4)</f>
        <v>0</v>
      </c>
      <c r="F10" s="148"/>
      <c r="G10" s="147">
        <f>G9</f>
        <v>1</v>
      </c>
      <c r="H10" s="147"/>
      <c r="I10" s="147">
        <f>SUM(C10:H10)</f>
        <v>1</v>
      </c>
      <c r="K10" s="29"/>
      <c r="M10" s="11"/>
      <c r="N10" s="11"/>
      <c r="O10" s="11"/>
    </row>
    <row r="11" spans="1:15" s="2" customFormat="1" ht="14.25" x14ac:dyDescent="0.2">
      <c r="A11" s="20"/>
      <c r="E11" s="21"/>
      <c r="G11" s="21"/>
      <c r="H11" s="21"/>
      <c r="I11" s="21"/>
      <c r="M11" s="11"/>
      <c r="N11" s="11"/>
      <c r="O11" s="11"/>
    </row>
    <row r="12" spans="1:15" s="2" customFormat="1" x14ac:dyDescent="0.25">
      <c r="A12" s="20"/>
      <c r="C12" s="15"/>
      <c r="M12" s="11"/>
      <c r="N12" s="11"/>
      <c r="O12" s="11"/>
    </row>
    <row r="13" spans="1:15" s="2" customFormat="1" ht="47.25" customHeight="1" x14ac:dyDescent="0.2">
      <c r="A13" s="32" t="s">
        <v>81</v>
      </c>
      <c r="C13" s="30" t="s">
        <v>82</v>
      </c>
      <c r="D13" s="30" t="s">
        <v>83</v>
      </c>
      <c r="E13" s="30" t="s">
        <v>84</v>
      </c>
      <c r="F13" s="30" t="s">
        <v>85</v>
      </c>
      <c r="G13" s="30" t="s">
        <v>86</v>
      </c>
      <c r="H13" s="30" t="s">
        <v>255</v>
      </c>
      <c r="M13" s="11"/>
      <c r="N13" s="11"/>
      <c r="O13" s="11"/>
    </row>
    <row r="14" spans="1:15" s="2" customFormat="1" ht="14.25" x14ac:dyDescent="0.2">
      <c r="A14" s="20"/>
      <c r="C14" s="16"/>
      <c r="D14" s="16"/>
      <c r="E14" s="16"/>
      <c r="F14" s="16"/>
      <c r="G14" s="16"/>
      <c r="M14" s="11"/>
      <c r="N14" s="11"/>
      <c r="O14" s="11"/>
    </row>
    <row r="15" spans="1:15" s="2" customFormat="1" x14ac:dyDescent="0.2">
      <c r="A15" s="32"/>
      <c r="C15" s="16"/>
      <c r="D15" s="16"/>
      <c r="E15" s="16"/>
      <c r="F15" s="16"/>
      <c r="G15" s="16"/>
      <c r="M15" s="11"/>
      <c r="N15" s="11"/>
      <c r="O15" s="11"/>
    </row>
    <row r="16" spans="1:15" s="2" customFormat="1" ht="26.25" customHeight="1" x14ac:dyDescent="0.25">
      <c r="A16"/>
      <c r="B16"/>
      <c r="C16"/>
      <c r="D16"/>
      <c r="E16"/>
      <c r="G16" s="11"/>
      <c r="H16" s="11"/>
      <c r="I16" s="11"/>
    </row>
    <row r="17" spans="1:17" s="2" customFormat="1" ht="27" customHeight="1" x14ac:dyDescent="0.25">
      <c r="A17"/>
      <c r="B17"/>
      <c r="C17"/>
      <c r="D17"/>
      <c r="E17"/>
      <c r="G17" s="11"/>
      <c r="H17" s="11"/>
      <c r="I17" s="11"/>
    </row>
    <row r="18" spans="1:17" s="2" customFormat="1" ht="27.75" customHeight="1" x14ac:dyDescent="0.25">
      <c r="A18"/>
      <c r="B18"/>
      <c r="C18"/>
      <c r="D18"/>
      <c r="E18"/>
      <c r="G18" s="11"/>
      <c r="H18" s="11"/>
      <c r="I18" s="11"/>
    </row>
    <row r="19" spans="1:17" s="2" customFormat="1" ht="4.5" customHeight="1" x14ac:dyDescent="0.25">
      <c r="A19"/>
      <c r="B19"/>
      <c r="C19"/>
      <c r="D19"/>
      <c r="E19"/>
      <c r="G19" s="11"/>
      <c r="H19" s="11"/>
      <c r="I19" s="11"/>
    </row>
    <row r="20" spans="1:17" ht="29.25" customHeight="1" x14ac:dyDescent="0.25"/>
    <row r="21" spans="1:17" s="2" customFormat="1" ht="30.75" customHeight="1" x14ac:dyDescent="0.25">
      <c r="A21"/>
      <c r="B21"/>
      <c r="C21"/>
      <c r="D21"/>
      <c r="E21"/>
      <c r="F21" s="16"/>
      <c r="G21" s="16"/>
      <c r="M21" s="11"/>
      <c r="N21" s="11"/>
      <c r="O21" s="11"/>
    </row>
    <row r="22" spans="1:17" s="2" customFormat="1" ht="21.75" customHeight="1" x14ac:dyDescent="0.25">
      <c r="A22"/>
      <c r="B22"/>
      <c r="C22"/>
      <c r="D22"/>
      <c r="E22"/>
      <c r="F22" s="16"/>
      <c r="G22" s="16"/>
      <c r="M22" s="11"/>
      <c r="N22" s="11"/>
      <c r="O22" s="11"/>
    </row>
    <row r="23" spans="1:17" s="2" customFormat="1" ht="14.25" x14ac:dyDescent="0.2">
      <c r="C23" s="16"/>
      <c r="D23" s="16"/>
      <c r="E23" s="16"/>
      <c r="F23" s="16"/>
      <c r="G23" s="16"/>
      <c r="M23" s="11"/>
      <c r="N23" s="11"/>
      <c r="O23" s="11"/>
    </row>
    <row r="24" spans="1:17" s="2" customFormat="1" ht="14.25" x14ac:dyDescent="0.2">
      <c r="C24" s="16"/>
      <c r="D24" s="16"/>
      <c r="E24" s="16"/>
      <c r="F24" s="16"/>
      <c r="G24" s="16"/>
      <c r="M24" s="11"/>
      <c r="N24" s="11"/>
      <c r="O24" s="11"/>
    </row>
    <row r="25" spans="1:17" s="2" customFormat="1" x14ac:dyDescent="0.25">
      <c r="A25" s="15" t="s">
        <v>70</v>
      </c>
      <c r="C25" s="27" t="s">
        <v>0</v>
      </c>
      <c r="D25" s="27" t="s">
        <v>91</v>
      </c>
      <c r="E25" s="27" t="s">
        <v>99</v>
      </c>
      <c r="F25" s="27" t="s">
        <v>98</v>
      </c>
      <c r="G25" s="27" t="s">
        <v>96</v>
      </c>
      <c r="H25" s="27" t="s">
        <v>97</v>
      </c>
      <c r="I25" s="27"/>
      <c r="J25" s="27" t="s">
        <v>100</v>
      </c>
      <c r="K25" s="27" t="s">
        <v>101</v>
      </c>
      <c r="L25" s="27" t="s">
        <v>95</v>
      </c>
      <c r="M25" s="9" t="s">
        <v>57</v>
      </c>
      <c r="N25" s="9" t="s">
        <v>56</v>
      </c>
      <c r="O25" s="10" t="s">
        <v>55</v>
      </c>
    </row>
    <row r="26" spans="1:17" s="2" customFormat="1" ht="14.25" x14ac:dyDescent="0.2">
      <c r="A26" s="6"/>
      <c r="C26" s="34"/>
      <c r="D26" s="34"/>
      <c r="E26" s="34"/>
      <c r="F26" s="34"/>
      <c r="G26" s="34"/>
      <c r="H26" s="34"/>
      <c r="I26" s="34"/>
      <c r="J26" s="34"/>
      <c r="K26" s="34"/>
      <c r="L26" s="34"/>
      <c r="M26" s="9"/>
      <c r="N26" s="9"/>
      <c r="O26" s="9"/>
    </row>
    <row r="27" spans="1:17" s="2" customFormat="1" ht="14.25" x14ac:dyDescent="0.2">
      <c r="A27" s="6"/>
      <c r="B27" s="2" t="s">
        <v>7</v>
      </c>
      <c r="C27" s="36" t="s">
        <v>296</v>
      </c>
      <c r="D27" s="36" t="s">
        <v>92</v>
      </c>
      <c r="E27" s="37">
        <v>0</v>
      </c>
      <c r="F27" s="37">
        <v>100000000</v>
      </c>
      <c r="G27" s="37">
        <v>-100000000</v>
      </c>
      <c r="H27" s="37">
        <v>100000000</v>
      </c>
      <c r="I27" s="37"/>
      <c r="J27" s="37">
        <v>-100000000</v>
      </c>
      <c r="K27" s="37">
        <v>100000000</v>
      </c>
      <c r="L27" s="38">
        <f>'Kennzahlenbogen_(KB)'!Q8</f>
        <v>0</v>
      </c>
      <c r="M27" s="36">
        <f>IF('Kennzahlenbogen_(KB)'!R8=Berechnung1!$G$4,1,IF('Kennzahlenbogen_(KB)'!R8=Berechnung1!$F$4,1,IF('Kennzahlenbogen_(KB)'!R8=Berechnung1!$E$4,2,IF('Kennzahlenbogen_(KB)'!R8=Berechnung1!$D$4,3,IF('Kennzahlenbogen_(KB)'!R8=Berechnung1!$C$4,4,"")))))</f>
        <v>1</v>
      </c>
      <c r="N27" s="36">
        <f>IF(M27&gt;1,M27+3,M27)</f>
        <v>1</v>
      </c>
      <c r="O27" s="36">
        <f>IF('Kennzahlenbogen_(KB)'!T8="",0,1)</f>
        <v>0</v>
      </c>
    </row>
    <row r="28" spans="1:17" s="2" customFormat="1" ht="14.25" x14ac:dyDescent="0.2">
      <c r="A28" s="6"/>
      <c r="C28" s="209"/>
      <c r="D28" s="209"/>
      <c r="E28" s="210"/>
      <c r="F28" s="210"/>
      <c r="G28" s="210"/>
      <c r="H28" s="210"/>
      <c r="I28" s="210"/>
      <c r="J28" s="210"/>
      <c r="K28" s="210"/>
      <c r="L28" s="211"/>
      <c r="M28" s="209"/>
      <c r="N28" s="209"/>
      <c r="O28" s="209"/>
    </row>
    <row r="29" spans="1:17" s="2" customFormat="1" ht="14.25" x14ac:dyDescent="0.2">
      <c r="A29" s="6"/>
      <c r="C29" s="209"/>
      <c r="D29" s="209"/>
      <c r="E29" s="210"/>
      <c r="F29" s="210"/>
      <c r="G29" s="210"/>
      <c r="H29" s="210"/>
      <c r="I29" s="210"/>
      <c r="J29" s="210"/>
      <c r="K29" s="210"/>
      <c r="L29" s="211"/>
      <c r="M29" s="209"/>
      <c r="N29" s="209"/>
      <c r="O29" s="209"/>
    </row>
    <row r="30" spans="1:17" s="2" customFormat="1" ht="14.25" x14ac:dyDescent="0.2">
      <c r="A30" s="6"/>
      <c r="B30" s="2" t="s">
        <v>7</v>
      </c>
      <c r="C30" s="204" t="s">
        <v>340</v>
      </c>
      <c r="D30" s="204" t="s">
        <v>92</v>
      </c>
      <c r="E30" s="213">
        <v>0</v>
      </c>
      <c r="F30" s="213">
        <v>100000000</v>
      </c>
      <c r="G30" s="213">
        <v>-100000000</v>
      </c>
      <c r="H30" s="213">
        <v>100000000</v>
      </c>
      <c r="I30" s="213"/>
      <c r="J30" s="213">
        <v>-100000000</v>
      </c>
      <c r="K30" s="213">
        <v>100000000</v>
      </c>
      <c r="L30" s="214">
        <f>'Kennzahlenbogen_(KB)'!Q11</f>
        <v>0</v>
      </c>
      <c r="M30" s="204">
        <f>IF('Kennzahlenbogen_(KB)'!R11=Berechnung1!$H$4,5,IF('Kennzahlenbogen_(KB)'!R11=Berechnung1!$G$4,1,IF('Kennzahlenbogen_(KB)'!R11=Berechnung1!$F$4,1,IF('Kennzahlenbogen_(KB)'!R11=Berechnung1!$E$4,2,IF('Kennzahlenbogen_(KB)'!R11=Berechnung1!$D$4,3,IF('Kennzahlenbogen_(KB)'!R11=Berechnung1!$C$4,4,""))))))</f>
        <v>1</v>
      </c>
      <c r="N30" s="204">
        <f t="shared" ref="N30" si="1">IF(M30&gt;1,M30+3,M30)</f>
        <v>1</v>
      </c>
      <c r="O30" s="204">
        <f>IF('Kennzahlenbogen_(KB)'!T11="",0,1)</f>
        <v>0</v>
      </c>
    </row>
    <row r="31" spans="1:17" s="2" customFormat="1" ht="14.25" x14ac:dyDescent="0.2">
      <c r="A31" s="6"/>
      <c r="C31" s="39"/>
      <c r="D31" s="1"/>
      <c r="E31" s="40"/>
      <c r="F31" s="40"/>
      <c r="G31" s="40"/>
      <c r="H31" s="40"/>
      <c r="I31" s="40"/>
      <c r="J31" s="40"/>
      <c r="K31" s="40"/>
      <c r="L31" s="41"/>
      <c r="M31" s="1"/>
      <c r="N31" s="1"/>
      <c r="O31" s="42"/>
      <c r="Q31" s="269"/>
    </row>
    <row r="32" spans="1:17" s="2" customFormat="1" ht="14.25" x14ac:dyDescent="0.2">
      <c r="A32" s="6"/>
      <c r="C32" s="39"/>
      <c r="D32" s="1"/>
      <c r="E32" s="40"/>
      <c r="F32" s="40"/>
      <c r="G32" s="40"/>
      <c r="H32" s="40"/>
      <c r="I32" s="40"/>
      <c r="J32" s="40"/>
      <c r="K32" s="40"/>
      <c r="L32" s="41"/>
      <c r="M32" s="1"/>
      <c r="N32" s="1"/>
      <c r="O32" s="42"/>
    </row>
    <row r="33" spans="1:15" s="2" customFormat="1" ht="14.25" x14ac:dyDescent="0.2">
      <c r="A33" s="6"/>
      <c r="B33" s="2" t="s">
        <v>7</v>
      </c>
      <c r="C33" s="36" t="s">
        <v>341</v>
      </c>
      <c r="D33" s="36" t="s">
        <v>92</v>
      </c>
      <c r="E33" s="37">
        <v>0</v>
      </c>
      <c r="F33" s="37">
        <v>100000000</v>
      </c>
      <c r="G33" s="37">
        <v>35</v>
      </c>
      <c r="H33" s="37">
        <v>100000000</v>
      </c>
      <c r="I33" s="37"/>
      <c r="J33" s="37">
        <v>-100000000</v>
      </c>
      <c r="K33" s="37">
        <v>100000000</v>
      </c>
      <c r="L33" s="38">
        <f>'Kennzahlenbogen_(KB)'!Q14</f>
        <v>0</v>
      </c>
      <c r="M33" s="36">
        <f>IF('Kennzahlenbogen_(KB)'!R14=Berechnung1!$G$4,1,IF('Kennzahlenbogen_(KB)'!R14=Berechnung1!$F$4,1,IF('Kennzahlenbogen_(KB)'!R14=Berechnung1!$E$4,2,IF('Kennzahlenbogen_(KB)'!R14=Berechnung1!$D$4,3,IF('Kennzahlenbogen_(KB)'!R14=Berechnung1!$C$4,4,"")))))</f>
        <v>1</v>
      </c>
      <c r="N33" s="36">
        <f>IF(M33&gt;1,M33+3,M33)</f>
        <v>1</v>
      </c>
      <c r="O33" s="36">
        <f>IF('Kennzahlenbogen_(KB)'!T14="",0,1)</f>
        <v>0</v>
      </c>
    </row>
    <row r="34" spans="1:15" s="2" customFormat="1" ht="14.25" x14ac:dyDescent="0.2">
      <c r="A34" s="6"/>
      <c r="C34" s="1"/>
      <c r="D34" s="43"/>
      <c r="E34" s="43"/>
      <c r="F34" s="43"/>
      <c r="G34" s="43"/>
      <c r="H34" s="43"/>
      <c r="I34" s="43"/>
      <c r="J34" s="43"/>
      <c r="K34" s="43"/>
      <c r="L34" s="65"/>
      <c r="M34" s="1"/>
      <c r="N34" s="1"/>
      <c r="O34" s="1"/>
    </row>
    <row r="35" spans="1:15" s="2" customFormat="1" ht="14.25" x14ac:dyDescent="0.2">
      <c r="A35" s="6"/>
      <c r="C35" s="1"/>
      <c r="D35" s="1"/>
      <c r="E35" s="44"/>
      <c r="F35" s="44"/>
      <c r="G35" s="44"/>
      <c r="H35" s="44"/>
      <c r="I35" s="44"/>
      <c r="J35" s="44"/>
      <c r="K35" s="44"/>
      <c r="L35" s="65"/>
      <c r="M35" s="1"/>
      <c r="N35" s="1"/>
      <c r="O35" s="1"/>
    </row>
    <row r="36" spans="1:15" s="2" customFormat="1" ht="14.25" x14ac:dyDescent="0.2">
      <c r="A36" s="6"/>
      <c r="C36" s="45" t="s">
        <v>298</v>
      </c>
      <c r="D36" s="45" t="s">
        <v>92</v>
      </c>
      <c r="E36" s="46">
        <v>0</v>
      </c>
      <c r="F36" s="46">
        <v>1</v>
      </c>
      <c r="G36" s="46">
        <v>0.95</v>
      </c>
      <c r="H36" s="46">
        <v>10000</v>
      </c>
      <c r="I36" s="47"/>
      <c r="J36" s="46">
        <v>-10000</v>
      </c>
      <c r="K36" s="46">
        <v>10000</v>
      </c>
      <c r="L36" s="64" t="str">
        <f>'Kennzahlenbogen_(KB)'!Q19</f>
        <v>n.d.</v>
      </c>
      <c r="M36" s="45">
        <f>IF('Kennzahlenbogen_(KB)'!R17=Berechnung1!$G$4,1,IF('Kennzahlenbogen_(KB)'!R17=Berechnung1!$F$4,1,IF('Kennzahlenbogen_(KB)'!R17=Berechnung1!$E$4,2,IF('Kennzahlenbogen_(KB)'!R17=Berechnung1!$D$4,3,IF('Kennzahlenbogen_(KB)'!R17=Berechnung1!$C$4,4,"")))))</f>
        <v>1</v>
      </c>
      <c r="N36" s="45">
        <f>IF(M36&gt;1,M36+3,M36)</f>
        <v>1</v>
      </c>
      <c r="O36" s="45">
        <f>IF('Kennzahlenbogen_(KB)'!T17="",0,1)</f>
        <v>0</v>
      </c>
    </row>
    <row r="37" spans="1:15" s="2" customFormat="1" ht="14.25" x14ac:dyDescent="0.2">
      <c r="A37" s="6"/>
      <c r="C37" s="1"/>
      <c r="D37" s="1"/>
      <c r="E37" s="44"/>
      <c r="F37" s="44"/>
      <c r="G37" s="44"/>
      <c r="H37" s="44"/>
      <c r="I37" s="44"/>
      <c r="J37" s="44"/>
      <c r="K37" s="44"/>
      <c r="L37" s="65"/>
      <c r="M37" s="1"/>
      <c r="N37" s="1"/>
      <c r="O37" s="1"/>
    </row>
    <row r="38" spans="1:15" s="2" customFormat="1" ht="14.25" x14ac:dyDescent="0.2">
      <c r="A38" s="6"/>
      <c r="C38" s="1"/>
      <c r="D38" s="1"/>
      <c r="E38" s="44"/>
      <c r="F38" s="44"/>
      <c r="G38" s="44"/>
      <c r="H38" s="44"/>
      <c r="I38" s="44"/>
      <c r="J38" s="44"/>
      <c r="K38" s="44"/>
      <c r="L38" s="65"/>
      <c r="M38" s="1"/>
      <c r="N38" s="1"/>
      <c r="O38" s="1"/>
    </row>
    <row r="39" spans="1:15" s="2" customFormat="1" ht="14.25" x14ac:dyDescent="0.2">
      <c r="A39" s="6"/>
      <c r="B39" s="49" t="s">
        <v>595</v>
      </c>
      <c r="C39" s="204" t="s">
        <v>299</v>
      </c>
      <c r="D39" s="204" t="s">
        <v>92</v>
      </c>
      <c r="E39" s="205">
        <v>0</v>
      </c>
      <c r="F39" s="205">
        <v>1</v>
      </c>
      <c r="G39" s="205">
        <v>0.95</v>
      </c>
      <c r="H39" s="205">
        <v>10000</v>
      </c>
      <c r="I39" s="213"/>
      <c r="J39" s="205">
        <v>-10000</v>
      </c>
      <c r="K39" s="205">
        <v>10000</v>
      </c>
      <c r="L39" s="206" t="str">
        <f>'Kennzahlenbogen_(KB)'!Q22</f>
        <v>n.d.</v>
      </c>
      <c r="M39" s="204">
        <f>IF('Kennzahlenbogen_(KB)'!R20=Berechnung1!$H$4,5,IF('Kennzahlenbogen_(KB)'!R20=Berechnung1!$G$4,1,IF('Kennzahlenbogen_(KB)'!R20=Berechnung1!$F$4,1,IF('Kennzahlenbogen_(KB)'!R20=Berechnung1!$E$4,2,IF('Kennzahlenbogen_(KB)'!R20=Berechnung1!$D$4,3,IF('Kennzahlenbogen_(KB)'!R20=Berechnung1!$C$4,4,""))))))</f>
        <v>1</v>
      </c>
      <c r="N39" s="204">
        <f>IF(M39&gt;1,M39+3,M39)</f>
        <v>1</v>
      </c>
      <c r="O39" s="204">
        <f>IF('Kennzahlenbogen_(KB)'!T20="",0,1)</f>
        <v>0</v>
      </c>
    </row>
    <row r="40" spans="1:15" s="2" customFormat="1" ht="14.25" x14ac:dyDescent="0.2">
      <c r="A40" s="6"/>
      <c r="C40" s="1"/>
      <c r="D40" s="1"/>
      <c r="E40" s="44"/>
      <c r="F40" s="44"/>
      <c r="G40" s="44"/>
      <c r="H40" s="44"/>
      <c r="I40" s="44"/>
      <c r="J40" s="44"/>
      <c r="K40" s="44"/>
      <c r="L40" s="65"/>
      <c r="M40" s="1"/>
      <c r="N40" s="1"/>
      <c r="O40" s="1"/>
    </row>
    <row r="41" spans="1:15" s="2" customFormat="1" ht="14.25" x14ac:dyDescent="0.2">
      <c r="A41" s="6"/>
      <c r="C41" s="1"/>
      <c r="D41" s="1"/>
      <c r="E41" s="44"/>
      <c r="F41" s="44"/>
      <c r="G41" s="44"/>
      <c r="H41" s="44"/>
      <c r="I41" s="44"/>
      <c r="J41" s="44"/>
      <c r="K41" s="44"/>
      <c r="L41" s="65"/>
      <c r="M41" s="1"/>
      <c r="N41" s="1"/>
      <c r="O41" s="1"/>
    </row>
    <row r="42" spans="1:15" s="2" customFormat="1" ht="14.25" x14ac:dyDescent="0.2">
      <c r="A42" s="6"/>
      <c r="C42" s="45">
        <v>3</v>
      </c>
      <c r="D42" s="45" t="s">
        <v>92</v>
      </c>
      <c r="E42" s="46">
        <v>0</v>
      </c>
      <c r="F42" s="46">
        <v>1</v>
      </c>
      <c r="G42" s="46">
        <v>0.65</v>
      </c>
      <c r="H42" s="46">
        <v>10000</v>
      </c>
      <c r="I42" s="47"/>
      <c r="J42" s="46">
        <v>-10000</v>
      </c>
      <c r="K42" s="46">
        <v>10000</v>
      </c>
      <c r="L42" s="64" t="str">
        <f>'Kennzahlenbogen_(KB)'!Q25</f>
        <v>n.d.</v>
      </c>
      <c r="M42" s="45">
        <f>IF('Kennzahlenbogen_(KB)'!R23=Berechnung1!$G$4,1,IF('Kennzahlenbogen_(KB)'!R23=Berechnung1!$F$4,1,IF('Kennzahlenbogen_(KB)'!R23=Berechnung1!$E$4,2,IF('Kennzahlenbogen_(KB)'!R23=Berechnung1!$D$4,3,IF('Kennzahlenbogen_(KB)'!R23=Berechnung1!$C$4,4,"")))))</f>
        <v>1</v>
      </c>
      <c r="N42" s="45">
        <f>IF(M42&gt;1,M42+3,M42)</f>
        <v>1</v>
      </c>
      <c r="O42" s="45">
        <f>IF('Kennzahlenbogen_(KB)'!T23="",0,1)</f>
        <v>0</v>
      </c>
    </row>
    <row r="43" spans="1:15" s="2" customFormat="1" ht="14.25" x14ac:dyDescent="0.2">
      <c r="A43" s="6"/>
      <c r="C43" s="39"/>
      <c r="D43" s="1"/>
      <c r="E43" s="40"/>
      <c r="F43" s="40"/>
      <c r="G43" s="40"/>
      <c r="H43" s="40"/>
      <c r="I43" s="40"/>
      <c r="J43" s="40"/>
      <c r="K43" s="40"/>
      <c r="L43" s="65"/>
      <c r="M43" s="1"/>
      <c r="N43" s="1"/>
      <c r="O43" s="1"/>
    </row>
    <row r="44" spans="1:15" s="2" customFormat="1" ht="14.25" x14ac:dyDescent="0.2">
      <c r="A44" s="6"/>
      <c r="C44" s="39"/>
      <c r="D44" s="1"/>
      <c r="E44" s="40"/>
      <c r="F44" s="40"/>
      <c r="G44" s="40"/>
      <c r="H44" s="40"/>
      <c r="I44" s="40"/>
      <c r="J44" s="40"/>
      <c r="K44" s="40"/>
      <c r="L44" s="65"/>
      <c r="M44" s="1"/>
      <c r="N44" s="1"/>
      <c r="O44" s="1"/>
    </row>
    <row r="45" spans="1:15" s="2" customFormat="1" ht="14.25" x14ac:dyDescent="0.2">
      <c r="A45" s="6"/>
      <c r="C45" s="45">
        <v>4</v>
      </c>
      <c r="D45" s="45" t="s">
        <v>92</v>
      </c>
      <c r="E45" s="46">
        <v>0</v>
      </c>
      <c r="F45" s="46">
        <v>1</v>
      </c>
      <c r="G45" s="46">
        <v>-10000</v>
      </c>
      <c r="H45" s="46">
        <v>10000</v>
      </c>
      <c r="I45" s="46"/>
      <c r="J45" s="46">
        <v>0.5</v>
      </c>
      <c r="K45" s="46">
        <v>10000</v>
      </c>
      <c r="L45" s="64" t="str">
        <f>'Kennzahlenbogen_(KB)'!Q28</f>
        <v>n.d.</v>
      </c>
      <c r="M45" s="45">
        <f>IF('Kennzahlenbogen_(KB)'!R26=Berechnung1!$G$4,1,IF('Kennzahlenbogen_(KB)'!R26=Berechnung1!$F$4,1,IF('Kennzahlenbogen_(KB)'!R26=Berechnung1!$E$4,2,IF('Kennzahlenbogen_(KB)'!R26=Berechnung1!$D$4,3,IF('Kennzahlenbogen_(KB)'!R26=Berechnung1!$C$4,4,"")))))</f>
        <v>1</v>
      </c>
      <c r="N45" s="45">
        <f>IF(M45&gt;1,M45+3,M45)</f>
        <v>1</v>
      </c>
      <c r="O45" s="45">
        <f>IF('Kennzahlenbogen_(KB)'!T26="",0,1)</f>
        <v>0</v>
      </c>
    </row>
    <row r="46" spans="1:15" s="2" customFormat="1" ht="14.25" x14ac:dyDescent="0.2">
      <c r="A46" s="6"/>
      <c r="C46" s="39"/>
      <c r="D46" s="1"/>
      <c r="E46" s="40"/>
      <c r="F46" s="40"/>
      <c r="G46" s="40"/>
      <c r="H46" s="40"/>
      <c r="I46" s="40"/>
      <c r="J46" s="40"/>
      <c r="K46" s="40"/>
      <c r="L46" s="65"/>
      <c r="M46" s="1"/>
      <c r="N46" s="1"/>
      <c r="O46" s="1"/>
    </row>
    <row r="47" spans="1:15" s="2" customFormat="1" ht="14.25" x14ac:dyDescent="0.2">
      <c r="A47" s="6"/>
      <c r="C47" s="39"/>
      <c r="D47" s="1"/>
      <c r="E47" s="40"/>
      <c r="F47" s="40"/>
      <c r="G47" s="40"/>
      <c r="H47" s="40"/>
      <c r="I47" s="40"/>
      <c r="J47" s="40"/>
      <c r="K47" s="40"/>
      <c r="L47" s="65"/>
      <c r="M47" s="1"/>
      <c r="N47" s="1"/>
      <c r="O47" s="1"/>
    </row>
    <row r="48" spans="1:15" s="2" customFormat="1" ht="14.25" x14ac:dyDescent="0.2">
      <c r="A48" s="6"/>
      <c r="C48" s="45">
        <v>5</v>
      </c>
      <c r="D48" s="45" t="s">
        <v>92</v>
      </c>
      <c r="E48" s="46">
        <v>0</v>
      </c>
      <c r="F48" s="46">
        <v>100000</v>
      </c>
      <c r="G48" s="46">
        <v>0.05</v>
      </c>
      <c r="H48" s="46">
        <v>10000</v>
      </c>
      <c r="I48" s="46"/>
      <c r="J48" s="46">
        <v>-10000</v>
      </c>
      <c r="K48" s="46">
        <v>10000</v>
      </c>
      <c r="L48" s="64" t="str">
        <f>'Kennzahlenbogen_(KB)'!Q31</f>
        <v>n.d.</v>
      </c>
      <c r="M48" s="45">
        <f>IF('Kennzahlenbogen_(KB)'!R29=Berechnung1!$G$4,1,IF('Kennzahlenbogen_(KB)'!R29=Berechnung1!$F$4,1,IF('Kennzahlenbogen_(KB)'!R29=Berechnung1!$E$4,2,IF('Kennzahlenbogen_(KB)'!R29=Berechnung1!$D$4,3,IF('Kennzahlenbogen_(KB)'!R29=Berechnung1!$C$4,4,"")))))</f>
        <v>1</v>
      </c>
      <c r="N48" s="45">
        <f>IF(M48&gt;1,M48+3,M48)</f>
        <v>1</v>
      </c>
      <c r="O48" s="45">
        <f>IF('Kennzahlenbogen_(KB)'!T29="",0,1)</f>
        <v>0</v>
      </c>
    </row>
    <row r="49" spans="1:16" s="2" customFormat="1" ht="14.25" x14ac:dyDescent="0.2">
      <c r="A49" s="6"/>
      <c r="C49" s="39"/>
      <c r="D49" s="1"/>
      <c r="E49" s="40"/>
      <c r="F49" s="40"/>
      <c r="G49" s="40"/>
      <c r="H49" s="40"/>
      <c r="I49" s="40"/>
      <c r="J49" s="40"/>
      <c r="K49" s="40"/>
      <c r="L49" s="65"/>
      <c r="M49" s="1"/>
      <c r="N49" s="1"/>
      <c r="O49" s="1"/>
    </row>
    <row r="50" spans="1:16" s="2" customFormat="1" ht="14.25" x14ac:dyDescent="0.2">
      <c r="A50" s="203"/>
      <c r="C50" s="39"/>
      <c r="D50" s="1"/>
      <c r="E50" s="40"/>
      <c r="F50" s="40"/>
      <c r="G50" s="40"/>
      <c r="H50" s="40"/>
      <c r="I50" s="40"/>
      <c r="J50" s="40"/>
      <c r="K50" s="40"/>
      <c r="L50" s="65"/>
      <c r="M50" s="1"/>
      <c r="N50" s="1"/>
      <c r="O50" s="1"/>
    </row>
    <row r="51" spans="1:16" s="2" customFormat="1" ht="14.25" x14ac:dyDescent="0.2">
      <c r="A51" s="6"/>
      <c r="C51" s="204">
        <v>6</v>
      </c>
      <c r="D51" s="204" t="s">
        <v>92</v>
      </c>
      <c r="E51" s="205">
        <v>0</v>
      </c>
      <c r="F51" s="205">
        <v>1</v>
      </c>
      <c r="G51" s="205">
        <v>0.9</v>
      </c>
      <c r="H51" s="205">
        <v>10000</v>
      </c>
      <c r="I51" s="205"/>
      <c r="J51" s="205">
        <v>-10000</v>
      </c>
      <c r="K51" s="205">
        <v>10000</v>
      </c>
      <c r="L51" s="206" t="str">
        <f>'Kennzahlenbogen_(KB)'!Q34</f>
        <v>n.d.</v>
      </c>
      <c r="M51" s="204">
        <f>IF('Kennzahlenbogen_(KB)'!R32=Berechnung1!$H$4,5,IF('Kennzahlenbogen_(KB)'!R32=Berechnung1!$G$4,1,IF('Kennzahlenbogen_(KB)'!R32=Berechnung1!$F$4,1,IF('Kennzahlenbogen_(KB)'!R32=Berechnung1!$E$4,2,IF('Kennzahlenbogen_(KB)'!R32=Berechnung1!$D$4,3,IF('Kennzahlenbogen_(KB)'!R32=Berechnung1!$C$4,4,""))))))</f>
        <v>1</v>
      </c>
      <c r="N51" s="204">
        <f>IF(M51&gt;1,M51+3,M51)</f>
        <v>1</v>
      </c>
      <c r="O51" s="204">
        <f>IF('Kennzahlenbogen_(KB)'!T32="",0,1)</f>
        <v>0</v>
      </c>
    </row>
    <row r="52" spans="1:16" s="2" customFormat="1" ht="14.25" x14ac:dyDescent="0.2">
      <c r="A52" s="6"/>
      <c r="C52" s="39"/>
      <c r="D52" s="1"/>
      <c r="E52" s="40"/>
      <c r="F52" s="40"/>
      <c r="G52" s="40"/>
      <c r="H52" s="40"/>
      <c r="I52" s="40"/>
      <c r="J52" s="40"/>
      <c r="K52" s="40"/>
      <c r="L52" s="65"/>
      <c r="M52" s="1" t="str">
        <f>IF('Kennzahlenbogen_(KB)'!R33=Berechnung1!$G$13,1,IF('Kennzahlenbogen_(KB)'!R33=Berechnung1!$F$13,1,IF('Kennzahlenbogen_(KB)'!R33=Berechnung1!$E$13,2,IF('Kennzahlenbogen_(KB)'!R33=Berechnung1!$D$13,3,IF('Kennzahlenbogen_(KB)'!R33=Berechnung1!$C$13,4,"")))))</f>
        <v/>
      </c>
      <c r="N52" s="1"/>
      <c r="O52" s="1"/>
    </row>
    <row r="53" spans="1:16" s="2" customFormat="1" ht="14.25" x14ac:dyDescent="0.2">
      <c r="A53" s="6"/>
      <c r="C53" s="39"/>
      <c r="D53" s="1"/>
      <c r="E53" s="40"/>
      <c r="F53" s="40"/>
      <c r="G53" s="40"/>
      <c r="H53" s="40"/>
      <c r="I53" s="40"/>
      <c r="J53" s="40"/>
      <c r="K53" s="40"/>
      <c r="L53" s="65"/>
      <c r="M53" s="1" t="str">
        <f>IF('Kennzahlenbogen_(KB)'!R34=Berechnung1!$G$13,1,IF('Kennzahlenbogen_(KB)'!R34=Berechnung1!$F$13,1,IF('Kennzahlenbogen_(KB)'!R34=Berechnung1!$E$13,2,IF('Kennzahlenbogen_(KB)'!R34=Berechnung1!$D$13,3,IF('Kennzahlenbogen_(KB)'!R34=Berechnung1!$C$13,4,"")))))</f>
        <v/>
      </c>
      <c r="N53" s="1"/>
      <c r="O53" s="1"/>
    </row>
    <row r="54" spans="1:16" s="2" customFormat="1" ht="14.25" x14ac:dyDescent="0.2">
      <c r="A54" s="6"/>
      <c r="C54" s="204">
        <v>7</v>
      </c>
      <c r="D54" s="204" t="s">
        <v>92</v>
      </c>
      <c r="E54" s="205">
        <v>0</v>
      </c>
      <c r="F54" s="205">
        <v>1</v>
      </c>
      <c r="G54" s="205">
        <v>0.9</v>
      </c>
      <c r="H54" s="205">
        <v>10000</v>
      </c>
      <c r="I54" s="205"/>
      <c r="J54" s="205">
        <v>-10000</v>
      </c>
      <c r="K54" s="205">
        <v>10000</v>
      </c>
      <c r="L54" s="206" t="str">
        <f>'Kennzahlenbogen_(KB)'!Q37</f>
        <v>n.d.</v>
      </c>
      <c r="M54" s="204">
        <f>IF('Kennzahlenbogen_(KB)'!R35=Berechnung1!$H$4,5,IF('Kennzahlenbogen_(KB)'!R35=Berechnung1!$G$4,1,IF('Kennzahlenbogen_(KB)'!R35=Berechnung1!$F$4,1,IF('Kennzahlenbogen_(KB)'!R35=Berechnung1!$E$4,2,IF('Kennzahlenbogen_(KB)'!R35=Berechnung1!$D$4,3,IF('Kennzahlenbogen_(KB)'!R35=Berechnung1!$C$4,4,""))))))</f>
        <v>1</v>
      </c>
      <c r="N54" s="204">
        <f>IF(M54&gt;1,M54+3,M54)</f>
        <v>1</v>
      </c>
      <c r="O54" s="204">
        <f>IF('Kennzahlenbogen_(KB)'!T35="",0,1)</f>
        <v>0</v>
      </c>
    </row>
    <row r="55" spans="1:16" s="2" customFormat="1" ht="14.25" x14ac:dyDescent="0.2">
      <c r="A55" s="6"/>
      <c r="C55" s="39"/>
      <c r="D55" s="1"/>
      <c r="E55" s="40"/>
      <c r="F55" s="40"/>
      <c r="G55" s="40"/>
      <c r="H55" s="40"/>
      <c r="I55" s="40"/>
      <c r="J55" s="40"/>
      <c r="K55" s="40"/>
      <c r="L55" s="65"/>
      <c r="M55" s="1" t="str">
        <f>IF('Kennzahlenbogen_(KB)'!R36=Berechnung1!$G$13,1,IF('Kennzahlenbogen_(KB)'!R36=Berechnung1!$F$13,1,IF('Kennzahlenbogen_(KB)'!R36=Berechnung1!$E$13,2,IF('Kennzahlenbogen_(KB)'!R36=Berechnung1!$D$13,3,IF('Kennzahlenbogen_(KB)'!R36=Berechnung1!$C$13,4,"")))))</f>
        <v/>
      </c>
      <c r="N55" s="1"/>
      <c r="O55" s="1"/>
    </row>
    <row r="56" spans="1:16" s="2" customFormat="1" ht="14.25" x14ac:dyDescent="0.2">
      <c r="A56" s="6"/>
      <c r="C56" s="39"/>
      <c r="D56" s="1"/>
      <c r="E56" s="40"/>
      <c r="F56" s="40"/>
      <c r="G56" s="40"/>
      <c r="H56" s="40"/>
      <c r="I56" s="40"/>
      <c r="J56" s="40"/>
      <c r="K56" s="40"/>
      <c r="L56" s="65"/>
      <c r="M56" s="1" t="str">
        <f>IF('Kennzahlenbogen_(KB)'!R37=Berechnung1!$G$13,1,IF('Kennzahlenbogen_(KB)'!R37=Berechnung1!$F$13,1,IF('Kennzahlenbogen_(KB)'!R37=Berechnung1!$E$13,2,IF('Kennzahlenbogen_(KB)'!R37=Berechnung1!$D$13,3,IF('Kennzahlenbogen_(KB)'!R37=Berechnung1!$C$13,4,"")))))</f>
        <v/>
      </c>
      <c r="N56" s="1"/>
      <c r="O56" s="1"/>
    </row>
    <row r="57" spans="1:16" s="2" customFormat="1" ht="14.25" x14ac:dyDescent="0.2">
      <c r="A57" s="6"/>
      <c r="C57" s="45">
        <v>8</v>
      </c>
      <c r="D57" s="45" t="s">
        <v>92</v>
      </c>
      <c r="E57" s="46">
        <v>0</v>
      </c>
      <c r="F57" s="46">
        <v>1</v>
      </c>
      <c r="G57" s="46">
        <v>0.9</v>
      </c>
      <c r="H57" s="46">
        <v>10000</v>
      </c>
      <c r="I57" s="46"/>
      <c r="J57" s="46">
        <v>-10000</v>
      </c>
      <c r="K57" s="46">
        <v>10000</v>
      </c>
      <c r="L57" s="64" t="str">
        <f>'Kennzahlenbogen_(KB)'!Q40</f>
        <v>n.d.</v>
      </c>
      <c r="M57" s="45">
        <f>IF('Kennzahlenbogen_(KB)'!R38=Berechnung1!$G$4,1,IF('Kennzahlenbogen_(KB)'!R38=Berechnung1!$F$4,1,IF('Kennzahlenbogen_(KB)'!R38=Berechnung1!$E$4,2,IF('Kennzahlenbogen_(KB)'!R38=Berechnung1!$D$4,3,IF('Kennzahlenbogen_(KB)'!R38=Berechnung1!$C$4,4,"")))))</f>
        <v>1</v>
      </c>
      <c r="N57" s="45">
        <f>IF(M57&gt;1,M57+3,M57)</f>
        <v>1</v>
      </c>
      <c r="O57" s="45">
        <f>IF('Kennzahlenbogen_(KB)'!T38="",0,1)</f>
        <v>0</v>
      </c>
    </row>
    <row r="58" spans="1:16" s="2" customFormat="1" ht="14.25" x14ac:dyDescent="0.2">
      <c r="A58" s="6"/>
      <c r="C58" s="39"/>
      <c r="D58" s="1"/>
      <c r="E58" s="40"/>
      <c r="F58" s="40"/>
      <c r="G58" s="40"/>
      <c r="H58" s="40"/>
      <c r="I58" s="40"/>
      <c r="J58" s="40"/>
      <c r="K58" s="40"/>
      <c r="L58" s="65"/>
      <c r="M58" s="1"/>
      <c r="N58" s="1"/>
      <c r="O58" s="1"/>
    </row>
    <row r="59" spans="1:16" s="2" customFormat="1" ht="14.25" x14ac:dyDescent="0.2">
      <c r="A59" s="6"/>
      <c r="C59" s="39"/>
      <c r="D59" s="1"/>
      <c r="E59" s="40"/>
      <c r="F59" s="40"/>
      <c r="G59" s="40"/>
      <c r="H59" s="40"/>
      <c r="I59" s="40"/>
      <c r="J59" s="40"/>
      <c r="K59" s="40"/>
      <c r="L59" s="65"/>
      <c r="M59" s="1"/>
      <c r="N59" s="1"/>
      <c r="O59" s="1"/>
    </row>
    <row r="60" spans="1:16" s="2" customFormat="1" ht="14.25" x14ac:dyDescent="0.2">
      <c r="A60" s="6"/>
      <c r="C60" s="204">
        <v>9</v>
      </c>
      <c r="D60" s="204" t="s">
        <v>92</v>
      </c>
      <c r="E60" s="205">
        <v>0</v>
      </c>
      <c r="F60" s="205">
        <v>1</v>
      </c>
      <c r="G60" s="205">
        <v>0.9</v>
      </c>
      <c r="H60" s="205">
        <v>10000</v>
      </c>
      <c r="I60" s="205"/>
      <c r="J60" s="205">
        <v>-10000</v>
      </c>
      <c r="K60" s="205">
        <v>10000</v>
      </c>
      <c r="L60" s="206" t="str">
        <f>'Kennzahlenbogen_(KB)'!Q43</f>
        <v>n.d.</v>
      </c>
      <c r="M60" s="204">
        <f>IF('Kennzahlenbogen_(KB)'!R41=Berechnung1!$H$4,5,IF('Kennzahlenbogen_(KB)'!R41=Berechnung1!$G$4,1,IF('Kennzahlenbogen_(KB)'!R41=Berechnung1!$F$4,1,IF('Kennzahlenbogen_(KB)'!R41=Berechnung1!$E$4,2,IF('Kennzahlenbogen_(KB)'!R41=Berechnung1!$D$4,3,IF('Kennzahlenbogen_(KB)'!R41=Berechnung1!$C$4,4,""))))))</f>
        <v>1</v>
      </c>
      <c r="N60" s="204">
        <f>IF(M60&gt;1,M60+3,M60)</f>
        <v>1</v>
      </c>
      <c r="O60" s="204">
        <f>IF('Kennzahlenbogen_(KB)'!T41="",0,1)</f>
        <v>0</v>
      </c>
    </row>
    <row r="61" spans="1:16" s="2" customFormat="1" ht="14.25" x14ac:dyDescent="0.2">
      <c r="A61" s="6"/>
      <c r="C61" s="39"/>
      <c r="D61" s="1"/>
      <c r="E61" s="40"/>
      <c r="F61" s="40"/>
      <c r="G61" s="40"/>
      <c r="H61" s="40"/>
      <c r="I61" s="40"/>
      <c r="J61" s="40"/>
      <c r="K61" s="40"/>
      <c r="L61" s="65"/>
      <c r="M61" s="1" t="str">
        <f>IF('Kennzahlenbogen_(KB)'!R42=Berechnung1!$G$13,1,IF('Kennzahlenbogen_(KB)'!R42=Berechnung1!$F$13,1,IF('Kennzahlenbogen_(KB)'!R42=Berechnung1!$E$13,2,IF('Kennzahlenbogen_(KB)'!R42=Berechnung1!$D$13,3,IF('Kennzahlenbogen_(KB)'!R42=Berechnung1!$C$13,4,"")))))</f>
        <v/>
      </c>
      <c r="N61" s="1"/>
      <c r="O61" s="1"/>
    </row>
    <row r="62" spans="1:16" s="2" customFormat="1" ht="14.25" x14ac:dyDescent="0.2">
      <c r="A62" s="6"/>
      <c r="C62" s="39"/>
      <c r="D62" s="1"/>
      <c r="E62" s="40"/>
      <c r="F62" s="40"/>
      <c r="G62" s="40"/>
      <c r="H62" s="40"/>
      <c r="I62" s="40"/>
      <c r="J62" s="40"/>
      <c r="K62" s="40"/>
      <c r="L62" s="65"/>
      <c r="M62" s="1" t="str">
        <f>IF('Kennzahlenbogen_(KB)'!R43=Berechnung1!$G$13,1,IF('Kennzahlenbogen_(KB)'!R43=Berechnung1!$F$13,1,IF('Kennzahlenbogen_(KB)'!R43=Berechnung1!$E$13,2,IF('Kennzahlenbogen_(KB)'!R43=Berechnung1!$D$13,3,IF('Kennzahlenbogen_(KB)'!R43=Berechnung1!$C$13,4,"")))))</f>
        <v/>
      </c>
      <c r="N62" s="1"/>
      <c r="O62" s="1"/>
    </row>
    <row r="63" spans="1:16" s="2" customFormat="1" ht="14.25" x14ac:dyDescent="0.2">
      <c r="A63" s="6"/>
      <c r="C63" s="204">
        <v>10</v>
      </c>
      <c r="D63" s="204" t="s">
        <v>92</v>
      </c>
      <c r="E63" s="205">
        <v>0</v>
      </c>
      <c r="F63" s="205">
        <v>1</v>
      </c>
      <c r="G63" s="205">
        <v>-10000</v>
      </c>
      <c r="H63" s="205">
        <v>0.3</v>
      </c>
      <c r="I63" s="205"/>
      <c r="J63" s="205">
        <v>-10000</v>
      </c>
      <c r="K63" s="205">
        <v>10000</v>
      </c>
      <c r="L63" s="206" t="str">
        <f>'Kennzahlenbogen_(KB)'!Q46</f>
        <v>n.d.</v>
      </c>
      <c r="M63" s="204">
        <f>IF('Kennzahlenbogen_(KB)'!R44=Berechnung1!$H$4,5,IF('Kennzahlenbogen_(KB)'!R44=Berechnung1!$G$4,1,IF('Kennzahlenbogen_(KB)'!R44=Berechnung1!$F$4,1,IF('Kennzahlenbogen_(KB)'!R44=Berechnung1!$E$4,2,IF('Kennzahlenbogen_(KB)'!R44=Berechnung1!$D$4,3,IF('Kennzahlenbogen_(KB)'!R44=Berechnung1!$C$4,4,""))))))</f>
        <v>1</v>
      </c>
      <c r="N63" s="204">
        <f>IF(M63&gt;1,M63+3,M63)</f>
        <v>1</v>
      </c>
      <c r="O63" s="204">
        <f>IF('Kennzahlenbogen_(KB)'!T44="",0,1)</f>
        <v>0</v>
      </c>
    </row>
    <row r="64" spans="1:16" s="2" customFormat="1" x14ac:dyDescent="0.25">
      <c r="A64" s="6"/>
      <c r="C64" s="39"/>
      <c r="D64" s="1"/>
      <c r="E64" s="40"/>
      <c r="F64" s="40"/>
      <c r="G64" s="40"/>
      <c r="H64" s="40"/>
      <c r="I64" s="40"/>
      <c r="J64" s="40"/>
      <c r="K64" s="40"/>
      <c r="L64" s="65"/>
      <c r="M64" s="1" t="str">
        <f>IF('Kennzahlenbogen_(KB)'!R45=Berechnung1!$G$13,1,IF('Kennzahlenbogen_(KB)'!R45=Berechnung1!$F$13,1,IF('Kennzahlenbogen_(KB)'!R45=Berechnung1!$E$13,2,IF('Kennzahlenbogen_(KB)'!R45=Berechnung1!$D$13,3,IF('Kennzahlenbogen_(KB)'!R45=Berechnung1!$C$13,4,"")))))</f>
        <v/>
      </c>
      <c r="N64" s="1"/>
      <c r="O64" s="1"/>
      <c r="P64"/>
    </row>
    <row r="65" spans="1:16" s="2" customFormat="1" x14ac:dyDescent="0.25">
      <c r="A65" s="6"/>
      <c r="C65" s="39"/>
      <c r="D65" s="1"/>
      <c r="E65" s="48"/>
      <c r="F65" s="48"/>
      <c r="G65" s="48"/>
      <c r="H65" s="48"/>
      <c r="I65" s="48"/>
      <c r="J65" s="48"/>
      <c r="K65" s="48"/>
      <c r="L65" s="65"/>
      <c r="M65" s="1" t="str">
        <f>IF('Kennzahlenbogen_(KB)'!R46=Berechnung1!$G$13,1,IF('Kennzahlenbogen_(KB)'!R46=Berechnung1!$F$13,1,IF('Kennzahlenbogen_(KB)'!R46=Berechnung1!$E$13,2,IF('Kennzahlenbogen_(KB)'!R46=Berechnung1!$D$13,3,IF('Kennzahlenbogen_(KB)'!R46=Berechnung1!$C$13,4,"")))))</f>
        <v/>
      </c>
      <c r="N65" s="1"/>
      <c r="O65" s="1"/>
      <c r="P65"/>
    </row>
    <row r="66" spans="1:16" x14ac:dyDescent="0.25">
      <c r="C66" s="204">
        <v>11</v>
      </c>
      <c r="D66" s="204" t="s">
        <v>92</v>
      </c>
      <c r="E66" s="205">
        <v>0</v>
      </c>
      <c r="F66" s="205">
        <v>1</v>
      </c>
      <c r="G66" s="205">
        <v>0.9</v>
      </c>
      <c r="H66" s="205">
        <v>10000</v>
      </c>
      <c r="I66" s="205"/>
      <c r="J66" s="205">
        <v>-10000</v>
      </c>
      <c r="K66" s="205">
        <v>10000</v>
      </c>
      <c r="L66" s="206" t="str">
        <f>'Kennzahlenbogen_(KB)'!Q49</f>
        <v>n.d.</v>
      </c>
      <c r="M66" s="204">
        <f>IF('Kennzahlenbogen_(KB)'!R47=Berechnung1!$H$4,5,IF('Kennzahlenbogen_(KB)'!R47=Berechnung1!$G$4,1,IF('Kennzahlenbogen_(KB)'!R47=Berechnung1!$F$4,1,IF('Kennzahlenbogen_(KB)'!R47=Berechnung1!$E$4,2,IF('Kennzahlenbogen_(KB)'!R47=Berechnung1!$D$4,3,IF('Kennzahlenbogen_(KB)'!R47=Berechnung1!$C$4,4,""))))))</f>
        <v>1</v>
      </c>
      <c r="N66" s="204">
        <f>IF(M66&gt;1,M66+3,M66)</f>
        <v>1</v>
      </c>
      <c r="O66" s="204">
        <f>IF('Kennzahlenbogen_(KB)'!T47="",0,1)</f>
        <v>0</v>
      </c>
    </row>
    <row r="67" spans="1:16" ht="15.75" customHeight="1" x14ac:dyDescent="0.25">
      <c r="C67" s="39"/>
      <c r="D67" s="1"/>
      <c r="E67" s="40"/>
      <c r="F67" s="40"/>
      <c r="G67" s="40"/>
      <c r="H67" s="40"/>
      <c r="I67" s="40"/>
      <c r="J67" s="40"/>
      <c r="K67" s="40"/>
      <c r="L67" s="65"/>
      <c r="M67" s="1" t="str">
        <f>IF('Kennzahlenbogen_(KB)'!R48=Berechnung1!$G$13,1,IF('Kennzahlenbogen_(KB)'!R48=Berechnung1!$F$13,1,IF('Kennzahlenbogen_(KB)'!R48=Berechnung1!$E$13,2,IF('Kennzahlenbogen_(KB)'!R48=Berechnung1!$D$13,3,IF('Kennzahlenbogen_(KB)'!R48=Berechnung1!$C$13,4,"")))))</f>
        <v/>
      </c>
      <c r="N67" s="1"/>
      <c r="O67" s="1"/>
    </row>
    <row r="68" spans="1:16" x14ac:dyDescent="0.25">
      <c r="C68" s="39"/>
      <c r="D68" s="1"/>
      <c r="E68" s="40"/>
      <c r="F68" s="40"/>
      <c r="G68" s="40"/>
      <c r="H68" s="40"/>
      <c r="I68" s="40"/>
      <c r="J68" s="40"/>
      <c r="K68" s="40"/>
      <c r="L68" s="65"/>
      <c r="M68" s="1" t="str">
        <f>IF('Kennzahlenbogen_(KB)'!R49=Berechnung1!$G$13,1,IF('Kennzahlenbogen_(KB)'!R49=Berechnung1!$F$13,1,IF('Kennzahlenbogen_(KB)'!R49=Berechnung1!$E$13,2,IF('Kennzahlenbogen_(KB)'!R49=Berechnung1!$D$13,3,IF('Kennzahlenbogen_(KB)'!R49=Berechnung1!$C$13,4,"")))))</f>
        <v/>
      </c>
      <c r="N68" s="1"/>
      <c r="O68" s="1"/>
    </row>
    <row r="69" spans="1:16" x14ac:dyDescent="0.25">
      <c r="B69" t="s">
        <v>7</v>
      </c>
      <c r="C69" s="37">
        <v>12</v>
      </c>
      <c r="D69" s="36" t="s">
        <v>92</v>
      </c>
      <c r="E69" s="37">
        <v>0</v>
      </c>
      <c r="F69" s="37">
        <v>100000000</v>
      </c>
      <c r="G69" s="37">
        <v>30</v>
      </c>
      <c r="H69" s="37">
        <v>100000000</v>
      </c>
      <c r="I69" s="37"/>
      <c r="J69" s="37">
        <v>-100000000</v>
      </c>
      <c r="K69" s="37">
        <v>100000000</v>
      </c>
      <c r="L69" s="38">
        <f>'Kennzahlenbogen_(KB)'!Q50</f>
        <v>0</v>
      </c>
      <c r="M69" s="37">
        <f>IF('Kennzahlenbogen_(KB)'!R50=Berechnung1!$G$4,1,IF('Kennzahlenbogen_(KB)'!R50=Berechnung1!$F$4,1,IF('Kennzahlenbogen_(KB)'!R50=Berechnung1!$E$4,2,IF('Kennzahlenbogen_(KB)'!R50=Berechnung1!$D$4,3,IF('Kennzahlenbogen_(KB)'!R50=Berechnung1!$C$4,4,"")))))</f>
        <v>1</v>
      </c>
      <c r="N69" s="37">
        <f>IF(M69&gt;1,M69+3,M69)</f>
        <v>1</v>
      </c>
      <c r="O69" s="37">
        <f>IF('Kennzahlenbogen_(KB)'!T50="",0,1)</f>
        <v>0</v>
      </c>
    </row>
    <row r="70" spans="1:16" x14ac:dyDescent="0.25">
      <c r="C70" s="1"/>
      <c r="D70" s="1"/>
      <c r="E70" s="48"/>
      <c r="F70" s="48"/>
      <c r="G70" s="48"/>
      <c r="H70" s="48"/>
      <c r="I70" s="48"/>
      <c r="J70" s="48"/>
      <c r="K70" s="48"/>
      <c r="L70" s="65"/>
      <c r="M70" s="1"/>
      <c r="N70" s="1"/>
      <c r="O70" s="1"/>
    </row>
    <row r="71" spans="1:16" x14ac:dyDescent="0.25">
      <c r="A71" s="67"/>
      <c r="B71" s="49"/>
      <c r="C71" s="1"/>
      <c r="D71" s="1"/>
      <c r="E71" s="48"/>
      <c r="F71" s="48"/>
      <c r="G71" s="48"/>
      <c r="H71" s="48"/>
      <c r="I71" s="48"/>
      <c r="J71" s="48"/>
      <c r="K71" s="48"/>
      <c r="L71" s="65"/>
      <c r="M71" s="1"/>
      <c r="N71" s="1"/>
      <c r="O71" s="1"/>
    </row>
    <row r="72" spans="1:16" x14ac:dyDescent="0.25">
      <c r="A72" s="67"/>
      <c r="B72" s="49"/>
      <c r="C72" s="204">
        <v>13</v>
      </c>
      <c r="D72" s="204" t="s">
        <v>92</v>
      </c>
      <c r="E72" s="205">
        <v>0</v>
      </c>
      <c r="F72" s="205">
        <v>1</v>
      </c>
      <c r="G72" s="205">
        <v>-1000000</v>
      </c>
      <c r="H72" s="205">
        <v>10000</v>
      </c>
      <c r="I72" s="205"/>
      <c r="J72" s="205">
        <v>-10000</v>
      </c>
      <c r="K72" s="205">
        <v>0.3</v>
      </c>
      <c r="L72" s="206" t="str">
        <f>'Kennzahlenbogen_(KB)'!Q55</f>
        <v>n.d.</v>
      </c>
      <c r="M72" s="204">
        <f>IF('Kennzahlenbogen_(KB)'!R53=Berechnung1!$H$4,5,IF('Kennzahlenbogen_(KB)'!R53=Berechnung1!$G$4,1,IF('Kennzahlenbogen_(KB)'!R53=Berechnung1!$F$4,1,IF('Kennzahlenbogen_(KB)'!R53=Berechnung1!$E$4,2,IF('Kennzahlenbogen_(KB)'!R53=Berechnung1!$D$4,3,IF('Kennzahlenbogen_(KB)'!R53=Berechnung1!$C$4,4,""))))))</f>
        <v>1</v>
      </c>
      <c r="N72" s="204">
        <f>IF(M72&gt;1,M72+3,M72)</f>
        <v>1</v>
      </c>
      <c r="O72" s="204">
        <f>IF('Kennzahlenbogen_(KB)'!T53="",0,1)</f>
        <v>0</v>
      </c>
    </row>
    <row r="73" spans="1:16" x14ac:dyDescent="0.25">
      <c r="A73" s="67"/>
      <c r="B73" s="49"/>
      <c r="C73" s="1"/>
      <c r="D73" s="1"/>
      <c r="E73" s="48"/>
      <c r="F73" s="48"/>
      <c r="G73" s="48"/>
      <c r="H73" s="48"/>
      <c r="I73" s="48"/>
      <c r="J73" s="48"/>
      <c r="K73" s="48"/>
      <c r="L73" s="65"/>
      <c r="M73" s="1"/>
      <c r="N73" s="1"/>
      <c r="O73" s="1"/>
    </row>
    <row r="74" spans="1:16" x14ac:dyDescent="0.25">
      <c r="A74" s="68"/>
      <c r="B74" s="49"/>
      <c r="C74" s="1"/>
      <c r="D74" s="1"/>
      <c r="E74" s="48"/>
      <c r="F74" s="48"/>
      <c r="G74" s="48"/>
      <c r="H74" s="48"/>
      <c r="I74" s="48"/>
      <c r="J74" s="48"/>
      <c r="K74" s="48"/>
      <c r="L74" s="65"/>
      <c r="M74" s="1"/>
      <c r="N74" s="1"/>
      <c r="O74" s="1"/>
    </row>
    <row r="75" spans="1:16" x14ac:dyDescent="0.25">
      <c r="A75" s="68"/>
      <c r="B75" s="49" t="s">
        <v>595</v>
      </c>
      <c r="C75" s="45">
        <v>14</v>
      </c>
      <c r="D75" s="45" t="s">
        <v>92</v>
      </c>
      <c r="E75" s="46">
        <v>0</v>
      </c>
      <c r="F75" s="46">
        <v>1</v>
      </c>
      <c r="G75" s="46">
        <v>-1000000</v>
      </c>
      <c r="H75" s="46">
        <v>10000</v>
      </c>
      <c r="I75" s="46"/>
      <c r="J75" s="46">
        <v>-10000</v>
      </c>
      <c r="K75" s="46">
        <v>0.05</v>
      </c>
      <c r="L75" s="64" t="str">
        <f>'Kennzahlenbogen_(KB)'!Q58</f>
        <v>n.d.</v>
      </c>
      <c r="M75" s="45">
        <f>IF('Kennzahlenbogen_(KB)'!R56=Berechnung1!$H$4,5,IF('Kennzahlenbogen_(KB)'!R56=Berechnung1!$G$4,1,IF('Kennzahlenbogen_(KB)'!R56=Berechnung1!$F$4,1,IF('Kennzahlenbogen_(KB)'!R56=Berechnung1!$E$4,2,IF('Kennzahlenbogen_(KB)'!R56=Berechnung1!$D$4,3,IF('Kennzahlenbogen_(KB)'!R56=Berechnung1!$C$4,4,""))))))</f>
        <v>1</v>
      </c>
      <c r="N75" s="45">
        <f t="shared" ref="N75" si="2">IF(M75&gt;1,M75+3,M75)</f>
        <v>1</v>
      </c>
      <c r="O75" s="45">
        <f>IF('Kennzahlenbogen_(KB)'!T56="",0,1)</f>
        <v>0</v>
      </c>
    </row>
    <row r="76" spans="1:16" x14ac:dyDescent="0.25">
      <c r="A76" s="68"/>
      <c r="B76" s="49"/>
      <c r="C76" s="1"/>
      <c r="D76" s="1"/>
      <c r="E76" s="48"/>
      <c r="F76" s="48"/>
      <c r="G76" s="48"/>
      <c r="H76" s="48"/>
      <c r="I76" s="48"/>
      <c r="J76" s="48"/>
      <c r="K76" s="48"/>
      <c r="L76" s="65"/>
      <c r="M76" s="1"/>
      <c r="N76" s="1"/>
      <c r="O76" s="1"/>
    </row>
    <row r="77" spans="1:16" x14ac:dyDescent="0.25">
      <c r="A77" s="68"/>
      <c r="B77" s="66"/>
      <c r="C77" s="1"/>
      <c r="D77" s="1"/>
      <c r="E77" s="48"/>
      <c r="F77" s="48"/>
      <c r="G77" s="48"/>
      <c r="H77" s="48"/>
      <c r="I77" s="48"/>
      <c r="J77" s="48"/>
      <c r="K77" s="48"/>
      <c r="L77" s="65"/>
      <c r="M77" s="1"/>
      <c r="N77" s="1"/>
      <c r="O77" s="1"/>
    </row>
    <row r="78" spans="1:16" x14ac:dyDescent="0.25">
      <c r="A78" s="69"/>
      <c r="B78" s="49"/>
      <c r="C78" s="49"/>
      <c r="D78" s="49"/>
      <c r="E78" s="49"/>
    </row>
    <row r="79" spans="1:16" x14ac:dyDescent="0.25">
      <c r="A79" s="68"/>
      <c r="B79" s="49"/>
      <c r="C79" s="49"/>
      <c r="D79" s="49"/>
      <c r="E79" s="49"/>
    </row>
    <row r="80" spans="1:16" x14ac:dyDescent="0.25">
      <c r="A80" s="68"/>
      <c r="B80" s="49"/>
      <c r="C80" s="49"/>
      <c r="D80" s="49"/>
      <c r="E80" s="49"/>
    </row>
    <row r="81" spans="1:5" x14ac:dyDescent="0.25">
      <c r="A81" s="68"/>
      <c r="B81" s="49"/>
      <c r="C81" s="49"/>
      <c r="D81" s="49"/>
      <c r="E81" s="49"/>
    </row>
    <row r="82" spans="1:5" x14ac:dyDescent="0.25">
      <c r="A82" s="68"/>
      <c r="B82" s="66"/>
      <c r="C82" s="49"/>
      <c r="D82" s="49"/>
      <c r="E82" s="49"/>
    </row>
    <row r="83" spans="1:5" x14ac:dyDescent="0.25">
      <c r="A83" s="69"/>
      <c r="B83" s="49"/>
      <c r="C83" s="49"/>
      <c r="D83" s="49"/>
      <c r="E83" s="49"/>
    </row>
    <row r="84" spans="1:5" x14ac:dyDescent="0.25">
      <c r="A84" s="49"/>
      <c r="B84" s="49"/>
      <c r="C84" s="49"/>
      <c r="D84" s="49"/>
      <c r="E84" s="49"/>
    </row>
    <row r="85" spans="1:5" x14ac:dyDescent="0.25">
      <c r="A85" s="49"/>
      <c r="B85" s="49"/>
      <c r="C85" s="49"/>
      <c r="D85" s="49"/>
      <c r="E85" s="49"/>
    </row>
    <row r="86" spans="1:5" x14ac:dyDescent="0.25">
      <c r="A86" s="49"/>
      <c r="B86" s="49"/>
      <c r="C86" s="49"/>
      <c r="D86" s="49"/>
      <c r="E86" s="49"/>
    </row>
    <row r="87" spans="1:5" x14ac:dyDescent="0.25">
      <c r="A87" s="49"/>
      <c r="B87" s="49"/>
      <c r="C87" s="49"/>
      <c r="D87" s="49"/>
      <c r="E87" s="49"/>
    </row>
    <row r="88" spans="1:5" x14ac:dyDescent="0.25">
      <c r="A88" s="49"/>
      <c r="B88" s="49"/>
      <c r="C88" s="49"/>
      <c r="D88" s="49"/>
      <c r="E88" s="49"/>
    </row>
    <row r="89" spans="1:5" x14ac:dyDescent="0.25">
      <c r="A89" s="49"/>
      <c r="B89" s="49"/>
      <c r="C89" s="49"/>
      <c r="D89" s="49"/>
      <c r="E89" s="49"/>
    </row>
    <row r="90" spans="1:5" x14ac:dyDescent="0.25">
      <c r="A90" s="49"/>
      <c r="B90" s="49"/>
      <c r="C90" s="49"/>
      <c r="D90" s="49"/>
      <c r="E90" s="49"/>
    </row>
    <row r="91" spans="1:5" x14ac:dyDescent="0.25">
      <c r="A91" s="49"/>
      <c r="B91" s="49"/>
      <c r="C91" s="49"/>
      <c r="D91" s="49"/>
      <c r="E91" s="49"/>
    </row>
    <row r="92" spans="1:5" x14ac:dyDescent="0.25">
      <c r="A92" s="49"/>
      <c r="B92" s="49"/>
      <c r="C92" s="49"/>
      <c r="D92" s="49"/>
      <c r="E92" s="49"/>
    </row>
    <row r="93" spans="1:5" x14ac:dyDescent="0.25">
      <c r="A93" s="69"/>
      <c r="B93" s="49"/>
      <c r="C93" s="49"/>
      <c r="D93" s="49"/>
      <c r="E93" s="49"/>
    </row>
    <row r="94" spans="1:5" x14ac:dyDescent="0.25">
      <c r="A94" s="49"/>
      <c r="B94" s="49"/>
      <c r="C94" s="49"/>
      <c r="D94" s="49"/>
      <c r="E94" s="49"/>
    </row>
    <row r="95" spans="1:5" x14ac:dyDescent="0.25">
      <c r="A95" s="49"/>
      <c r="B95" s="49"/>
      <c r="C95" s="49"/>
      <c r="D95" s="49"/>
      <c r="E95" s="49"/>
    </row>
    <row r="96" spans="1:5" x14ac:dyDescent="0.25">
      <c r="C96" s="49"/>
      <c r="D96" s="49"/>
      <c r="E96" s="49"/>
    </row>
    <row r="97" spans="3:5" x14ac:dyDescent="0.25">
      <c r="C97" s="49"/>
      <c r="D97" s="49"/>
      <c r="E97" s="49"/>
    </row>
    <row r="98" spans="3:5" x14ac:dyDescent="0.25">
      <c r="C98" s="49"/>
      <c r="D98" s="49"/>
      <c r="E98" s="49"/>
    </row>
    <row r="99" spans="3:5" x14ac:dyDescent="0.25">
      <c r="C99" s="49"/>
      <c r="D99" s="49"/>
      <c r="E99" s="49"/>
    </row>
    <row r="100" spans="3:5" x14ac:dyDescent="0.25">
      <c r="C100" s="49"/>
      <c r="D100" s="49"/>
      <c r="E100" s="49"/>
    </row>
    <row r="101" spans="3:5" x14ac:dyDescent="0.25">
      <c r="C101" s="49"/>
      <c r="D101" s="49"/>
      <c r="E101" s="49"/>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34" type="noConversion"/>
  <conditionalFormatting sqref="M25:O26">
    <cfRule type="cellIs" dxfId="13" priority="1971" operator="equal">
      <formula>$G$4</formula>
    </cfRule>
    <cfRule type="cellIs" dxfId="12" priority="1972" operator="equal">
      <formula>$F$4</formula>
    </cfRule>
    <cfRule type="cellIs" dxfId="11" priority="1973" operator="equal">
      <formula>$E$4</formula>
    </cfRule>
    <cfRule type="cellIs" dxfId="10" priority="1974" operator="equal">
      <formula>$D$4</formula>
    </cfRule>
  </conditionalFormatting>
  <conditionalFormatting sqref="O31:O32">
    <cfRule type="cellIs" dxfId="9" priority="23" operator="equal">
      <formula>$G$4</formula>
    </cfRule>
    <cfRule type="cellIs" dxfId="8" priority="24" operator="equal">
      <formula>$F$4</formula>
    </cfRule>
    <cfRule type="cellIs" dxfId="7" priority="25" operator="equal">
      <formula>$E$4</formula>
    </cfRule>
    <cfRule type="cellIs" dxfId="6" priority="26" operator="equal">
      <formula>$D$4</formula>
    </cfRule>
  </conditionalFormatting>
  <pageMargins left="0.7" right="0.7" top="0.78740157499999996" bottom="0.78740157499999996" header="0.3" footer="0.3"/>
  <pageSetup paperSize="9" orientation="portrait" horizontalDpi="0" verticalDpi="0"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dimension ref="B1:N30"/>
  <sheetViews>
    <sheetView showGridLines="0" showWhiteSpace="0" topLeftCell="A2" zoomScaleNormal="100" workbookViewId="0">
      <selection activeCell="C48" sqref="C48"/>
    </sheetView>
  </sheetViews>
  <sheetFormatPr defaultColWidth="11.42578125" defaultRowHeight="15" x14ac:dyDescent="0.25"/>
  <cols>
    <col min="1" max="1" width="0.7109375" customWidth="1"/>
    <col min="2" max="2" width="3.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111" t="str">
        <f ca="1">IF($N$11=TRUE,"A1:L15",CONCATENATE("A1:L",MATCH(0,B:B,-1)))</f>
        <v>A1:L30</v>
      </c>
    </row>
    <row r="2" spans="2:14" s="2" customFormat="1" ht="21.75" customHeight="1" x14ac:dyDescent="0.2">
      <c r="B2" s="208" t="s">
        <v>517</v>
      </c>
    </row>
    <row r="3" spans="2:14" s="2" customFormat="1" ht="16.5" x14ac:dyDescent="0.25">
      <c r="B3" s="17" t="s">
        <v>301</v>
      </c>
      <c r="L3" s="12"/>
    </row>
    <row r="4" spans="2:14" s="2" customFormat="1" ht="9" customHeight="1" x14ac:dyDescent="0.2">
      <c r="L4" s="12"/>
    </row>
    <row r="5" spans="2:14" s="2" customFormat="1" ht="9" customHeight="1" x14ac:dyDescent="0.2">
      <c r="D5" s="6"/>
      <c r="E5" s="6"/>
      <c r="F5" s="6"/>
      <c r="G5" s="6"/>
      <c r="H5" s="6"/>
      <c r="I5" s="6"/>
      <c r="J5" s="6"/>
      <c r="K5" s="6"/>
      <c r="L5" s="12"/>
    </row>
    <row r="6" spans="2:14" s="13" customFormat="1" ht="15" customHeight="1" x14ac:dyDescent="0.2">
      <c r="C6" s="14" t="s">
        <v>104</v>
      </c>
      <c r="D6" s="552" t="str">
        <f>IF(Basisdaten!C8=0,"",Basisdaten!C8)</f>
        <v/>
      </c>
      <c r="E6" s="553"/>
      <c r="F6" s="553"/>
      <c r="G6" s="553"/>
      <c r="H6" s="553"/>
      <c r="I6" s="553"/>
      <c r="J6" s="553"/>
      <c r="K6" s="554"/>
      <c r="L6" s="12"/>
    </row>
    <row r="7" spans="2:14" s="13" customFormat="1" ht="6.95" customHeight="1" x14ac:dyDescent="0.2">
      <c r="C7" s="3"/>
      <c r="D7" s="6"/>
      <c r="E7" s="6"/>
      <c r="F7" s="6"/>
      <c r="G7" s="6"/>
      <c r="H7" s="6"/>
      <c r="I7" s="6"/>
      <c r="J7" s="6"/>
      <c r="K7" s="6"/>
      <c r="L7" s="12"/>
    </row>
    <row r="8" spans="2:14" s="13" customFormat="1" ht="15" customHeight="1" x14ac:dyDescent="0.25">
      <c r="C8" s="14" t="s">
        <v>74</v>
      </c>
      <c r="D8" s="533" t="str">
        <f>IF(Basisdaten!C6=0,"",Basisdaten!C6)</f>
        <v/>
      </c>
      <c r="E8" s="558"/>
      <c r="F8" s="537"/>
      <c r="G8" s="12"/>
      <c r="I8" s="106" t="s">
        <v>220</v>
      </c>
      <c r="K8" s="18" t="str">
        <f>IF(Basisdaten!I12=0,"",Basisdaten!I12)</f>
        <v/>
      </c>
      <c r="L8" s="12"/>
    </row>
    <row r="9" spans="2:14" s="2" customFormat="1" ht="14.25" customHeight="1" x14ac:dyDescent="0.2">
      <c r="L9" s="12"/>
    </row>
    <row r="10" spans="2:14" s="2" customFormat="1" ht="14.25" customHeight="1" x14ac:dyDescent="0.2">
      <c r="C10" s="136" t="str">
        <f ca="1">IF($N$11=TRUE,"Kein Datendefizit vorhanden","")</f>
        <v/>
      </c>
      <c r="L10" s="12"/>
      <c r="N10" s="108" t="s">
        <v>219</v>
      </c>
    </row>
    <row r="11" spans="2:14" s="2" customFormat="1" ht="14.25" customHeight="1" x14ac:dyDescent="0.2">
      <c r="C11" s="107" t="str">
        <f ca="1">IF($N$11=TRUE,"","Übertragung erfolgt automatisch aus Kennzahlenbogen (Ist-Werte, Begründungen und Aktionen)")</f>
        <v>Übertragung erfolgt automatisch aus Kennzahlenbogen (Ist-Werte, Begründungen und Aktionen)</v>
      </c>
      <c r="L11" s="12"/>
      <c r="N11" s="108" t="b">
        <f t="array" aca="1" ref="N11" ca="1">$B$14:$L$30=""</f>
        <v>0</v>
      </c>
    </row>
    <row r="12" spans="2:14" ht="21.95" customHeight="1" x14ac:dyDescent="0.25">
      <c r="B12" s="555" t="str">
        <f ca="1">IF($N$11=TRUE,"","KN")</f>
        <v>KN</v>
      </c>
      <c r="C12" s="555" t="str">
        <f ca="1">IF($N$11=TRUE,"","Kennzahlendefinition")</f>
        <v>Kennzahlendefinition</v>
      </c>
      <c r="D12" s="555" t="str">
        <f ca="1">IF($N$11=TRUE,"","Vorgaben Datenqualität")</f>
        <v>Vorgaben Datenqualität</v>
      </c>
      <c r="E12" s="559"/>
      <c r="F12" s="559"/>
      <c r="G12" s="555" t="str">
        <f ca="1">IF($N$11=TRUE,"","Ist-Werte")</f>
        <v>Ist-Werte</v>
      </c>
      <c r="H12" s="559"/>
      <c r="I12" s="559"/>
      <c r="J12" s="555" t="str">
        <f ca="1">IF($N$11=TRUE,"","Daten-qualität")</f>
        <v>Daten-qualität</v>
      </c>
      <c r="K12" s="135" t="str">
        <f ca="1">IF($N$11=TRUE,"","Verifizierung Zentrum")</f>
        <v>Verifizierung Zentrum</v>
      </c>
      <c r="L12" s="134"/>
    </row>
    <row r="13" spans="2:14" ht="22.5" customHeight="1" x14ac:dyDescent="0.25">
      <c r="B13" s="556"/>
      <c r="C13" s="557"/>
      <c r="D13" s="122" t="str">
        <f ca="1">IF($N$11=TRUE,"","Plausi unklar")</f>
        <v>Plausi unklar</v>
      </c>
      <c r="E13" s="122" t="str">
        <f ca="1">IF($N$11=TRUE,"","Sollvorgabe")</f>
        <v>Sollvorgabe</v>
      </c>
      <c r="F13" s="122" t="str">
        <f ca="1">IF($N$11=TRUE,"","Plausi unklar")</f>
        <v>Plausi unklar</v>
      </c>
      <c r="G13" s="122" t="str">
        <f ca="1">IF($N$11=TRUE,"","Zähler / Anzahl")</f>
        <v>Zähler / Anzahl</v>
      </c>
      <c r="H13" s="122" t="str">
        <f ca="1">IF($N$11=TRUE,"","Nenner")</f>
        <v>Nenner</v>
      </c>
      <c r="I13" s="122" t="str">
        <f ca="1">IF($N$11=TRUE,"","Quote")</f>
        <v>Quote</v>
      </c>
      <c r="J13" s="557"/>
      <c r="K13" s="133" t="str">
        <f ca="1">IF($N$11=TRUE,"","Begründung / Ursache")</f>
        <v>Begründung / Ursache</v>
      </c>
      <c r="L13" s="123" t="str">
        <f ca="1">IF($N$11=TRUE,"","Eingeleitete / geplante Aktionen")</f>
        <v>Eingeleitete / geplante Aktionen</v>
      </c>
    </row>
    <row r="14" spans="2:14" ht="139.5" customHeight="1" x14ac:dyDescent="0.25">
      <c r="B14" s="124" t="str">
        <f ca="1">'Hilfstabelle Datendef_KB'!O2</f>
        <v>1  a)</v>
      </c>
      <c r="C14" s="125" t="str">
        <f ca="1">'Hilfstabelle Datendef_KB'!P2</f>
        <v>Primärfälle</v>
      </c>
      <c r="D14" s="126" t="str">
        <f ca="1">'Hilfstabelle Datendef_KB'!Q2</f>
        <v>-----</v>
      </c>
      <c r="E14" s="126" t="str">
        <f ca="1">'Hilfstabelle Datendef_KB'!R2</f>
        <v>Derzeit keine Vorgaben</v>
      </c>
      <c r="F14" s="126" t="str">
        <f ca="1">'Hilfstabelle Datendef_KB'!S2</f>
        <v>-----</v>
      </c>
      <c r="G14" s="127">
        <f ca="1">'Hilfstabelle Datendef_KB'!T2</f>
        <v>0</v>
      </c>
      <c r="H14" s="127" t="str">
        <f ca="1">'Hilfstabelle Datendef_KB'!U2</f>
        <v>-----</v>
      </c>
      <c r="I14" s="128" t="str">
        <f ca="1">'Hilfstabelle Datendef_KB'!V2</f>
        <v>-----</v>
      </c>
      <c r="J14" s="124" t="str">
        <f ca="1">'Hilfstabelle Datendef_KB'!W2</f>
        <v>Unvollständig</v>
      </c>
      <c r="K14" s="132" t="str">
        <f ca="1">'Hilfstabelle Datendef_KB'!X2</f>
        <v>-----</v>
      </c>
      <c r="L14" s="125" t="str">
        <f ca="1">'Hilfstabelle Datendef_KB'!Y2</f>
        <v>-----</v>
      </c>
    </row>
    <row r="15" spans="2:14" ht="139.5" customHeight="1" x14ac:dyDescent="0.25">
      <c r="B15" s="124" t="str">
        <f ca="1">'Hilfstabelle Datendef_KB'!O3</f>
        <v>1  b)</v>
      </c>
      <c r="C15" s="125" t="str">
        <f ca="1">'Hilfstabelle Datendef_KB'!P3</f>
        <v>Pat. mit neuaufgetretenem Rezidiv und/ oder Fernmetastasen</v>
      </c>
      <c r="D15" s="126" t="str">
        <f ca="1">'Hilfstabelle Datendef_KB'!Q3</f>
        <v>-----</v>
      </c>
      <c r="E15" s="126" t="str">
        <f ca="1">'Hilfstabelle Datendef_KB'!R3</f>
        <v>Derzeit keine Vorgaben</v>
      </c>
      <c r="F15" s="126" t="str">
        <f ca="1">'Hilfstabelle Datendef_KB'!S3</f>
        <v>-----</v>
      </c>
      <c r="G15" s="127">
        <f ca="1">'Hilfstabelle Datendef_KB'!T3</f>
        <v>0</v>
      </c>
      <c r="H15" s="127" t="str">
        <f ca="1">'Hilfstabelle Datendef_KB'!U3</f>
        <v>-----</v>
      </c>
      <c r="I15" s="128" t="str">
        <f ca="1">'Hilfstabelle Datendef_KB'!V3</f>
        <v>-----</v>
      </c>
      <c r="J15" s="124" t="str">
        <f ca="1">'Hilfstabelle Datendef_KB'!W3</f>
        <v>Unvollständig</v>
      </c>
      <c r="K15" s="132" t="str">
        <f ca="1">'Hilfstabelle Datendef_KB'!X3</f>
        <v>-----</v>
      </c>
      <c r="L15" s="125" t="str">
        <f ca="1">'Hilfstabelle Datendef_KB'!Y3</f>
        <v>-----</v>
      </c>
    </row>
    <row r="16" spans="2:14" ht="139.5" customHeight="1" x14ac:dyDescent="0.25">
      <c r="B16" s="124" t="str">
        <f ca="1">'Hilfstabelle Datendef_KB'!O4</f>
        <v>1  c)</v>
      </c>
      <c r="C16" s="125" t="str">
        <f ca="1">'Hilfstabelle Datendef_KB'!P4</f>
        <v>Zentrumspat.</v>
      </c>
      <c r="D16" s="126" t="str">
        <f ca="1">'Hilfstabelle Datendef_KB'!Q4</f>
        <v>-----</v>
      </c>
      <c r="E16" s="126" t="str">
        <f ca="1">'Hilfstabelle Datendef_KB'!R4</f>
        <v>≥ 35</v>
      </c>
      <c r="F16" s="126" t="str">
        <f ca="1">'Hilfstabelle Datendef_KB'!S4</f>
        <v>-----</v>
      </c>
      <c r="G16" s="127">
        <f ca="1">'Hilfstabelle Datendef_KB'!T4</f>
        <v>0</v>
      </c>
      <c r="H16" s="127" t="str">
        <f ca="1">'Hilfstabelle Datendef_KB'!U4</f>
        <v>-----</v>
      </c>
      <c r="I16" s="128" t="str">
        <f ca="1">'Hilfstabelle Datendef_KB'!V4</f>
        <v>-----</v>
      </c>
      <c r="J16" s="124" t="str">
        <f ca="1">'Hilfstabelle Datendef_KB'!W4</f>
        <v>Unvollständig</v>
      </c>
      <c r="K16" s="132" t="str">
        <f ca="1">'Hilfstabelle Datendef_KB'!X4</f>
        <v>-----</v>
      </c>
      <c r="L16" s="125" t="str">
        <f ca="1">'Hilfstabelle Datendef_KB'!Y4</f>
        <v>-----</v>
      </c>
    </row>
    <row r="17" spans="2:12" ht="139.5" customHeight="1" x14ac:dyDescent="0.25">
      <c r="B17" s="124" t="str">
        <f ca="1">'Hilfstabelle Datendef_KB'!O5</f>
        <v>2 a)</v>
      </c>
      <c r="C17" s="125" t="str">
        <f ca="1">'Hilfstabelle Datendef_KB'!P5</f>
        <v>Tumorkonferenz</v>
      </c>
      <c r="D17" s="126" t="str">
        <f ca="1">'Hilfstabelle Datendef_KB'!Q5</f>
        <v>-----</v>
      </c>
      <c r="E17" s="126" t="str">
        <f ca="1">'Hilfstabelle Datendef_KB'!R5</f>
        <v>≥ 95%</v>
      </c>
      <c r="F17" s="126" t="str">
        <f ca="1">'Hilfstabelle Datendef_KB'!S5</f>
        <v>-----</v>
      </c>
      <c r="G17" s="127" t="str">
        <f ca="1">'Hilfstabelle Datendef_KB'!T5</f>
        <v>-----</v>
      </c>
      <c r="H17" s="127" t="str">
        <f ca="1">'Hilfstabelle Datendef_KB'!U5</f>
        <v>-----</v>
      </c>
      <c r="I17" s="128" t="str">
        <f ca="1">'Hilfstabelle Datendef_KB'!V5</f>
        <v>n.d.</v>
      </c>
      <c r="J17" s="124" t="str">
        <f ca="1">'Hilfstabelle Datendef_KB'!W5</f>
        <v>Unvollständig</v>
      </c>
      <c r="K17" s="132" t="str">
        <f ca="1">'Hilfstabelle Datendef_KB'!X5</f>
        <v>-----</v>
      </c>
      <c r="L17" s="125" t="str">
        <f ca="1">'Hilfstabelle Datendef_KB'!Y5</f>
        <v>-----</v>
      </c>
    </row>
    <row r="18" spans="2:12" ht="139.5" customHeight="1" x14ac:dyDescent="0.25">
      <c r="B18" s="124" t="str">
        <f ca="1">'Hilfstabelle Datendef_KB'!O6</f>
        <v>2 b)</v>
      </c>
      <c r="C18" s="125" t="str">
        <f ca="1">'Hilfstabelle Datendef_KB'!P6</f>
        <v>Tumorkonferenz</v>
      </c>
      <c r="D18" s="126" t="str">
        <f ca="1">'Hilfstabelle Datendef_KB'!Q6</f>
        <v>-----</v>
      </c>
      <c r="E18" s="126" t="str">
        <f ca="1">'Hilfstabelle Datendef_KB'!R6</f>
        <v>≥ 95%</v>
      </c>
      <c r="F18" s="126" t="str">
        <f ca="1">'Hilfstabelle Datendef_KB'!S6</f>
        <v>-----</v>
      </c>
      <c r="G18" s="127" t="str">
        <f ca="1">'Hilfstabelle Datendef_KB'!T6</f>
        <v>-----</v>
      </c>
      <c r="H18" s="127">
        <f ca="1">'Hilfstabelle Datendef_KB'!U6</f>
        <v>0</v>
      </c>
      <c r="I18" s="128" t="str">
        <f ca="1">'Hilfstabelle Datendef_KB'!V6</f>
        <v>n.d.</v>
      </c>
      <c r="J18" s="124" t="str">
        <f ca="1">'Hilfstabelle Datendef_KB'!W6</f>
        <v>Unvollständig</v>
      </c>
      <c r="K18" s="132" t="str">
        <f ca="1">'Hilfstabelle Datendef_KB'!X6</f>
        <v>-----</v>
      </c>
      <c r="L18" s="125" t="str">
        <f ca="1">'Hilfstabelle Datendef_KB'!Y6</f>
        <v>-----</v>
      </c>
    </row>
    <row r="19" spans="2:12" ht="139.5" customHeight="1" x14ac:dyDescent="0.25">
      <c r="B19" s="124" t="str">
        <f ca="1">'Hilfstabelle Datendef_KB'!O7</f>
        <v xml:space="preserve">3 </v>
      </c>
      <c r="C19" s="125" t="str">
        <f ca="1">'Hilfstabelle Datendef_KB'!P7</f>
        <v>Psychoonkologisches Distress-Screening</v>
      </c>
      <c r="D19" s="126" t="str">
        <f ca="1">'Hilfstabelle Datendef_KB'!Q7</f>
        <v>-----</v>
      </c>
      <c r="E19" s="126" t="str">
        <f ca="1">'Hilfstabelle Datendef_KB'!R7</f>
        <v>≥ 65%</v>
      </c>
      <c r="F19" s="126" t="str">
        <f ca="1">'Hilfstabelle Datendef_KB'!S7</f>
        <v>-----</v>
      </c>
      <c r="G19" s="127" t="str">
        <f ca="1">'Hilfstabelle Datendef_KB'!T7</f>
        <v>-----</v>
      </c>
      <c r="H19" s="127">
        <f ca="1">'Hilfstabelle Datendef_KB'!U7</f>
        <v>0</v>
      </c>
      <c r="I19" s="128" t="str">
        <f ca="1">'Hilfstabelle Datendef_KB'!V7</f>
        <v>n.d.</v>
      </c>
      <c r="J19" s="124" t="str">
        <f ca="1">'Hilfstabelle Datendef_KB'!W7</f>
        <v>Unvollständig</v>
      </c>
      <c r="K19" s="132" t="str">
        <f ca="1">'Hilfstabelle Datendef_KB'!X7</f>
        <v>-----</v>
      </c>
      <c r="L19" s="125" t="str">
        <f ca="1">'Hilfstabelle Datendef_KB'!Y7</f>
        <v>-----</v>
      </c>
    </row>
    <row r="20" spans="2:12" ht="139.5" customHeight="1" x14ac:dyDescent="0.25">
      <c r="B20" s="124">
        <f ca="1">'Hilfstabelle Datendef_KB'!O8</f>
        <v>4</v>
      </c>
      <c r="C20" s="125" t="str">
        <f ca="1">'Hilfstabelle Datendef_KB'!P8</f>
        <v>Beratung Sozialdienst</v>
      </c>
      <c r="D20" s="126" t="str">
        <f ca="1">'Hilfstabelle Datendef_KB'!Q8</f>
        <v>&lt; 50%</v>
      </c>
      <c r="E20" s="126" t="str">
        <f ca="1">'Hilfstabelle Datendef_KB'!R8</f>
        <v>Derzeit keine Vorgaben</v>
      </c>
      <c r="F20" s="126" t="str">
        <f ca="1">'Hilfstabelle Datendef_KB'!S8</f>
        <v>-----</v>
      </c>
      <c r="G20" s="127" t="str">
        <f ca="1">'Hilfstabelle Datendef_KB'!T8</f>
        <v>-----</v>
      </c>
      <c r="H20" s="127">
        <f ca="1">'Hilfstabelle Datendef_KB'!U8</f>
        <v>0</v>
      </c>
      <c r="I20" s="128" t="str">
        <f ca="1">'Hilfstabelle Datendef_KB'!V8</f>
        <v>n.d.</v>
      </c>
      <c r="J20" s="124" t="str">
        <f ca="1">'Hilfstabelle Datendef_KB'!W8</f>
        <v>Unvollständig</v>
      </c>
      <c r="K20" s="132" t="str">
        <f ca="1">'Hilfstabelle Datendef_KB'!X8</f>
        <v>-----</v>
      </c>
      <c r="L20" s="125" t="str">
        <f ca="1">'Hilfstabelle Datendef_KB'!Y8</f>
        <v>-----</v>
      </c>
    </row>
    <row r="21" spans="2:12" ht="139.5" customHeight="1" x14ac:dyDescent="0.25">
      <c r="B21" s="124">
        <f ca="1">'Hilfstabelle Datendef_KB'!O9</f>
        <v>5</v>
      </c>
      <c r="C21" s="125" t="str">
        <f ca="1">'Hilfstabelle Datendef_KB'!P9</f>
        <v>Anteil 
Studienpat.</v>
      </c>
      <c r="D21" s="126" t="str">
        <f ca="1">'Hilfstabelle Datendef_KB'!Q9</f>
        <v>-----</v>
      </c>
      <c r="E21" s="126" t="str">
        <f ca="1">'Hilfstabelle Datendef_KB'!R9</f>
        <v>≥ 5%</v>
      </c>
      <c r="F21" s="126" t="str">
        <f ca="1">'Hilfstabelle Datendef_KB'!S9</f>
        <v>-----</v>
      </c>
      <c r="G21" s="127">
        <f ca="1">'Hilfstabelle Datendef_KB'!T9</f>
        <v>0</v>
      </c>
      <c r="H21" s="127">
        <f ca="1">'Hilfstabelle Datendef_KB'!U9</f>
        <v>0</v>
      </c>
      <c r="I21" s="128" t="str">
        <f ca="1">'Hilfstabelle Datendef_KB'!V9</f>
        <v>n.d.</v>
      </c>
      <c r="J21" s="124" t="str">
        <f ca="1">'Hilfstabelle Datendef_KB'!W9</f>
        <v>Unvollständig</v>
      </c>
      <c r="K21" s="132" t="str">
        <f ca="1">'Hilfstabelle Datendef_KB'!X9</f>
        <v>-----</v>
      </c>
      <c r="L21" s="125" t="str">
        <f ca="1">'Hilfstabelle Datendef_KB'!Y9</f>
        <v>-----</v>
      </c>
    </row>
    <row r="22" spans="2:12" ht="139.5" customHeight="1" x14ac:dyDescent="0.25">
      <c r="B22" s="124">
        <f ca="1">'Hilfstabelle Datendef_KB'!O10</f>
        <v>6</v>
      </c>
      <c r="C22" s="125" t="str">
        <f ca="1">'Hilfstabelle Datendef_KB'!P10</f>
        <v>Biopsie vor ablativer Therapie</v>
      </c>
      <c r="D22" s="126" t="str">
        <f ca="1">'Hilfstabelle Datendef_KB'!Q10</f>
        <v>-----</v>
      </c>
      <c r="E22" s="126" t="str">
        <f ca="1">'Hilfstabelle Datendef_KB'!R10</f>
        <v>≥ 90%</v>
      </c>
      <c r="F22" s="126" t="str">
        <f ca="1">'Hilfstabelle Datendef_KB'!S10</f>
        <v>-----</v>
      </c>
      <c r="G22" s="127" t="str">
        <f ca="1">'Hilfstabelle Datendef_KB'!T10</f>
        <v>-----</v>
      </c>
      <c r="H22" s="127">
        <f ca="1">'Hilfstabelle Datendef_KB'!U10</f>
        <v>0</v>
      </c>
      <c r="I22" s="128" t="str">
        <f ca="1">'Hilfstabelle Datendef_KB'!V10</f>
        <v>n.d.</v>
      </c>
      <c r="J22" s="124" t="str">
        <f ca="1">'Hilfstabelle Datendef_KB'!W10</f>
        <v>Unvollständig</v>
      </c>
      <c r="K22" s="132" t="str">
        <f ca="1">'Hilfstabelle Datendef_KB'!X10</f>
        <v>-----</v>
      </c>
      <c r="L22" s="125" t="str">
        <f ca="1">'Hilfstabelle Datendef_KB'!Y10</f>
        <v>-----</v>
      </c>
    </row>
    <row r="23" spans="2:12" ht="139.5" customHeight="1" x14ac:dyDescent="0.25">
      <c r="B23" s="124">
        <f ca="1">'Hilfstabelle Datendef_KB'!O11</f>
        <v>7</v>
      </c>
      <c r="C23" s="125" t="str">
        <f ca="1">'Hilfstabelle Datendef_KB'!P11</f>
        <v>Histologie vor systemischer Therapie</v>
      </c>
      <c r="D23" s="126" t="str">
        <f ca="1">'Hilfstabelle Datendef_KB'!Q11</f>
        <v>-----</v>
      </c>
      <c r="E23" s="126" t="str">
        <f ca="1">'Hilfstabelle Datendef_KB'!R11</f>
        <v>≥ 90%</v>
      </c>
      <c r="F23" s="126" t="str">
        <f ca="1">'Hilfstabelle Datendef_KB'!S11</f>
        <v>-----</v>
      </c>
      <c r="G23" s="127" t="str">
        <f ca="1">'Hilfstabelle Datendef_KB'!T11</f>
        <v>-----</v>
      </c>
      <c r="H23" s="127" t="str">
        <f ca="1">'Hilfstabelle Datendef_KB'!U11</f>
        <v>-----</v>
      </c>
      <c r="I23" s="128" t="str">
        <f ca="1">'Hilfstabelle Datendef_KB'!V11</f>
        <v>n.d.</v>
      </c>
      <c r="J23" s="124" t="str">
        <f ca="1">'Hilfstabelle Datendef_KB'!W11</f>
        <v>Unvollständig</v>
      </c>
      <c r="K23" s="132" t="str">
        <f ca="1">'Hilfstabelle Datendef_KB'!X11</f>
        <v>-----</v>
      </c>
      <c r="L23" s="125" t="str">
        <f ca="1">'Hilfstabelle Datendef_KB'!Y11</f>
        <v>-----</v>
      </c>
    </row>
    <row r="24" spans="2:12" ht="139.5" customHeight="1" x14ac:dyDescent="0.25">
      <c r="B24" s="124">
        <f ca="1">'Hilfstabelle Datendef_KB'!O12</f>
        <v>8</v>
      </c>
      <c r="C24" s="125" t="str">
        <f ca="1">'Hilfstabelle Datendef_KB'!P12</f>
        <v>Histologischer Typ nach aktueller WHO-Klassifikation</v>
      </c>
      <c r="D24" s="126" t="str">
        <f ca="1">'Hilfstabelle Datendef_KB'!Q12</f>
        <v>-----</v>
      </c>
      <c r="E24" s="126" t="str">
        <f ca="1">'Hilfstabelle Datendef_KB'!R12</f>
        <v>≥ 90%</v>
      </c>
      <c r="F24" s="126" t="str">
        <f ca="1">'Hilfstabelle Datendef_KB'!S12</f>
        <v>-----</v>
      </c>
      <c r="G24" s="127" t="str">
        <f ca="1">'Hilfstabelle Datendef_KB'!T12</f>
        <v>-----</v>
      </c>
      <c r="H24" s="127">
        <f ca="1">'Hilfstabelle Datendef_KB'!U12</f>
        <v>0</v>
      </c>
      <c r="I24" s="128" t="str">
        <f ca="1">'Hilfstabelle Datendef_KB'!V12</f>
        <v>n.d.</v>
      </c>
      <c r="J24" s="124" t="str">
        <f ca="1">'Hilfstabelle Datendef_KB'!W12</f>
        <v>Unvollständig</v>
      </c>
      <c r="K24" s="132" t="str">
        <f ca="1">'Hilfstabelle Datendef_KB'!X12</f>
        <v>-----</v>
      </c>
      <c r="L24" s="125" t="str">
        <f ca="1">'Hilfstabelle Datendef_KB'!Y12</f>
        <v>-----</v>
      </c>
    </row>
    <row r="25" spans="2:12" ht="139.5" customHeight="1" x14ac:dyDescent="0.25">
      <c r="B25" s="124">
        <f ca="1">'Hilfstabelle Datendef_KB'!O13</f>
        <v>9</v>
      </c>
      <c r="C25" s="125" t="str">
        <f ca="1">'Hilfstabelle Datendef_KB'!P13</f>
        <v>R0-Resektion</v>
      </c>
      <c r="D25" s="126" t="str">
        <f ca="1">'Hilfstabelle Datendef_KB'!Q13</f>
        <v>-----</v>
      </c>
      <c r="E25" s="126" t="str">
        <f ca="1">'Hilfstabelle Datendef_KB'!R13</f>
        <v>≥ 90%</v>
      </c>
      <c r="F25" s="126" t="str">
        <f ca="1">'Hilfstabelle Datendef_KB'!S13</f>
        <v>-----</v>
      </c>
      <c r="G25" s="127" t="str">
        <f ca="1">'Hilfstabelle Datendef_KB'!T13</f>
        <v>-----</v>
      </c>
      <c r="H25" s="127">
        <f ca="1">'Hilfstabelle Datendef_KB'!U13</f>
        <v>0</v>
      </c>
      <c r="I25" s="128" t="str">
        <f ca="1">'Hilfstabelle Datendef_KB'!V13</f>
        <v>n.d.</v>
      </c>
      <c r="J25" s="124" t="str">
        <f ca="1">'Hilfstabelle Datendef_KB'!W13</f>
        <v>Unvollständig</v>
      </c>
      <c r="K25" s="132" t="str">
        <f ca="1">'Hilfstabelle Datendef_KB'!X13</f>
        <v>-----</v>
      </c>
      <c r="L25" s="125" t="str">
        <f ca="1">'Hilfstabelle Datendef_KB'!Y13</f>
        <v>-----</v>
      </c>
    </row>
    <row r="26" spans="2:12" ht="139.5" customHeight="1" x14ac:dyDescent="0.25">
      <c r="B26" s="124">
        <f ca="1">'Hilfstabelle Datendef_KB'!O14</f>
        <v>10</v>
      </c>
      <c r="C26" s="125" t="str">
        <f ca="1">'Hilfstabelle Datendef_KB'!P14</f>
        <v>Nephrektomie bei pT1</v>
      </c>
      <c r="D26" s="126" t="str">
        <f ca="1">'Hilfstabelle Datendef_KB'!Q14</f>
        <v>-----</v>
      </c>
      <c r="E26" s="126" t="str">
        <f ca="1">'Hilfstabelle Datendef_KB'!R14</f>
        <v>≤ 30%</v>
      </c>
      <c r="F26" s="126" t="str">
        <f ca="1">'Hilfstabelle Datendef_KB'!S14</f>
        <v>-----</v>
      </c>
      <c r="G26" s="127" t="str">
        <f ca="1">'Hilfstabelle Datendef_KB'!T14</f>
        <v>-----</v>
      </c>
      <c r="H26" s="127" t="str">
        <f ca="1">'Hilfstabelle Datendef_KB'!U14</f>
        <v>-----</v>
      </c>
      <c r="I26" s="128" t="str">
        <f ca="1">'Hilfstabelle Datendef_KB'!V14</f>
        <v>n.d.</v>
      </c>
      <c r="J26" s="124" t="str">
        <f ca="1">'Hilfstabelle Datendef_KB'!W14</f>
        <v>Unvollständig</v>
      </c>
      <c r="K26" s="132" t="str">
        <f ca="1">'Hilfstabelle Datendef_KB'!X14</f>
        <v>-----</v>
      </c>
      <c r="L26" s="125" t="str">
        <f ca="1">'Hilfstabelle Datendef_KB'!Y14</f>
        <v>-----</v>
      </c>
    </row>
    <row r="27" spans="2:12" ht="139.5" customHeight="1" x14ac:dyDescent="0.25">
      <c r="B27" s="124">
        <f ca="1">'Hilfstabelle Datendef_KB'!O15</f>
        <v>11</v>
      </c>
      <c r="C27" s="125" t="str">
        <f ca="1">'Hilfstabelle Datendef_KB'!P15</f>
        <v>Zahnärztliche Untersuchung vor Bisphosphonat-/ Denosumab-Therapie</v>
      </c>
      <c r="D27" s="126" t="str">
        <f ca="1">'Hilfstabelle Datendef_KB'!Q15</f>
        <v>-----</v>
      </c>
      <c r="E27" s="126" t="str">
        <f ca="1">'Hilfstabelle Datendef_KB'!R15</f>
        <v>≥ 90%</v>
      </c>
      <c r="F27" s="126" t="str">
        <f ca="1">'Hilfstabelle Datendef_KB'!S15</f>
        <v>-----</v>
      </c>
      <c r="G27" s="127" t="str">
        <f ca="1">'Hilfstabelle Datendef_KB'!T15</f>
        <v>-----</v>
      </c>
      <c r="H27" s="127" t="str">
        <f ca="1">'Hilfstabelle Datendef_KB'!U15</f>
        <v>-----</v>
      </c>
      <c r="I27" s="128" t="str">
        <f ca="1">'Hilfstabelle Datendef_KB'!V15</f>
        <v>n.d.</v>
      </c>
      <c r="J27" s="124" t="str">
        <f ca="1">'Hilfstabelle Datendef_KB'!W15</f>
        <v>Unvollständig</v>
      </c>
      <c r="K27" s="132" t="str">
        <f ca="1">'Hilfstabelle Datendef_KB'!X15</f>
        <v>-----</v>
      </c>
      <c r="L27" s="125" t="str">
        <f ca="1">'Hilfstabelle Datendef_KB'!Y15</f>
        <v>-----</v>
      </c>
    </row>
    <row r="28" spans="2:12" ht="139.5" customHeight="1" x14ac:dyDescent="0.25">
      <c r="B28" s="124">
        <f ca="1">'Hilfstabelle Datendef_KB'!O16</f>
        <v>12</v>
      </c>
      <c r="C28" s="125" t="str">
        <f ca="1">'Hilfstabelle Datendef_KB'!P16</f>
        <v>Operative Expertise</v>
      </c>
      <c r="D28" s="126" t="str">
        <f ca="1">'Hilfstabelle Datendef_KB'!Q16</f>
        <v>-----</v>
      </c>
      <c r="E28" s="126" t="str">
        <f ca="1">'Hilfstabelle Datendef_KB'!R16</f>
        <v>≥ 30</v>
      </c>
      <c r="F28" s="126" t="str">
        <f ca="1">'Hilfstabelle Datendef_KB'!S16</f>
        <v>-----</v>
      </c>
      <c r="G28" s="127">
        <f ca="1">'Hilfstabelle Datendef_KB'!T16</f>
        <v>0</v>
      </c>
      <c r="H28" s="127" t="str">
        <f ca="1">'Hilfstabelle Datendef_KB'!U16</f>
        <v>-----</v>
      </c>
      <c r="I28" s="128" t="str">
        <f ca="1">'Hilfstabelle Datendef_KB'!V16</f>
        <v>-----</v>
      </c>
      <c r="J28" s="124" t="str">
        <f ca="1">'Hilfstabelle Datendef_KB'!W16</f>
        <v>Unvollständig</v>
      </c>
      <c r="K28" s="132" t="str">
        <f ca="1">'Hilfstabelle Datendef_KB'!X16</f>
        <v>-----</v>
      </c>
      <c r="L28" s="125" t="str">
        <f ca="1">'Hilfstabelle Datendef_KB'!Y16</f>
        <v>-----</v>
      </c>
    </row>
    <row r="29" spans="2:12" ht="132.75" customHeight="1" x14ac:dyDescent="0.25">
      <c r="B29" s="124" t="str">
        <f ca="1">'Hilfstabelle Datendef_KB'!O17</f>
        <v xml:space="preserve">13
</v>
      </c>
      <c r="C29" s="125" t="str">
        <f ca="1">'Hilfstabelle Datendef_KB'!P17</f>
        <v>Postoperative Kom-plikationen nach Nierenteilresektion</v>
      </c>
      <c r="D29" s="126" t="str">
        <f ca="1">'Hilfstabelle Datendef_KB'!Q17</f>
        <v>-----</v>
      </c>
      <c r="E29" s="126" t="str">
        <f ca="1">'Hilfstabelle Datendef_KB'!R17</f>
        <v>Derzeit keine Vorgaben</v>
      </c>
      <c r="F29" s="126" t="str">
        <f ca="1">'Hilfstabelle Datendef_KB'!S17</f>
        <v>&gt; 30%</v>
      </c>
      <c r="G29" s="127" t="str">
        <f ca="1">'Hilfstabelle Datendef_KB'!T17</f>
        <v>-----</v>
      </c>
      <c r="H29" s="127" t="str">
        <f ca="1">'Hilfstabelle Datendef_KB'!U17</f>
        <v>-----</v>
      </c>
      <c r="I29" s="128" t="str">
        <f ca="1">'Hilfstabelle Datendef_KB'!V17</f>
        <v>n.d.</v>
      </c>
      <c r="J29" s="124" t="str">
        <f ca="1">'Hilfstabelle Datendef_KB'!W17</f>
        <v>Unvollständig</v>
      </c>
      <c r="K29" s="132" t="str">
        <f ca="1">'Hilfstabelle Datendef_KB'!X17</f>
        <v>-----</v>
      </c>
      <c r="L29" s="125" t="str">
        <f ca="1">'Hilfstabelle Datendef_KB'!Y17</f>
        <v>-----</v>
      </c>
    </row>
    <row r="30" spans="2:12" ht="132.75" customHeight="1" x14ac:dyDescent="0.25">
      <c r="B30" s="124">
        <f ca="1">'Hilfstabelle Datendef_KB'!O18</f>
        <v>14</v>
      </c>
      <c r="C30" s="125" t="str">
        <f ca="1">'Hilfstabelle Datendef_KB'!P18</f>
        <v xml:space="preserve">Postoperative Mortalität </v>
      </c>
      <c r="D30" s="126" t="str">
        <f ca="1">'Hilfstabelle Datendef_KB'!Q18</f>
        <v>-----</v>
      </c>
      <c r="E30" s="126" t="str">
        <f ca="1">'Hilfstabelle Datendef_KB'!R18</f>
        <v>Derzeit keine Vorgaben</v>
      </c>
      <c r="F30" s="126" t="str">
        <f ca="1">'Hilfstabelle Datendef_KB'!S18</f>
        <v>&gt; 5%</v>
      </c>
      <c r="G30" s="127" t="str">
        <f ca="1">'Hilfstabelle Datendef_KB'!T18</f>
        <v>-----</v>
      </c>
      <c r="H30" s="127" t="str">
        <f ca="1">'Hilfstabelle Datendef_KB'!U18</f>
        <v>-----</v>
      </c>
      <c r="I30" s="128" t="str">
        <f ca="1">'Hilfstabelle Datendef_KB'!V18</f>
        <v>n.d.</v>
      </c>
      <c r="J30" s="124" t="str">
        <f ca="1">'Hilfstabelle Datendef_KB'!W18</f>
        <v>Unvollständig</v>
      </c>
      <c r="K30" s="132" t="str">
        <f ca="1">'Hilfstabelle Datendef_KB'!X18</f>
        <v>-----</v>
      </c>
      <c r="L30" s="125" t="str">
        <f ca="1">'Hilfstabelle Datendef_KB'!Y18</f>
        <v>-----</v>
      </c>
    </row>
  </sheetData>
  <sheetProtection algorithmName="SHA-512" hashValue="6u8u5LsZKPGjWF1m4jIj4j2+x6UC2kAo9ai0o0N3i4Hm30VO7xd4gLJHucuRW6CnAmRUFe4PkfwA1HW7/hVPMw==" saltValue="+OFOONNfntBS6JJWe0Pd+g=="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4" type="noConversion"/>
  <conditionalFormatting sqref="B14:I30 K14:L30">
    <cfRule type="notContainsBlanks" dxfId="5" priority="5" stopIfTrue="1">
      <formula>LEN(TRIM(B14))&gt;0</formula>
    </cfRule>
  </conditionalFormatting>
  <conditionalFormatting sqref="B12:L13">
    <cfRule type="expression" dxfId="4" priority="7" stopIfTrue="1">
      <formula>$C$10="Kein Datendefizit vorhanden"</formula>
    </cfRule>
  </conditionalFormatting>
  <conditionalFormatting sqref="J14:J30">
    <cfRule type="expression" dxfId="3" priority="1" stopIfTrue="1">
      <formula>OR(AND($J14&lt;&gt;"",$J14="Unvollständig"),AND($J14&lt;&gt;"",$J14="Inkorrekt"))</formula>
    </cfRule>
    <cfRule type="expression" dxfId="2" priority="2" stopIfTrue="1">
      <formula>AND($J14&lt;&gt;"",$J14="Sollvorgabe nicht erfüllt")</formula>
    </cfRule>
    <cfRule type="expression" dxfId="1" priority="3">
      <formula>AND($J14&lt;&gt;"",$J14="Ausnahme (Plausibilität unklar)")=TRUE</formula>
    </cfRule>
    <cfRule type="expression" dxfId="0" priority="4" stopIfTrue="1">
      <formula>AND($J14&lt;&gt;"",$J14="I.O.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rowBreaks count="4" manualBreakCount="4">
    <brk id="16" min="1" max="11" man="1"/>
    <brk id="20" min="1" max="11" man="1"/>
    <brk id="24" min="1" max="11" man="1"/>
    <brk id="28" min="1" max="11" man="1"/>
  </rowBreaks>
  <ignoredErrors>
    <ignoredError sqref="E13" formula="1"/>
  </ignoredError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Y18"/>
  <sheetViews>
    <sheetView showGridLines="0" zoomScale="80" zoomScaleNormal="80" workbookViewId="0">
      <selection activeCell="J7" sqref="J7"/>
    </sheetView>
  </sheetViews>
  <sheetFormatPr defaultColWidth="11.42578125" defaultRowHeight="11.25" x14ac:dyDescent="0.25"/>
  <cols>
    <col min="1" max="1" width="21.42578125" style="109" customWidth="1"/>
    <col min="2" max="2" width="6" style="109" customWidth="1"/>
    <col min="3" max="3" width="7.28515625" style="109" customWidth="1"/>
    <col min="4" max="4" width="28.42578125" style="144" customWidth="1"/>
    <col min="5" max="5" width="9.140625" style="109" customWidth="1"/>
    <col min="6" max="6" width="16.140625" style="110" customWidth="1"/>
    <col min="7" max="10" width="9.140625" style="109" customWidth="1"/>
    <col min="11" max="11" width="16.85546875" style="109" customWidth="1"/>
    <col min="12" max="12" width="23.7109375" style="109" customWidth="1"/>
    <col min="13" max="13" width="25.28515625" style="109" customWidth="1"/>
    <col min="14" max="14" width="9.140625" style="109" customWidth="1"/>
    <col min="15" max="15" width="5.28515625" style="109" customWidth="1"/>
    <col min="16" max="16" width="27.85546875" style="109" customWidth="1"/>
    <col min="17" max="17" width="9.140625" style="109" customWidth="1"/>
    <col min="18" max="18" width="14.42578125" style="110" customWidth="1"/>
    <col min="19" max="22" width="9.140625" style="109" customWidth="1"/>
    <col min="23" max="23" width="21.42578125" style="109" customWidth="1"/>
    <col min="24" max="24" width="18.7109375" style="109" customWidth="1"/>
    <col min="25" max="25" width="20.7109375" style="109" customWidth="1"/>
    <col min="26" max="16384" width="11.42578125" style="109"/>
  </cols>
  <sheetData>
    <row r="1" spans="1:25" ht="36" customHeight="1" x14ac:dyDescent="0.25">
      <c r="A1" s="115" t="s">
        <v>54</v>
      </c>
      <c r="C1" s="116" t="s">
        <v>227</v>
      </c>
      <c r="D1" s="116" t="s">
        <v>221</v>
      </c>
      <c r="E1" s="116" t="s">
        <v>202</v>
      </c>
      <c r="F1" s="117" t="s">
        <v>3</v>
      </c>
      <c r="G1" s="116" t="s">
        <v>202</v>
      </c>
      <c r="H1" s="116" t="s">
        <v>222</v>
      </c>
      <c r="I1" s="116" t="s">
        <v>4</v>
      </c>
      <c r="J1" s="116" t="s">
        <v>12</v>
      </c>
      <c r="K1" s="116" t="s">
        <v>54</v>
      </c>
      <c r="L1" s="116" t="s">
        <v>223</v>
      </c>
      <c r="M1" s="116" t="s">
        <v>224</v>
      </c>
      <c r="O1" s="114" t="s">
        <v>225</v>
      </c>
    </row>
    <row r="2" spans="1:25" ht="36" customHeight="1" x14ac:dyDescent="0.25">
      <c r="A2" s="118" t="str">
        <f>IF('Kennzahlenbogen_(KB)'!R8=0,"",'Kennzahlenbogen_(KB)'!R8)</f>
        <v>Unvollständig</v>
      </c>
      <c r="C2" s="118" t="str">
        <f>IF($A2="I.O.","",'Kennzahlenbogen_(KB)'!B8 &amp; " " &amp; 'Kennzahlenbogen_(KB)'!C8)</f>
        <v>1  a)</v>
      </c>
      <c r="D2" s="143" t="str">
        <f>IF($A2="I.O.","",'Kennzahlenbogen_(KB)'!E8)</f>
        <v>Primärfälle</v>
      </c>
      <c r="E2" s="120" t="str">
        <f>IF(AND('Kennzahlenbogen_(KB)'!L8="",$A2&lt;&gt;"I.O."),"-----",IF($A2="I.O.","",'Kennzahlenbogen_(KB)'!L8))</f>
        <v>-----</v>
      </c>
      <c r="F2" s="121" t="str">
        <f>IF($A2="I.O.","",'Kennzahlenbogen_(KB)'!M8)</f>
        <v>Derzeit keine Vorgaben</v>
      </c>
      <c r="G2" s="120" t="str">
        <f>IF(AND('Kennzahlenbogen_(KB)'!O8="",$A2&lt;&gt;"I.O."),"-----",IF($A2="I.O.","",'Kennzahlenbogen_(KB)'!O8))</f>
        <v>-----</v>
      </c>
      <c r="H2" s="112">
        <f>IF($A2="I.O.","",IF('Kennzahlenbogen_(KB)'!Q8="","-----",'Kennzahlenbogen_(KB)'!Q8))</f>
        <v>0</v>
      </c>
      <c r="I2" s="112" t="str">
        <f>IF($A2="I.O.","","-----")</f>
        <v>-----</v>
      </c>
      <c r="J2" s="120" t="str">
        <f>IF($A2="I.O.","","-----")</f>
        <v>-----</v>
      </c>
      <c r="K2" s="118" t="str">
        <f>IF($A2="I.O.","",'Kennzahlenbogen_(KB)'!R8)</f>
        <v>Unvollständig</v>
      </c>
      <c r="L2" s="143" t="str">
        <f>IF(AND('Kennzahlenbogen_(KB)'!S8="",$A2&lt;&gt;"I.O."),"-----",IF($A2="I.O.","",'Kennzahlenbogen_(KB)'!S8))</f>
        <v>-----</v>
      </c>
      <c r="M2" s="143" t="str">
        <f>IF(AND('Kennzahlenbogen_(KB)'!T8="",$A2&lt;&gt;"I.O."),"-----",IF($A2="I.O.","",'Kennzahlenbogen_(KB)'!T8))</f>
        <v>-----</v>
      </c>
      <c r="O2" s="118" t="str">
        <f t="array" aca="1" ref="O2" ca="1">IF(ROW()-ROW($D$2:$D$18)+1&gt;ROWS($C$2:$C$18)-COUNTBLANK($C$2:$C$18),"",INDIRECT(ADDRESS(SMALL((IF($C$2:$C$18&lt;&gt;"",ROW($C$2:$C$18),ROW()+ROWS($C$2:$C$18))),ROW()-ROW($D$2:$D$18)+1),COLUMN($C$2:$C$18),4)))</f>
        <v>1  a)</v>
      </c>
      <c r="P2" s="119" t="str">
        <f t="array" aca="1" ref="P2" ca="1">IF(ROW()-ROW($E$2:$E$18)+1&gt;ROWS($D$2:$D$18)-COUNTBLANK($D$2:$D$18),"",INDIRECT(ADDRESS(SMALL((IF($D$2:$D$18&gt;"",ROW($D$2:$D$18),ROW()+ROWS($D$2:$D$18))),ROW()-ROW($E$2:$E$18)+1),COLUMN($D$2:$D$18),4)))</f>
        <v>Primärfälle</v>
      </c>
      <c r="Q2" s="120" t="str">
        <f t="array" aca="1" ref="Q2" ca="1">IF(ROW()-ROW($F$2:$F$18)+1&gt;ROWS($E$2:$E$18)-COUNTBLANK($E$2:$E$18),"",INDIRECT(ADDRESS(SMALL((IF($E$2:$E$18&gt;"",ROW($E$2:$E$18),ROW()+ROWS($E$2:$E$18))),ROW()-ROW($F$2:$F$18)+1),COLUMN($E$2:$E$18),4)))</f>
        <v>-----</v>
      </c>
      <c r="R2" s="121" t="str">
        <f t="array" aca="1" ref="R2" ca="1">IF(ROW()-ROW($G$2:$G$18)+1&gt;ROWS($F$2:$F$18)-COUNTBLANK($F$2:$F$18),"",INDIRECT(ADDRESS(SMALL((IF($F$2:$F$18&gt;"",ROW($F$2:$F$18),ROW()+ROWS($F$2:$F$18))),ROW()-ROW($G$2:$G$18)+1),COLUMN($F$2:$F$18),4)))</f>
        <v>Derzeit keine Vorgaben</v>
      </c>
      <c r="S2" s="120" t="str">
        <f t="array" aca="1" ref="S2" ca="1">IF(ROW()-ROW($H$2:$H$18)+1&gt;ROWS($G$2:$G$18)-COUNTBLANK($G$2:$G$18),"",INDIRECT(ADDRESS(SMALL((IF($G$2:$G$18&lt;&gt;"",ROW($G$2:$G$18),ROW()+ROWS($G$2:$G$18))),ROW()-ROW($H$2:$H$18)+1),COLUMN($G$2:$G$18),4)))</f>
        <v>-----</v>
      </c>
      <c r="T2" s="112">
        <f t="array" aca="1" ref="T2" ca="1">IF(ROW()-ROW($I$2:$I$18)+1&gt;ROWS($H$2:$H$18)-COUNTBLANK($H$2:$H$18),"",INDIRECT(ADDRESS(SMALL((IF($H$2:$H$18&lt;&gt;"",ROW($H$2:$H$18),ROW()+ROWS($H$2:$H$18))),ROW()-ROW($I$2:$I$18)+1),COLUMN($H$2:$H$18),4)))</f>
        <v>0</v>
      </c>
      <c r="U2" s="112" t="str">
        <f t="array" aca="1" ref="U2" ca="1">IF(ROW()-ROW($J$2:$J$18)+1&gt;ROWS($I$2:$I$18)-COUNTBLANK($I$2:$I$18),"",INDIRECT(ADDRESS(SMALL((IF($I$2:$I$18&lt;&gt;"",ROW($I$2:$I$18),ROW()+ROWS($I$2:$I$18))),ROW()-ROW($J$2:$J$18)+1),COLUMN($I$2:$I$18),4)))</f>
        <v>-----</v>
      </c>
      <c r="V2" s="113" t="str">
        <f t="array" aca="1" ref="V2" ca="1">IF(ROW()-ROW($K$2:$K$18)+1&gt;ROWS($J$2:$J$18)-COUNTBLANK($J$2:$J$18),"",INDIRECT(ADDRESS(SMALL((IF($J$2:$J$18&lt;&gt;"",ROW($J$2:$J$18),ROW()+ROWS($J$2:$J$18))),ROW()-ROW($K$2:$K$18)+1),COLUMN($J$2:$J$18),4)))</f>
        <v>-----</v>
      </c>
      <c r="W2" s="118" t="str">
        <f t="array" aca="1" ref="W2" ca="1">IF(ROW()-ROW($L$2:$L$18)+1&gt;ROWS($K$2:$K$18)-COUNTBLANK($K$2:$K$18),"",INDIRECT(ADDRESS(SMALL((IF($K$2:$K$18&lt;&gt;"",ROW($K$2:$K$18),ROW()+ROWS($K$2:$K$18))),ROW()-ROW($L$2:$L$18)+1),COLUMN($K$2:$K$18),4)))</f>
        <v>Unvollständig</v>
      </c>
      <c r="X2" s="119" t="str">
        <f t="array" aca="1" ref="X2" ca="1">IF(ROW()-ROW($M$2:$M$18)+1&gt;ROWS($L$2:$L$18)-COUNTBLANK($L$2:$L$18),"",INDIRECT(ADDRESS(SMALL((IF($L$2:$L$18&lt;&gt;"",ROW($L$2:$L$18),ROW()+ROWS($L$2:$L$18))),ROW()-ROW($M$2:$M$18)+1),COLUMN($L$2:$L$18),4)))</f>
        <v>-----</v>
      </c>
      <c r="Y2" s="119" t="str">
        <f t="array" aca="1" ref="Y2" ca="1">IF(ROW()-ROW($N$2:$N$18)+1&gt;ROWS($M$2:$M$18)-COUNTBLANK($M$2:$M$18),"",INDIRECT(ADDRESS(SMALL((IF($M$2:$M$18&lt;&gt;"",ROW($M$2:$M$18),ROW()+ROWS($M$2:$M$18))),ROW()-ROW($N$2:$N$18)+1),COLUMN($M$2:$M$18),4)))</f>
        <v>-----</v>
      </c>
    </row>
    <row r="3" spans="1:25" ht="36" customHeight="1" x14ac:dyDescent="0.25">
      <c r="A3" s="118" t="str">
        <f>IF('Kennzahlenbogen_(KB)'!R11=0,"",'Kennzahlenbogen_(KB)'!R11)</f>
        <v>Unvollständig</v>
      </c>
      <c r="C3" s="118" t="str">
        <f>IF($A3="I.O.","",'Kennzahlenbogen_(KB)'!B8 &amp; " " &amp; 'Kennzahlenbogen_(KB)'!C11)</f>
        <v>1  b)</v>
      </c>
      <c r="D3" s="143" t="str">
        <f>IF($A3="I.O.","",'Kennzahlenbogen_(KB)'!E11)</f>
        <v>Pat. mit neuaufgetretenem Rezidiv und/ oder Fernmetastasen</v>
      </c>
      <c r="E3" s="120" t="str">
        <f>IF(AND('Kennzahlenbogen_(KB)'!L11="",$A3&lt;&gt;"I.O."),"-----",IF($A3="I.O.","",'Kennzahlenbogen_(KB)'!L11))</f>
        <v>-----</v>
      </c>
      <c r="F3" s="121" t="str">
        <f>IF($A3="I.O.","",'Kennzahlenbogen_(KB)'!M11)</f>
        <v>Derzeit keine Vorgaben</v>
      </c>
      <c r="G3" s="120" t="str">
        <f>IF(AND('Kennzahlenbogen_(KB)'!O11="",$A3&lt;&gt;"I.O."),"-----",IF($A3="I.O.","",'Kennzahlenbogen_(KB)'!O11))</f>
        <v>-----</v>
      </c>
      <c r="H3" s="112">
        <f>IF($A3="I.O.","",IF('Kennzahlenbogen_(KB)'!Q11="","-----",'Kennzahlenbogen_(KB)'!Q11))</f>
        <v>0</v>
      </c>
      <c r="I3" s="112" t="str">
        <f t="shared" ref="I3:J3" si="0">IF($A3="I.O.","","-----")</f>
        <v>-----</v>
      </c>
      <c r="J3" s="120" t="str">
        <f t="shared" si="0"/>
        <v>-----</v>
      </c>
      <c r="K3" s="118" t="str">
        <f>IF($A3="I.O.","",'Kennzahlenbogen_(KB)'!R11)</f>
        <v>Unvollständig</v>
      </c>
      <c r="L3" s="143" t="str">
        <f>IF(AND('Kennzahlenbogen_(KB)'!S11="",$A3&lt;&gt;"I.O."),"-----",IF($A3="I.O.","",'Kennzahlenbogen_(KB)'!S11))</f>
        <v>-----</v>
      </c>
      <c r="M3" s="143" t="str">
        <f>IF(AND('Kennzahlenbogen_(KB)'!T11="",$A3&lt;&gt;"I.O."),"-----",IF($A3="I.O.","",'Kennzahlenbogen_(KB)'!T11))</f>
        <v>-----</v>
      </c>
      <c r="O3" s="118" t="str">
        <f t="array" aca="1" ref="O3" ca="1">IF(ROW()-ROW($D$2:$D$18)+1&gt;ROWS($C$2:$C$18)-COUNTBLANK($C$2:$C$18),"",INDIRECT(ADDRESS(SMALL((IF($C$2:$C$18&lt;&gt;"",ROW($C$2:$C$18),ROW()+ROWS($C$2:$C$18))),ROW()-ROW($D$2:$D$18)+1),COLUMN($C$2:$C$18),4)))</f>
        <v>1  b)</v>
      </c>
      <c r="P3" s="119" t="str">
        <f t="array" aca="1" ref="P3" ca="1">IF(ROW()-ROW($E$2:$E$18)+1&gt;ROWS($D$2:$D$18)-COUNTBLANK($D$2:$D$18),"",INDIRECT(ADDRESS(SMALL((IF($D$2:$D$18&gt;"",ROW($D$2:$D$18),ROW()+ROWS($D$2:$D$18))),ROW()-ROW($E$2:$E$18)+1),COLUMN($D$2:$D$18),4)))</f>
        <v>Pat. mit neuaufgetretenem Rezidiv und/ oder Fernmetastasen</v>
      </c>
      <c r="Q3" s="120" t="str">
        <f t="array" aca="1" ref="Q3" ca="1">IF(ROW()-ROW($F$2:$F$18)+1&gt;ROWS($E$2:$E$18)-COUNTBLANK($E$2:$E$18),"",INDIRECT(ADDRESS(SMALL((IF($E$2:$E$18&gt;"",ROW($E$2:$E$18),ROW()+ROWS($E$2:$E$18))),ROW()-ROW($F$2:$F$18)+1),COLUMN($E$2:$E$18),4)))</f>
        <v>-----</v>
      </c>
      <c r="R3" s="121" t="str">
        <f t="array" aca="1" ref="R3" ca="1">IF(ROW()-ROW($G$2:$G$18)+1&gt;ROWS($F$2:$F$18)-COUNTBLANK($F$2:$F$18),"",INDIRECT(ADDRESS(SMALL((IF($F$2:$F$18&gt;"",ROW($F$2:$F$18),ROW()+ROWS($F$2:$F$18))),ROW()-ROW($G$2:$G$18)+1),COLUMN($F$2:$F$18),4)))</f>
        <v>Derzeit keine Vorgaben</v>
      </c>
      <c r="S3" s="120" t="str">
        <f t="array" aca="1" ref="S3" ca="1">IF(ROW()-ROW($H$2:$H$18)+1&gt;ROWS($G$2:$G$18)-COUNTBLANK($G$2:$G$18),"",INDIRECT(ADDRESS(SMALL((IF($G$2:$G$18&lt;&gt;"",ROW($G$2:$G$18),ROW()+ROWS($G$2:$G$18))),ROW()-ROW($H$2:$H$18)+1),COLUMN($G$2:$G$18),4)))</f>
        <v>-----</v>
      </c>
      <c r="T3" s="112">
        <f t="array" aca="1" ref="T3" ca="1">IF(ROW()-ROW($I$2:$I$18)+1&gt;ROWS($H$2:$H$18)-COUNTBLANK($H$2:$H$18),"",INDIRECT(ADDRESS(SMALL((IF($H$2:$H$18&lt;&gt;"",ROW($H$2:$H$18),ROW()+ROWS($H$2:$H$18))),ROW()-ROW($I$2:$I$18)+1),COLUMN($H$2:$H$18),4)))</f>
        <v>0</v>
      </c>
      <c r="U3" s="112" t="str">
        <f t="array" aca="1" ref="U3" ca="1">IF(ROW()-ROW($J$2:$J$18)+1&gt;ROWS($I$2:$I$18)-COUNTBLANK($I$2:$I$18),"",INDIRECT(ADDRESS(SMALL((IF($I$2:$I$18&lt;&gt;"",ROW($I$2:$I$18),ROW()+ROWS($I$2:$I$18))),ROW()-ROW($J$2:$J$18)+1),COLUMN($I$2:$I$18),4)))</f>
        <v>-----</v>
      </c>
      <c r="V3" s="113" t="str">
        <f t="array" aca="1" ref="V3" ca="1">IF(ROW()-ROW($K$2:$K$18)+1&gt;ROWS($J$2:$J$18)-COUNTBLANK($J$2:$J$18),"",INDIRECT(ADDRESS(SMALL((IF($J$2:$J$18&lt;&gt;"",ROW($J$2:$J$18),ROW()+ROWS($J$2:$J$18))),ROW()-ROW($K$2:$K$18)+1),COLUMN($J$2:$J$18),4)))</f>
        <v>-----</v>
      </c>
      <c r="W3" s="118" t="str">
        <f t="array" aca="1" ref="W3" ca="1">IF(ROW()-ROW($L$2:$L$18)+1&gt;ROWS($K$2:$K$18)-COUNTBLANK($K$2:$K$18),"",INDIRECT(ADDRESS(SMALL((IF($K$2:$K$18&lt;&gt;"",ROW($K$2:$K$18),ROW()+ROWS($K$2:$K$18))),ROW()-ROW($L$2:$L$18)+1),COLUMN($K$2:$K$18),4)))</f>
        <v>Unvollständig</v>
      </c>
      <c r="X3" s="119" t="str">
        <f t="array" aca="1" ref="X3" ca="1">IF(ROW()-ROW($M$2:$M$18)+1&gt;ROWS($L$2:$L$18)-COUNTBLANK($L$2:$L$18),"",INDIRECT(ADDRESS(SMALL((IF($L$2:$L$18&lt;&gt;"",ROW($L$2:$L$18),ROW()+ROWS($L$2:$L$18))),ROW()-ROW($M$2:$M$18)+1),COLUMN($L$2:$L$18),4)))</f>
        <v>-----</v>
      </c>
      <c r="Y3" s="119" t="str">
        <f t="array" aca="1" ref="Y3" ca="1">IF(ROW()-ROW($N$2:$N$18)+1&gt;ROWS($M$2:$M$18)-COUNTBLANK($M$2:$M$18),"",INDIRECT(ADDRESS(SMALL((IF($M$2:$M$18&lt;&gt;"",ROW($M$2:$M$18),ROW()+ROWS($M$2:$M$18))),ROW()-ROW($N$2:$N$18)+1),COLUMN($M$2:$M$18),4)))</f>
        <v>-----</v>
      </c>
    </row>
    <row r="4" spans="1:25" ht="36" customHeight="1" x14ac:dyDescent="0.25">
      <c r="A4" s="118" t="str">
        <f>IF('Kennzahlenbogen_(KB)'!R14=0,"",'Kennzahlenbogen_(KB)'!R14)</f>
        <v>Unvollständig</v>
      </c>
      <c r="C4" s="118" t="str">
        <f>IF($A4="I.O.","",'Kennzahlenbogen_(KB)'!B8 &amp; " " &amp; 'Kennzahlenbogen_(KB)'!C14)</f>
        <v>1  c)</v>
      </c>
      <c r="D4" s="143" t="str">
        <f>IF($A4="I.O.","",'Kennzahlenbogen_(KB)'!E14)</f>
        <v>Zentrumspat.</v>
      </c>
      <c r="E4" s="120" t="str">
        <f>IF(AND('Kennzahlenbogen_(KB)'!L14="",$A4&lt;&gt;"I.O."),"-----",IF($A4="I.O.","",'Kennzahlenbogen_(KB)'!L14))</f>
        <v>-----</v>
      </c>
      <c r="F4" s="121" t="str">
        <f>IF($A4="I.O.","",'Kennzahlenbogen_(KB)'!M14)</f>
        <v>≥ 35</v>
      </c>
      <c r="G4" s="120" t="str">
        <f>IF(AND('Kennzahlenbogen_(KB)'!O14="",$A4&lt;&gt;"I.O."),"-----",IF($A4="I.O.","",'Kennzahlenbogen_(KB)'!O14))</f>
        <v>-----</v>
      </c>
      <c r="H4" s="112">
        <f>IF($A4="I.O.","",IF('Kennzahlenbogen_(KB)'!Q14="","-----",'Kennzahlenbogen_(KB)'!Q14))</f>
        <v>0</v>
      </c>
      <c r="I4" s="112" t="str">
        <f>IF($A4="I.O.","","-----")</f>
        <v>-----</v>
      </c>
      <c r="J4" s="120" t="str">
        <f>IF($A4="I.O.","","-----")</f>
        <v>-----</v>
      </c>
      <c r="K4" s="118" t="str">
        <f>IF($A4="I.O.","",'Kennzahlenbogen_(KB)'!R14)</f>
        <v>Unvollständig</v>
      </c>
      <c r="L4" s="143" t="str">
        <f>IF(AND('Kennzahlenbogen_(KB)'!S14="",$A4&lt;&gt;"I.O."),"-----",IF($A4="I.O.","",'Kennzahlenbogen_(KB)'!S14))</f>
        <v>-----</v>
      </c>
      <c r="M4" s="143" t="str">
        <f>IF(AND('Kennzahlenbogen_(KB)'!T14="",$A4&lt;&gt;"I.O."),"-----",IF($A4="I.O.","",'Kennzahlenbogen_(KB)'!T14))</f>
        <v>-----</v>
      </c>
      <c r="O4" s="118" t="str">
        <f t="array" aca="1" ref="O4" ca="1">IF(ROW()-ROW($D$2:$D$18)+1&gt;ROWS($C$2:$C$18)-COUNTBLANK($C$2:$C$18),"",INDIRECT(ADDRESS(SMALL((IF($C$2:$C$18&lt;&gt;"",ROW($C$2:$C$18),ROW()+ROWS($C$2:$C$18))),ROW()-ROW($D$2:$D$18)+1),COLUMN($C$2:$C$18),4)))</f>
        <v>1  c)</v>
      </c>
      <c r="P4" s="119" t="str">
        <f t="array" aca="1" ref="P4" ca="1">IF(ROW()-ROW($E$2:$E$18)+1&gt;ROWS($D$2:$D$18)-COUNTBLANK($D$2:$D$18),"",INDIRECT(ADDRESS(SMALL((IF($D$2:$D$18&gt;"",ROW($D$2:$D$18),ROW()+ROWS($D$2:$D$18))),ROW()-ROW($E$2:$E$18)+1),COLUMN($D$2:$D$18),4)))</f>
        <v>Zentrumspat.</v>
      </c>
      <c r="Q4" s="120" t="str">
        <f t="array" aca="1" ref="Q4" ca="1">IF(ROW()-ROW($F$2:$F$18)+1&gt;ROWS($E$2:$E$18)-COUNTBLANK($E$2:$E$18),"",INDIRECT(ADDRESS(SMALL((IF($E$2:$E$18&gt;"",ROW($E$2:$E$18),ROW()+ROWS($E$2:$E$18))),ROW()-ROW($F$2:$F$18)+1),COLUMN($E$2:$E$18),4)))</f>
        <v>-----</v>
      </c>
      <c r="R4" s="121" t="str">
        <f t="array" aca="1" ref="R4" ca="1">IF(ROW()-ROW($G$2:$G$18)+1&gt;ROWS($F$2:$F$18)-COUNTBLANK($F$2:$F$18),"",INDIRECT(ADDRESS(SMALL((IF($F$2:$F$18&gt;"",ROW($F$2:$F$18),ROW()+ROWS($F$2:$F$18))),ROW()-ROW($G$2:$G$18)+1),COLUMN($F$2:$F$18),4)))</f>
        <v>≥ 35</v>
      </c>
      <c r="S4" s="120" t="str">
        <f t="array" aca="1" ref="S4" ca="1">IF(ROW()-ROW($H$2:$H$18)+1&gt;ROWS($G$2:$G$18)-COUNTBLANK($G$2:$G$18),"",INDIRECT(ADDRESS(SMALL((IF($G$2:$G$18&lt;&gt;"",ROW($G$2:$G$18),ROW()+ROWS($G$2:$G$18))),ROW()-ROW($H$2:$H$18)+1),COLUMN($G$2:$G$18),4)))</f>
        <v>-----</v>
      </c>
      <c r="T4" s="112">
        <f t="array" aca="1" ref="T4" ca="1">IF(ROW()-ROW($I$2:$I$18)+1&gt;ROWS($H$2:$H$18)-COUNTBLANK($H$2:$H$18),"",INDIRECT(ADDRESS(SMALL((IF($H$2:$H$18&lt;&gt;"",ROW($H$2:$H$18),ROW()+ROWS($H$2:$H$18))),ROW()-ROW($I$2:$I$18)+1),COLUMN($H$2:$H$18),4)))</f>
        <v>0</v>
      </c>
      <c r="U4" s="112" t="str">
        <f t="array" aca="1" ref="U4" ca="1">IF(ROW()-ROW($J$2:$J$18)+1&gt;ROWS($I$2:$I$18)-COUNTBLANK($I$2:$I$18),"",INDIRECT(ADDRESS(SMALL((IF($I$2:$I$18&lt;&gt;"",ROW($I$2:$I$18),ROW()+ROWS($I$2:$I$18))),ROW()-ROW($J$2:$J$18)+1),COLUMN($I$2:$I$18),4)))</f>
        <v>-----</v>
      </c>
      <c r="V4" s="113" t="str">
        <f t="array" aca="1" ref="V4" ca="1">IF(ROW()-ROW($K$2:$K$18)+1&gt;ROWS($J$2:$J$18)-COUNTBLANK($J$2:$J$18),"",INDIRECT(ADDRESS(SMALL((IF($J$2:$J$18&lt;&gt;"",ROW($J$2:$J$18),ROW()+ROWS($J$2:$J$18))),ROW()-ROW($K$2:$K$18)+1),COLUMN($J$2:$J$18),4)))</f>
        <v>-----</v>
      </c>
      <c r="W4" s="118" t="str">
        <f t="array" aca="1" ref="W4" ca="1">IF(ROW()-ROW($L$2:$L$18)+1&gt;ROWS($K$2:$K$18)-COUNTBLANK($K$2:$K$18),"",INDIRECT(ADDRESS(SMALL((IF($K$2:$K$18&lt;&gt;"",ROW($K$2:$K$18),ROW()+ROWS($K$2:$K$18))),ROW()-ROW($L$2:$L$18)+1),COLUMN($K$2:$K$18),4)))</f>
        <v>Unvollständig</v>
      </c>
      <c r="X4" s="119" t="str">
        <f t="array" aca="1" ref="X4" ca="1">IF(ROW()-ROW($M$2:$M$18)+1&gt;ROWS($L$2:$L$18)-COUNTBLANK($L$2:$L$18),"",INDIRECT(ADDRESS(SMALL((IF($L$2:$L$18&lt;&gt;"",ROW($L$2:$L$18),ROW()+ROWS($L$2:$L$18))),ROW()-ROW($M$2:$M$18)+1),COLUMN($L$2:$L$18),4)))</f>
        <v>-----</v>
      </c>
      <c r="Y4" s="119" t="str">
        <f t="array" aca="1" ref="Y4" ca="1">IF(ROW()-ROW($N$2:$N$18)+1&gt;ROWS($M$2:$M$18)-COUNTBLANK($M$2:$M$18),"",INDIRECT(ADDRESS(SMALL((IF($M$2:$M$18&lt;&gt;"",ROW($M$2:$M$18),ROW()+ROWS($M$2:$M$18))),ROW()-ROW($N$2:$N$18)+1),COLUMN($M$2:$M$18),4)))</f>
        <v>-----</v>
      </c>
    </row>
    <row r="5" spans="1:25" ht="36" customHeight="1" x14ac:dyDescent="0.25">
      <c r="A5" s="118" t="str">
        <f>IF('Kennzahlenbogen_(KB)'!R17=0,"",'Kennzahlenbogen_(KB)'!R17)</f>
        <v>Unvollständig</v>
      </c>
      <c r="C5" s="118" t="str">
        <f>IF($A5="I.O.","",'Kennzahlenbogen_(KB)'!B17 &amp; " " &amp; 'Kennzahlenbogen_(KB)'!C17)</f>
        <v>2 a)</v>
      </c>
      <c r="D5" s="143" t="str">
        <f>IF($A5="I.O.","",'Kennzahlenbogen_(KB)'!E17)</f>
        <v>Tumorkonferenz</v>
      </c>
      <c r="E5" s="120" t="str">
        <f>IF(AND('Kennzahlenbogen_(KB)'!L17="",$A5&lt;&gt;"I.O."),"-----",IF($A5="I.O.","",'Kennzahlenbogen_(KB)'!L17))</f>
        <v>-----</v>
      </c>
      <c r="F5" s="121" t="str">
        <f>IF($A5="I.O.","",'Kennzahlenbogen_(KB)'!M17)</f>
        <v>≥ 95%</v>
      </c>
      <c r="G5" s="120" t="str">
        <f>IF(AND('Kennzahlenbogen_(KB)'!O17="",$A5&lt;&gt;"I.O."),"-----",IF($A5="I.O.","",'Kennzahlenbogen_(KB)'!O17))</f>
        <v>-----</v>
      </c>
      <c r="H5" s="112" t="str">
        <f>IF($A5="I.O.","",IF('Kennzahlenbogen_(KB)'!Q17="","-----",'Kennzahlenbogen_(KB)'!Q17))</f>
        <v>-----</v>
      </c>
      <c r="I5" s="112" t="str">
        <f>IF($A5="I.O.","",IF('Kennzahlenbogen_(KB)'!Q18="","-----",'Kennzahlenbogen_(KB)'!Q18))</f>
        <v>-----</v>
      </c>
      <c r="J5" s="120" t="str">
        <f>IF($A5="I.O.","",IF('Kennzahlenbogen_(KB)'!Q19="",0,'Kennzahlenbogen_(KB)'!Q19))</f>
        <v>n.d.</v>
      </c>
      <c r="K5" s="118" t="str">
        <f>IF($A5="I.O.","",'Kennzahlenbogen_(KB)'!R17)</f>
        <v>Unvollständig</v>
      </c>
      <c r="L5" s="143" t="str">
        <f>IF(AND('Kennzahlenbogen_(KB)'!S17="",$A5&lt;&gt;"I.O."),"-----",IF($A5="I.O.","",'Kennzahlenbogen_(KB)'!S17))</f>
        <v>-----</v>
      </c>
      <c r="M5" s="143" t="str">
        <f>IF(AND('Kennzahlenbogen_(KB)'!T17="",$A5&lt;&gt;"I.O."),"-----",IF($A5="I.O.","",'Kennzahlenbogen_(KB)'!T17))</f>
        <v>-----</v>
      </c>
      <c r="O5" s="118" t="str">
        <f t="array" aca="1" ref="O5" ca="1">IF(ROW()-ROW($D$2:$D$18)+1&gt;ROWS($C$2:$C$18)-COUNTBLANK($C$2:$C$18),"",INDIRECT(ADDRESS(SMALL((IF($C$2:$C$18&lt;&gt;"",ROW($C$2:$C$18),ROW()+ROWS($C$2:$C$18))),ROW()-ROW($D$2:$D$18)+1),COLUMN($C$2:$C$18),4)))</f>
        <v>2 a)</v>
      </c>
      <c r="P5" s="119" t="str">
        <f t="array" aca="1" ref="P5" ca="1">IF(ROW()-ROW($E$2:$E$18)+1&gt;ROWS($D$2:$D$18)-COUNTBLANK($D$2:$D$18),"",INDIRECT(ADDRESS(SMALL((IF($D$2:$D$18&gt;"",ROW($D$2:$D$18),ROW()+ROWS($D$2:$D$18))),ROW()-ROW($E$2:$E$18)+1),COLUMN($D$2:$D$18),4)))</f>
        <v>Tumorkonferenz</v>
      </c>
      <c r="Q5" s="120" t="str">
        <f t="array" aca="1" ref="Q5" ca="1">IF(ROW()-ROW($F$2:$F$18)+1&gt;ROWS($E$2:$E$18)-COUNTBLANK($E$2:$E$18),"",INDIRECT(ADDRESS(SMALL((IF($E$2:$E$18&gt;"",ROW($E$2:$E$18),ROW()+ROWS($E$2:$E$18))),ROW()-ROW($F$2:$F$18)+1),COLUMN($E$2:$E$18),4)))</f>
        <v>-----</v>
      </c>
      <c r="R5" s="121" t="str">
        <f t="array" aca="1" ref="R5" ca="1">IF(ROW()-ROW($G$2:$G$18)+1&gt;ROWS($F$2:$F$18)-COUNTBLANK($F$2:$F$18),"",INDIRECT(ADDRESS(SMALL((IF($F$2:$F$18&gt;"",ROW($F$2:$F$18),ROW()+ROWS($F$2:$F$18))),ROW()-ROW($G$2:$G$18)+1),COLUMN($F$2:$F$18),4)))</f>
        <v>≥ 95%</v>
      </c>
      <c r="S5" s="120" t="str">
        <f t="array" aca="1" ref="S5" ca="1">IF(ROW()-ROW($H$2:$H$18)+1&gt;ROWS($G$2:$G$18)-COUNTBLANK($G$2:$G$18),"",INDIRECT(ADDRESS(SMALL((IF($G$2:$G$18&lt;&gt;"",ROW($G$2:$G$18),ROW()+ROWS($G$2:$G$18))),ROW()-ROW($H$2:$H$18)+1),COLUMN($G$2:$G$18),4)))</f>
        <v>-----</v>
      </c>
      <c r="T5" s="112" t="str">
        <f t="array" aca="1" ref="T5" ca="1">IF(ROW()-ROW($I$2:$I$18)+1&gt;ROWS($H$2:$H$18)-COUNTBLANK($H$2:$H$18),"",INDIRECT(ADDRESS(SMALL((IF($H$2:$H$18&lt;&gt;"",ROW($H$2:$H$18),ROW()+ROWS($H$2:$H$18))),ROW()-ROW($I$2:$I$18)+1),COLUMN($H$2:$H$18),4)))</f>
        <v>-----</v>
      </c>
      <c r="U5" s="112" t="str">
        <f t="array" aca="1" ref="U5" ca="1">IF(ROW()-ROW($J$2:$J$18)+1&gt;ROWS($I$2:$I$18)-COUNTBLANK($I$2:$I$18),"",INDIRECT(ADDRESS(SMALL((IF($I$2:$I$18&lt;&gt;"",ROW($I$2:$I$18),ROW()+ROWS($I$2:$I$18))),ROW()-ROW($J$2:$J$18)+1),COLUMN($I$2:$I$18),4)))</f>
        <v>-----</v>
      </c>
      <c r="V5" s="113" t="str">
        <f t="array" aca="1" ref="V5" ca="1">IF(ROW()-ROW($K$2:$K$18)+1&gt;ROWS($J$2:$J$18)-COUNTBLANK($J$2:$J$18),"",INDIRECT(ADDRESS(SMALL((IF($J$2:$J$18&lt;&gt;"",ROW($J$2:$J$18),ROW()+ROWS($J$2:$J$18))),ROW()-ROW($K$2:$K$18)+1),COLUMN($J$2:$J$18),4)))</f>
        <v>n.d.</v>
      </c>
      <c r="W5" s="118" t="str">
        <f t="array" aca="1" ref="W5" ca="1">IF(ROW()-ROW($L$2:$L$18)+1&gt;ROWS($K$2:$K$18)-COUNTBLANK($K$2:$K$18),"",INDIRECT(ADDRESS(SMALL((IF($K$2:$K$18&lt;&gt;"",ROW($K$2:$K$18),ROW()+ROWS($K$2:$K$18))),ROW()-ROW($L$2:$L$18)+1),COLUMN($K$2:$K$18),4)))</f>
        <v>Unvollständig</v>
      </c>
      <c r="X5" s="119" t="str">
        <f t="array" aca="1" ref="X5" ca="1">IF(ROW()-ROW($M$2:$M$18)+1&gt;ROWS($L$2:$L$18)-COUNTBLANK($L$2:$L$18),"",INDIRECT(ADDRESS(SMALL((IF($L$2:$L$18&lt;&gt;"",ROW($L$2:$L$18),ROW()+ROWS($L$2:$L$18))),ROW()-ROW($M$2:$M$18)+1),COLUMN($L$2:$L$18),4)))</f>
        <v>-----</v>
      </c>
      <c r="Y5" s="119" t="str">
        <f t="array" aca="1" ref="Y5" ca="1">IF(ROW()-ROW($N$2:$N$18)+1&gt;ROWS($M$2:$M$18)-COUNTBLANK($M$2:$M$18),"",INDIRECT(ADDRESS(SMALL((IF($M$2:$M$18&lt;&gt;"",ROW($M$2:$M$18),ROW()+ROWS($M$2:$M$18))),ROW()-ROW($N$2:$N$18)+1),COLUMN($M$2:$M$18),4)))</f>
        <v>-----</v>
      </c>
    </row>
    <row r="6" spans="1:25" ht="36" customHeight="1" x14ac:dyDescent="0.25">
      <c r="A6" s="118" t="str">
        <f>IF('Kennzahlenbogen_(KB)'!R20=0,"",'Kennzahlenbogen_(KB)'!R20)</f>
        <v>Unvollständig</v>
      </c>
      <c r="C6" s="118" t="str">
        <f>IF($A6="I.O.","",'Kennzahlenbogen_(KB)'!B17 &amp; " " &amp; 'Kennzahlenbogen_(KB)'!C20)</f>
        <v>2 b)</v>
      </c>
      <c r="D6" s="143" t="str">
        <f>IF($A6="I.O.","",'Kennzahlenbogen_(KB)'!E17)</f>
        <v>Tumorkonferenz</v>
      </c>
      <c r="E6" s="120" t="str">
        <f>IF(AND('Kennzahlenbogen_(KB)'!L20="",$A6&lt;&gt;"I.O."),"-----",IF($A6="I.O.","",'Kennzahlenbogen_(KB)'!L20))</f>
        <v>-----</v>
      </c>
      <c r="F6" s="121" t="str">
        <f>IF($A6="I.O.","",'Kennzahlenbogen_(KB)'!M20)</f>
        <v>≥ 95%</v>
      </c>
      <c r="G6" s="120" t="str">
        <f>IF(AND('Kennzahlenbogen_(KB)'!O20="",$A6&lt;&gt;"I.O."),"-----",IF($A6="I.O.","",'Kennzahlenbogen_(KB)'!O20))</f>
        <v>-----</v>
      </c>
      <c r="H6" s="112" t="str">
        <f>IF($A6="I.O.","",IF('Kennzahlenbogen_(KB)'!Q20="","-----",'Kennzahlenbogen_(KB)'!Q20))</f>
        <v>-----</v>
      </c>
      <c r="I6" s="112">
        <f>IF($A6="I.O.","",IF('Kennzahlenbogen_(KB)'!Q21="","-----",'Kennzahlenbogen_(KB)'!Q21))</f>
        <v>0</v>
      </c>
      <c r="J6" s="120" t="str">
        <f>IF($A6="I.O.","",IF('Kennzahlenbogen_(KB)'!Q22="","-----",'Kennzahlenbogen_(KB)'!Q22))</f>
        <v>n.d.</v>
      </c>
      <c r="K6" s="118" t="str">
        <f>IF($A6="I.O.","",'Kennzahlenbogen_(KB)'!R20)</f>
        <v>Unvollständig</v>
      </c>
      <c r="L6" s="143" t="str">
        <f>IF(AND('Kennzahlenbogen_(KB)'!S20="",$A6&lt;&gt;"I.O."),"-----",IF($A6="I.O.","",'Kennzahlenbogen_(KB)'!S20))</f>
        <v>-----</v>
      </c>
      <c r="M6" s="143" t="str">
        <f>IF(AND('Kennzahlenbogen_(KB)'!T20="",$A6&lt;&gt;"I.O."),"-----",IF($A6="I.O.","",'Kennzahlenbogen_(KB)'!T20))</f>
        <v>-----</v>
      </c>
      <c r="O6" s="118" t="str">
        <f t="array" aca="1" ref="O6" ca="1">IF(ROW()-ROW($D$2:$D$18)+1&gt;ROWS($C$2:$C$18)-COUNTBLANK($C$2:$C$18),"",INDIRECT(ADDRESS(SMALL((IF($C$2:$C$18&lt;&gt;"",ROW($C$2:$C$18),ROW()+ROWS($C$2:$C$18))),ROW()-ROW($D$2:$D$18)+1),COLUMN($C$2:$C$18),4)))</f>
        <v>2 b)</v>
      </c>
      <c r="P6" s="119" t="str">
        <f t="array" aca="1" ref="P6" ca="1">IF(ROW()-ROW($E$2:$E$18)+1&gt;ROWS($D$2:$D$18)-COUNTBLANK($D$2:$D$18),"",INDIRECT(ADDRESS(SMALL((IF($D$2:$D$18&gt;"",ROW($D$2:$D$18),ROW()+ROWS($D$2:$D$18))),ROW()-ROW($E$2:$E$18)+1),COLUMN($D$2:$D$18),4)))</f>
        <v>Tumorkonferenz</v>
      </c>
      <c r="Q6" s="120" t="str">
        <f t="array" aca="1" ref="Q6" ca="1">IF(ROW()-ROW($F$2:$F$18)+1&gt;ROWS($E$2:$E$18)-COUNTBLANK($E$2:$E$18),"",INDIRECT(ADDRESS(SMALL((IF($E$2:$E$18&gt;"",ROW($E$2:$E$18),ROW()+ROWS($E$2:$E$18))),ROW()-ROW($F$2:$F$18)+1),COLUMN($E$2:$E$18),4)))</f>
        <v>-----</v>
      </c>
      <c r="R6" s="121" t="str">
        <f t="array" aca="1" ref="R6" ca="1">IF(ROW()-ROW($G$2:$G$18)+1&gt;ROWS($F$2:$F$18)-COUNTBLANK($F$2:$F$18),"",INDIRECT(ADDRESS(SMALL((IF($F$2:$F$18&gt;"",ROW($F$2:$F$18),ROW()+ROWS($F$2:$F$18))),ROW()-ROW($G$2:$G$18)+1),COLUMN($F$2:$F$18),4)))</f>
        <v>≥ 95%</v>
      </c>
      <c r="S6" s="120" t="str">
        <f t="array" aca="1" ref="S6" ca="1">IF(ROW()-ROW($H$2:$H$18)+1&gt;ROWS($G$2:$G$18)-COUNTBLANK($G$2:$G$18),"",INDIRECT(ADDRESS(SMALL((IF($G$2:$G$18&lt;&gt;"",ROW($G$2:$G$18),ROW()+ROWS($G$2:$G$18))),ROW()-ROW($H$2:$H$18)+1),COLUMN($G$2:$G$18),4)))</f>
        <v>-----</v>
      </c>
      <c r="T6" s="112" t="str">
        <f t="array" aca="1" ref="T6" ca="1">IF(ROW()-ROW($I$2:$I$18)+1&gt;ROWS($H$2:$H$18)-COUNTBLANK($H$2:$H$18),"",INDIRECT(ADDRESS(SMALL((IF($H$2:$H$18&lt;&gt;"",ROW($H$2:$H$18),ROW()+ROWS($H$2:$H$18))),ROW()-ROW($I$2:$I$18)+1),COLUMN($H$2:$H$18),4)))</f>
        <v>-----</v>
      </c>
      <c r="U6" s="112">
        <f t="array" aca="1" ref="U6" ca="1">IF(ROW()-ROW($J$2:$J$18)+1&gt;ROWS($I$2:$I$18)-COUNTBLANK($I$2:$I$18),"",INDIRECT(ADDRESS(SMALL((IF($I$2:$I$18&lt;&gt;"",ROW($I$2:$I$18),ROW()+ROWS($I$2:$I$18))),ROW()-ROW($J$2:$J$18)+1),COLUMN($I$2:$I$18),4)))</f>
        <v>0</v>
      </c>
      <c r="V6" s="113" t="str">
        <f t="array" aca="1" ref="V6" ca="1">IF(ROW()-ROW($K$2:$K$18)+1&gt;ROWS($J$2:$J$18)-COUNTBLANK($J$2:$J$18),"",INDIRECT(ADDRESS(SMALL((IF($J$2:$J$18&lt;&gt;"",ROW($J$2:$J$18),ROW()+ROWS($J$2:$J$18))),ROW()-ROW($K$2:$K$18)+1),COLUMN($J$2:$J$18),4)))</f>
        <v>n.d.</v>
      </c>
      <c r="W6" s="118" t="str">
        <f t="array" aca="1" ref="W6" ca="1">IF(ROW()-ROW($L$2:$L$18)+1&gt;ROWS($K$2:$K$18)-COUNTBLANK($K$2:$K$18),"",INDIRECT(ADDRESS(SMALL((IF($K$2:$K$18&lt;&gt;"",ROW($K$2:$K$18),ROW()+ROWS($K$2:$K$18))),ROW()-ROW($L$2:$L$18)+1),COLUMN($K$2:$K$18),4)))</f>
        <v>Unvollständig</v>
      </c>
      <c r="X6" s="119" t="str">
        <f t="array" aca="1" ref="X6" ca="1">IF(ROW()-ROW($M$2:$M$18)+1&gt;ROWS($L$2:$L$18)-COUNTBLANK($L$2:$L$18),"",INDIRECT(ADDRESS(SMALL((IF($L$2:$L$18&lt;&gt;"",ROW($L$2:$L$18),ROW()+ROWS($L$2:$L$18))),ROW()-ROW($M$2:$M$18)+1),COLUMN($L$2:$L$18),4)))</f>
        <v>-----</v>
      </c>
      <c r="Y6" s="119" t="str">
        <f t="array" aca="1" ref="Y6" ca="1">IF(ROW()-ROW($N$2:$N$18)+1&gt;ROWS($M$2:$M$18)-COUNTBLANK($M$2:$M$18),"",INDIRECT(ADDRESS(SMALL((IF($M$2:$M$18&lt;&gt;"",ROW($M$2:$M$18),ROW()+ROWS($M$2:$M$18))),ROW()-ROW($N$2:$N$18)+1),COLUMN($M$2:$M$18),4)))</f>
        <v>-----</v>
      </c>
    </row>
    <row r="7" spans="1:25" ht="36" customHeight="1" x14ac:dyDescent="0.25">
      <c r="A7" s="118" t="str">
        <f>IF('Kennzahlenbogen_(KB)'!R23=0,"",'Kennzahlenbogen_(KB)'!R23)</f>
        <v>Unvollständig</v>
      </c>
      <c r="C7" s="118" t="str">
        <f>IF($A7="I.O.","",'Kennzahlenbogen_(KB)'!B23 &amp; " " &amp; 'Kennzahlenbogen_(KB)'!C23)</f>
        <v xml:space="preserve">3 </v>
      </c>
      <c r="D7" s="143" t="str">
        <f>IF($A7="I.O.","",'Kennzahlenbogen_(KB)'!E23)</f>
        <v>Psychoonkologisches Distress-Screening</v>
      </c>
      <c r="E7" s="120" t="str">
        <f>IF(AND('Kennzahlenbogen_(KB)'!L23="",$A7&lt;&gt;"I.O."),"-----",IF($A7="I.O.","",'Kennzahlenbogen_(KB)'!L23))</f>
        <v>-----</v>
      </c>
      <c r="F7" s="121" t="str">
        <f>IF($A7="I.O.","",'Kennzahlenbogen_(KB)'!M23)</f>
        <v>≥ 65%</v>
      </c>
      <c r="G7" s="120" t="str">
        <f>IF(AND('Kennzahlenbogen_(KB)'!O23="",$A7&lt;&gt;"I.O."),"-----",IF($A7="I.O.","",'Kennzahlenbogen_(KB)'!O23))</f>
        <v>-----</v>
      </c>
      <c r="H7" s="112" t="str">
        <f>IF($A7="I.O.","",IF('Kennzahlenbogen_(KB)'!Q23="","-----",'Kennzahlenbogen_(KB)'!Q23))</f>
        <v>-----</v>
      </c>
      <c r="I7" s="112">
        <f>IF($A7="I.O.","",IF('Kennzahlenbogen_(KB)'!Q24="","-----",'Kennzahlenbogen_(KB)'!Q24))</f>
        <v>0</v>
      </c>
      <c r="J7" s="120" t="str">
        <f>IF($A7="I.O.","",IF('Kennzahlenbogen_(KB)'!Q25="",0,'Kennzahlenbogen_(KB)'!Q25))</f>
        <v>n.d.</v>
      </c>
      <c r="K7" s="118" t="str">
        <f>IF($A7="I.O.","",'Kennzahlenbogen_(KB)'!R23)</f>
        <v>Unvollständig</v>
      </c>
      <c r="L7" s="143" t="str">
        <f>IF(AND('Kennzahlenbogen_(KB)'!S23="",$A7&lt;&gt;"I.O."),"-----",IF($A7="I.O.","",'Kennzahlenbogen_(KB)'!S23))</f>
        <v>-----</v>
      </c>
      <c r="M7" s="143" t="str">
        <f>IF(AND('Kennzahlenbogen_(KB)'!T23="",$A7&lt;&gt;"I.O."),"-----",IF($A7="I.O.","",'Kennzahlenbogen_(KB)'!T23))</f>
        <v>-----</v>
      </c>
      <c r="O7" s="118" t="str">
        <f t="array" aca="1" ref="O7" ca="1">IF(ROW()-ROW($D$2:$D$18)+1&gt;ROWS($C$2:$C$18)-COUNTBLANK($C$2:$C$18),"",INDIRECT(ADDRESS(SMALL((IF($C$2:$C$18&lt;&gt;"",ROW($C$2:$C$18),ROW()+ROWS($C$2:$C$18))),ROW()-ROW($D$2:$D$18)+1),COLUMN($C$2:$C$18),4)))</f>
        <v xml:space="preserve">3 </v>
      </c>
      <c r="P7" s="119" t="str">
        <f t="array" aca="1" ref="P7" ca="1">IF(ROW()-ROW($E$2:$E$18)+1&gt;ROWS($D$2:$D$18)-COUNTBLANK($D$2:$D$18),"",INDIRECT(ADDRESS(SMALL((IF($D$2:$D$18&gt;"",ROW($D$2:$D$18),ROW()+ROWS($D$2:$D$18))),ROW()-ROW($E$2:$E$18)+1),COLUMN($D$2:$D$18),4)))</f>
        <v>Psychoonkologisches Distress-Screening</v>
      </c>
      <c r="Q7" s="120" t="str">
        <f t="array" aca="1" ref="Q7" ca="1">IF(ROW()-ROW($F$2:$F$18)+1&gt;ROWS($E$2:$E$18)-COUNTBLANK($E$2:$E$18),"",INDIRECT(ADDRESS(SMALL((IF($E$2:$E$18&gt;"",ROW($E$2:$E$18),ROW()+ROWS($E$2:$E$18))),ROW()-ROW($F$2:$F$18)+1),COLUMN($E$2:$E$18),4)))</f>
        <v>-----</v>
      </c>
      <c r="R7" s="121" t="str">
        <f t="array" aca="1" ref="R7" ca="1">IF(ROW()-ROW($G$2:$G$18)+1&gt;ROWS($F$2:$F$18)-COUNTBLANK($F$2:$F$18),"",INDIRECT(ADDRESS(SMALL((IF($F$2:$F$18&gt;"",ROW($F$2:$F$18),ROW()+ROWS($F$2:$F$18))),ROW()-ROW($G$2:$G$18)+1),COLUMN($F$2:$F$18),4)))</f>
        <v>≥ 65%</v>
      </c>
      <c r="S7" s="120" t="str">
        <f t="array" aca="1" ref="S7" ca="1">IF(ROW()-ROW($H$2:$H$18)+1&gt;ROWS($G$2:$G$18)-COUNTBLANK($G$2:$G$18),"",INDIRECT(ADDRESS(SMALL((IF($G$2:$G$18&lt;&gt;"",ROW($G$2:$G$18),ROW()+ROWS($G$2:$G$18))),ROW()-ROW($H$2:$H$18)+1),COLUMN($G$2:$G$18),4)))</f>
        <v>-----</v>
      </c>
      <c r="T7" s="112" t="str">
        <f t="array" aca="1" ref="T7" ca="1">IF(ROW()-ROW($I$2:$I$18)+1&gt;ROWS($H$2:$H$18)-COUNTBLANK($H$2:$H$18),"",INDIRECT(ADDRESS(SMALL((IF($H$2:$H$18&lt;&gt;"",ROW($H$2:$H$18),ROW()+ROWS($H$2:$H$18))),ROW()-ROW($I$2:$I$18)+1),COLUMN($H$2:$H$18),4)))</f>
        <v>-----</v>
      </c>
      <c r="U7" s="112">
        <f t="array" aca="1" ref="U7" ca="1">IF(ROW()-ROW($J$2:$J$18)+1&gt;ROWS($I$2:$I$18)-COUNTBLANK($I$2:$I$18),"",INDIRECT(ADDRESS(SMALL((IF($I$2:$I$18&lt;&gt;"",ROW($I$2:$I$18),ROW()+ROWS($I$2:$I$18))),ROW()-ROW($J$2:$J$18)+1),COLUMN($I$2:$I$18),4)))</f>
        <v>0</v>
      </c>
      <c r="V7" s="113" t="str">
        <f t="array" aca="1" ref="V7" ca="1">IF(ROW()-ROW($K$2:$K$18)+1&gt;ROWS($J$2:$J$18)-COUNTBLANK($J$2:$J$18),"",INDIRECT(ADDRESS(SMALL((IF($J$2:$J$18&lt;&gt;"",ROW($J$2:$J$18),ROW()+ROWS($J$2:$J$18))),ROW()-ROW($K$2:$K$18)+1),COLUMN($J$2:$J$18),4)))</f>
        <v>n.d.</v>
      </c>
      <c r="W7" s="118" t="str">
        <f t="array" aca="1" ref="W7" ca="1">IF(ROW()-ROW($L$2:$L$18)+1&gt;ROWS($K$2:$K$18)-COUNTBLANK($K$2:$K$18),"",INDIRECT(ADDRESS(SMALL((IF($K$2:$K$18&lt;&gt;"",ROW($K$2:$K$18),ROW()+ROWS($K$2:$K$18))),ROW()-ROW($L$2:$L$18)+1),COLUMN($K$2:$K$18),4)))</f>
        <v>Unvollständig</v>
      </c>
      <c r="X7" s="119" t="str">
        <f t="array" aca="1" ref="X7" ca="1">IF(ROW()-ROW($M$2:$M$18)+1&gt;ROWS($L$2:$L$18)-COUNTBLANK($L$2:$L$18),"",INDIRECT(ADDRESS(SMALL((IF($L$2:$L$18&lt;&gt;"",ROW($L$2:$L$18),ROW()+ROWS($L$2:$L$18))),ROW()-ROW($M$2:$M$18)+1),COLUMN($L$2:$L$18),4)))</f>
        <v>-----</v>
      </c>
      <c r="Y7" s="119" t="str">
        <f t="array" aca="1" ref="Y7" ca="1">IF(ROW()-ROW($N$2:$N$18)+1&gt;ROWS($M$2:$M$18)-COUNTBLANK($M$2:$M$18),"",INDIRECT(ADDRESS(SMALL((IF($M$2:$M$18&lt;&gt;"",ROW($M$2:$M$18),ROW()+ROWS($M$2:$M$18))),ROW()-ROW($N$2:$N$18)+1),COLUMN($M$2:$M$18),4)))</f>
        <v>-----</v>
      </c>
    </row>
    <row r="8" spans="1:25" ht="36" customHeight="1" x14ac:dyDescent="0.25">
      <c r="A8" s="118" t="str">
        <f>IF('Kennzahlenbogen_(KB)'!R26=0,"",'Kennzahlenbogen_(KB)'!R26)</f>
        <v>Unvollständig</v>
      </c>
      <c r="C8" s="118">
        <f>IF($A8="I.O.","",'Kennzahlenbogen_(KB)'!B26)</f>
        <v>4</v>
      </c>
      <c r="D8" s="143" t="str">
        <f>IF($A8="I.O.","",'Kennzahlenbogen_(KB)'!E26)</f>
        <v>Beratung Sozialdienst</v>
      </c>
      <c r="E8" s="120" t="str">
        <f>IF(AND('Kennzahlenbogen_(KB)'!L26="",$A8&lt;&gt;"I.O."),"-----",IF($A8="I.O.","",'Kennzahlenbogen_(KB)'!L26))</f>
        <v>&lt; 50%</v>
      </c>
      <c r="F8" s="121" t="str">
        <f>IF($A8="I.O.","",'Kennzahlenbogen_(KB)'!M26)</f>
        <v>Derzeit keine Vorgaben</v>
      </c>
      <c r="G8" s="120" t="str">
        <f>IF(AND('Kennzahlenbogen_(KB)'!O26="",$A8&lt;&gt;"I.O."),"-----",IF($A8="I.O.","",'Kennzahlenbogen_(KB)'!O26))</f>
        <v>-----</v>
      </c>
      <c r="H8" s="112" t="str">
        <f>IF($A8="I.O.","",IF('Kennzahlenbogen_(KB)'!Q26="","-----",'Kennzahlenbogen_(KB)'!Q26))</f>
        <v>-----</v>
      </c>
      <c r="I8" s="112">
        <f>IF($A8="I.O.","",IF('Kennzahlenbogen_(KB)'!Q27="","-----",'Kennzahlenbogen_(KB)'!Q27))</f>
        <v>0</v>
      </c>
      <c r="J8" s="120" t="str">
        <f>IF($A8="I.O.","",IF('Kennzahlenbogen_(KB)'!Q28="",0,'Kennzahlenbogen_(KB)'!Q28))</f>
        <v>n.d.</v>
      </c>
      <c r="K8" s="118" t="str">
        <f>IF($A8="I.O.","",'Kennzahlenbogen_(KB)'!R26)</f>
        <v>Unvollständig</v>
      </c>
      <c r="L8" s="143" t="str">
        <f>IF(AND('Kennzahlenbogen_(KB)'!S26="",$A8&lt;&gt;"I.O."),"-----",IF($A8="I.O.","",'Kennzahlenbogen_(KB)'!S26))</f>
        <v>-----</v>
      </c>
      <c r="M8" s="143" t="str">
        <f>IF(AND('Kennzahlenbogen_(KB)'!T26="",$A8&lt;&gt;"I.O."),"-----",IF($A8="I.O.","",'Kennzahlenbogen_(KB)'!T26))</f>
        <v>-----</v>
      </c>
      <c r="O8" s="118">
        <f t="array" aca="1" ref="O8" ca="1">IF(ROW()-ROW($D$2:$D$18)+1&gt;ROWS($C$2:$C$18)-COUNTBLANK($C$2:$C$18),"",INDIRECT(ADDRESS(SMALL((IF($C$2:$C$18&lt;&gt;"",ROW($C$2:$C$18),ROW()+ROWS($C$2:$C$18))),ROW()-ROW($D$2:$D$18)+1),COLUMN($C$2:$C$18),4)))</f>
        <v>4</v>
      </c>
      <c r="P8" s="119" t="str">
        <f t="array" aca="1" ref="P8" ca="1">IF(ROW()-ROW($E$2:$E$18)+1&gt;ROWS($D$2:$D$18)-COUNTBLANK($D$2:$D$18),"",INDIRECT(ADDRESS(SMALL((IF($D$2:$D$18&gt;"",ROW($D$2:$D$18),ROW()+ROWS($D$2:$D$18))),ROW()-ROW($E$2:$E$18)+1),COLUMN($D$2:$D$18),4)))</f>
        <v>Beratung Sozialdienst</v>
      </c>
      <c r="Q8" s="120" t="str">
        <f t="array" aca="1" ref="Q8" ca="1">IF(ROW()-ROW($F$2:$F$18)+1&gt;ROWS($E$2:$E$18)-COUNTBLANK($E$2:$E$18),"",INDIRECT(ADDRESS(SMALL((IF($E$2:$E$18&gt;"",ROW($E$2:$E$18),ROW()+ROWS($E$2:$E$18))),ROW()-ROW($F$2:$F$18)+1),COLUMN($E$2:$E$18),4)))</f>
        <v>&lt; 50%</v>
      </c>
      <c r="R8" s="121" t="str">
        <f t="array" aca="1" ref="R8" ca="1">IF(ROW()-ROW($G$2:$G$18)+1&gt;ROWS($F$2:$F$18)-COUNTBLANK($F$2:$F$18),"",INDIRECT(ADDRESS(SMALL((IF($F$2:$F$18&gt;"",ROW($F$2:$F$18),ROW()+ROWS($F$2:$F$18))),ROW()-ROW($G$2:$G$18)+1),COLUMN($F$2:$F$18),4)))</f>
        <v>Derzeit keine Vorgaben</v>
      </c>
      <c r="S8" s="120" t="str">
        <f t="array" aca="1" ref="S8" ca="1">IF(ROW()-ROW($H$2:$H$18)+1&gt;ROWS($G$2:$G$18)-COUNTBLANK($G$2:$G$18),"",INDIRECT(ADDRESS(SMALL((IF($G$2:$G$18&lt;&gt;"",ROW($G$2:$G$18),ROW()+ROWS($G$2:$G$18))),ROW()-ROW($H$2:$H$18)+1),COLUMN($G$2:$G$18),4)))</f>
        <v>-----</v>
      </c>
      <c r="T8" s="112" t="str">
        <f t="array" aca="1" ref="T8" ca="1">IF(ROW()-ROW($I$2:$I$18)+1&gt;ROWS($H$2:$H$18)-COUNTBLANK($H$2:$H$18),"",INDIRECT(ADDRESS(SMALL((IF($H$2:$H$18&lt;&gt;"",ROW($H$2:$H$18),ROW()+ROWS($H$2:$H$18))),ROW()-ROW($I$2:$I$18)+1),COLUMN($H$2:$H$18),4)))</f>
        <v>-----</v>
      </c>
      <c r="U8" s="112">
        <f t="array" aca="1" ref="U8" ca="1">IF(ROW()-ROW($J$2:$J$18)+1&gt;ROWS($I$2:$I$18)-COUNTBLANK($I$2:$I$18),"",INDIRECT(ADDRESS(SMALL((IF($I$2:$I$18&lt;&gt;"",ROW($I$2:$I$18),ROW()+ROWS($I$2:$I$18))),ROW()-ROW($J$2:$J$18)+1),COLUMN($I$2:$I$18),4)))</f>
        <v>0</v>
      </c>
      <c r="V8" s="113" t="str">
        <f t="array" aca="1" ref="V8" ca="1">IF(ROW()-ROW($K$2:$K$18)+1&gt;ROWS($J$2:$J$18)-COUNTBLANK($J$2:$J$18),"",INDIRECT(ADDRESS(SMALL((IF($J$2:$J$18&lt;&gt;"",ROW($J$2:$J$18),ROW()+ROWS($J$2:$J$18))),ROW()-ROW($K$2:$K$18)+1),COLUMN($J$2:$J$18),4)))</f>
        <v>n.d.</v>
      </c>
      <c r="W8" s="118" t="str">
        <f t="array" aca="1" ref="W8" ca="1">IF(ROW()-ROW($L$2:$L$18)+1&gt;ROWS($K$2:$K$18)-COUNTBLANK($K$2:$K$18),"",INDIRECT(ADDRESS(SMALL((IF($K$2:$K$18&lt;&gt;"",ROW($K$2:$K$18),ROW()+ROWS($K$2:$K$18))),ROW()-ROW($L$2:$L$18)+1),COLUMN($K$2:$K$18),4)))</f>
        <v>Unvollständig</v>
      </c>
      <c r="X8" s="119" t="str">
        <f t="array" aca="1" ref="X8" ca="1">IF(ROW()-ROW($M$2:$M$18)+1&gt;ROWS($L$2:$L$18)-COUNTBLANK($L$2:$L$18),"",INDIRECT(ADDRESS(SMALL((IF($L$2:$L$18&lt;&gt;"",ROW($L$2:$L$18),ROW()+ROWS($L$2:$L$18))),ROW()-ROW($M$2:$M$18)+1),COLUMN($L$2:$L$18),4)))</f>
        <v>-----</v>
      </c>
      <c r="Y8" s="119" t="str">
        <f t="array" aca="1" ref="Y8" ca="1">IF(ROW()-ROW($N$2:$N$18)+1&gt;ROWS($M$2:$M$18)-COUNTBLANK($M$2:$M$18),"",INDIRECT(ADDRESS(SMALL((IF($M$2:$M$18&lt;&gt;"",ROW($M$2:$M$18),ROW()+ROWS($M$2:$M$18))),ROW()-ROW($N$2:$N$18)+1),COLUMN($M$2:$M$18),4)))</f>
        <v>-----</v>
      </c>
    </row>
    <row r="9" spans="1:25" ht="36" customHeight="1" x14ac:dyDescent="0.25">
      <c r="A9" s="118" t="str">
        <f>IF('Kennzahlenbogen_(KB)'!R29=0,"",'Kennzahlenbogen_(KB)'!R29)</f>
        <v>Unvollständig</v>
      </c>
      <c r="C9" s="118">
        <f>IF($A9="I.O.","",'Kennzahlenbogen_(KB)'!B29)</f>
        <v>5</v>
      </c>
      <c r="D9" s="143" t="str">
        <f>IF($A9="I.O.","",'Kennzahlenbogen_(KB)'!E29)</f>
        <v>Anteil 
Studienpat.</v>
      </c>
      <c r="E9" s="120" t="str">
        <f>IF(AND('Kennzahlenbogen_(KB)'!L29="",$A9&lt;&gt;"I.O."),"-----",IF($A9="I.O.","",'Kennzahlenbogen_(KB)'!L29))</f>
        <v>-----</v>
      </c>
      <c r="F9" s="121" t="str">
        <f>IF($A9="I.O.","",'Kennzahlenbogen_(KB)'!M29)</f>
        <v>≥ 5%</v>
      </c>
      <c r="G9" s="120" t="str">
        <f>IF(AND('Kennzahlenbogen_(KB)'!O29="",$A9&lt;&gt;"I.O."),"-----",IF($A9="I.O.","",'Kennzahlenbogen_(KB)'!O29))</f>
        <v>-----</v>
      </c>
      <c r="H9" s="112">
        <f>IF($A9="I.O.","",IF('Kennzahlenbogen_(KB)'!Q29="","-----",'Kennzahlenbogen_(KB)'!Q29))</f>
        <v>0</v>
      </c>
      <c r="I9" s="112">
        <f>IF($A9="I.O.","",IF('Kennzahlenbogen_(KB)'!Q30="","-----",'Kennzahlenbogen_(KB)'!Q30))</f>
        <v>0</v>
      </c>
      <c r="J9" s="120" t="str">
        <f>IF($A9="I.O.","",IF('Kennzahlenbogen_(KB)'!Q31="",0,'Kennzahlenbogen_(KB)'!Q31))</f>
        <v>n.d.</v>
      </c>
      <c r="K9" s="118" t="str">
        <f>IF($A9="I.O.","",'Kennzahlenbogen_(KB)'!R29)</f>
        <v>Unvollständig</v>
      </c>
      <c r="L9" s="143" t="str">
        <f>IF(AND('Kennzahlenbogen_(KB)'!S29="",$A9&lt;&gt;"I.O."),"-----",IF($A9="I.O.","",'Kennzahlenbogen_(KB)'!S29))</f>
        <v>-----</v>
      </c>
      <c r="M9" s="143" t="str">
        <f>IF(AND('Kennzahlenbogen_(KB)'!T29="",$A9&lt;&gt;"I.O."),"-----",IF($A9="I.O.","",'Kennzahlenbogen_(KB)'!T29))</f>
        <v>-----</v>
      </c>
      <c r="O9" s="118">
        <f t="array" aca="1" ref="O9" ca="1">IF(ROW()-ROW($D$2:$D$18)+1&gt;ROWS($C$2:$C$18)-COUNTBLANK($C$2:$C$18),"",INDIRECT(ADDRESS(SMALL((IF($C$2:$C$18&lt;&gt;"",ROW($C$2:$C$18),ROW()+ROWS($C$2:$C$18))),ROW()-ROW($D$2:$D$18)+1),COLUMN($C$2:$C$18),4)))</f>
        <v>5</v>
      </c>
      <c r="P9" s="119" t="str">
        <f t="array" aca="1" ref="P9" ca="1">IF(ROW()-ROW($E$2:$E$18)+1&gt;ROWS($D$2:$D$18)-COUNTBLANK($D$2:$D$18),"",INDIRECT(ADDRESS(SMALL((IF($D$2:$D$18&gt;"",ROW($D$2:$D$18),ROW()+ROWS($D$2:$D$18))),ROW()-ROW($E$2:$E$18)+1),COLUMN($D$2:$D$18),4)))</f>
        <v>Anteil 
Studienpat.</v>
      </c>
      <c r="Q9" s="120" t="str">
        <f t="array" aca="1" ref="Q9" ca="1">IF(ROW()-ROW($F$2:$F$18)+1&gt;ROWS($E$2:$E$18)-COUNTBLANK($E$2:$E$18),"",INDIRECT(ADDRESS(SMALL((IF($E$2:$E$18&gt;"",ROW($E$2:$E$18),ROW()+ROWS($E$2:$E$18))),ROW()-ROW($F$2:$F$18)+1),COLUMN($E$2:$E$18),4)))</f>
        <v>-----</v>
      </c>
      <c r="R9" s="121" t="str">
        <f t="array" aca="1" ref="R9" ca="1">IF(ROW()-ROW($G$2:$G$18)+1&gt;ROWS($F$2:$F$18)-COUNTBLANK($F$2:$F$18),"",INDIRECT(ADDRESS(SMALL((IF($F$2:$F$18&gt;"",ROW($F$2:$F$18),ROW()+ROWS($F$2:$F$18))),ROW()-ROW($G$2:$G$18)+1),COLUMN($F$2:$F$18),4)))</f>
        <v>≥ 5%</v>
      </c>
      <c r="S9" s="120" t="str">
        <f t="array" aca="1" ref="S9" ca="1">IF(ROW()-ROW($H$2:$H$18)+1&gt;ROWS($G$2:$G$18)-COUNTBLANK($G$2:$G$18),"",INDIRECT(ADDRESS(SMALL((IF($G$2:$G$18&lt;&gt;"",ROW($G$2:$G$18),ROW()+ROWS($G$2:$G$18))),ROW()-ROW($H$2:$H$18)+1),COLUMN($G$2:$G$18),4)))</f>
        <v>-----</v>
      </c>
      <c r="T9" s="112">
        <f t="array" aca="1" ref="T9" ca="1">IF(ROW()-ROW($I$2:$I$18)+1&gt;ROWS($H$2:$H$18)-COUNTBLANK($H$2:$H$18),"",INDIRECT(ADDRESS(SMALL((IF($H$2:$H$18&lt;&gt;"",ROW($H$2:$H$18),ROW()+ROWS($H$2:$H$18))),ROW()-ROW($I$2:$I$18)+1),COLUMN($H$2:$H$18),4)))</f>
        <v>0</v>
      </c>
      <c r="U9" s="112">
        <f t="array" aca="1" ref="U9" ca="1">IF(ROW()-ROW($J$2:$J$18)+1&gt;ROWS($I$2:$I$18)-COUNTBLANK($I$2:$I$18),"",INDIRECT(ADDRESS(SMALL((IF($I$2:$I$18&lt;&gt;"",ROW($I$2:$I$18),ROW()+ROWS($I$2:$I$18))),ROW()-ROW($J$2:$J$18)+1),COLUMN($I$2:$I$18),4)))</f>
        <v>0</v>
      </c>
      <c r="V9" s="113" t="str">
        <f t="array" aca="1" ref="V9" ca="1">IF(ROW()-ROW($K$2:$K$18)+1&gt;ROWS($J$2:$J$18)-COUNTBLANK($J$2:$J$18),"",INDIRECT(ADDRESS(SMALL((IF($J$2:$J$18&lt;&gt;"",ROW($J$2:$J$18),ROW()+ROWS($J$2:$J$18))),ROW()-ROW($K$2:$K$18)+1),COLUMN($J$2:$J$18),4)))</f>
        <v>n.d.</v>
      </c>
      <c r="W9" s="118" t="str">
        <f t="array" aca="1" ref="W9" ca="1">IF(ROW()-ROW($L$2:$L$18)+1&gt;ROWS($K$2:$K$18)-COUNTBLANK($K$2:$K$18),"",INDIRECT(ADDRESS(SMALL((IF($K$2:$K$18&lt;&gt;"",ROW($K$2:$K$18),ROW()+ROWS($K$2:$K$18))),ROW()-ROW($L$2:$L$18)+1),COLUMN($K$2:$K$18),4)))</f>
        <v>Unvollständig</v>
      </c>
      <c r="X9" s="119" t="str">
        <f t="array" aca="1" ref="X9" ca="1">IF(ROW()-ROW($M$2:$M$18)+1&gt;ROWS($L$2:$L$18)-COUNTBLANK($L$2:$L$18),"",INDIRECT(ADDRESS(SMALL((IF($L$2:$L$18&lt;&gt;"",ROW($L$2:$L$18),ROW()+ROWS($L$2:$L$18))),ROW()-ROW($M$2:$M$18)+1),COLUMN($L$2:$L$18),4)))</f>
        <v>-----</v>
      </c>
      <c r="Y9" s="119" t="str">
        <f t="array" aca="1" ref="Y9" ca="1">IF(ROW()-ROW($N$2:$N$18)+1&gt;ROWS($M$2:$M$18)-COUNTBLANK($M$2:$M$18),"",INDIRECT(ADDRESS(SMALL((IF($M$2:$M$18&lt;&gt;"",ROW($M$2:$M$18),ROW()+ROWS($M$2:$M$18))),ROW()-ROW($N$2:$N$18)+1),COLUMN($M$2:$M$18),4)))</f>
        <v>-----</v>
      </c>
    </row>
    <row r="10" spans="1:25" ht="36" customHeight="1" x14ac:dyDescent="0.25">
      <c r="A10" s="118" t="str">
        <f>IF('Kennzahlenbogen_(KB)'!R32=0,"",'Kennzahlenbogen_(KB)'!R32)</f>
        <v>Unvollständig</v>
      </c>
      <c r="C10" s="118">
        <f>IF($A10="I.O.","",'Kennzahlenbogen_(KB)'!B32)</f>
        <v>6</v>
      </c>
      <c r="D10" s="143" t="str">
        <f>IF($A10="I.O.","",'Kennzahlenbogen_(KB)'!E32)</f>
        <v>Biopsie vor ablativer Therapie</v>
      </c>
      <c r="E10" s="120" t="str">
        <f>IF(AND('Kennzahlenbogen_(KB)'!L32="",$A10&lt;&gt;"I.O."),"-----",IF($A10="I.O.","",'Kennzahlenbogen_(KB)'!L32))</f>
        <v>-----</v>
      </c>
      <c r="F10" s="121" t="str">
        <f>IF($A10="I.O.","",'Kennzahlenbogen_(KB)'!M32)</f>
        <v>≥ 90%</v>
      </c>
      <c r="G10" s="120" t="str">
        <f>IF(AND('Kennzahlenbogen_(KB)'!O32="",$A10&lt;&gt;"I.O."),"-----",IF($A10="I.O.","",'Kennzahlenbogen_(KB)'!O32))</f>
        <v>-----</v>
      </c>
      <c r="H10" s="112" t="str">
        <f>IF($A10="I.O.","",IF('Kennzahlenbogen_(KB)'!Q32="","-----",'Kennzahlenbogen_(KB)'!Q32))</f>
        <v>-----</v>
      </c>
      <c r="I10" s="112">
        <f>IF($A10="I.O.","",IF('Kennzahlenbogen_(KB)'!Q33="","-----",'Kennzahlenbogen_(KB)'!Q33))</f>
        <v>0</v>
      </c>
      <c r="J10" s="120" t="str">
        <f>IF($A10="I.O.","",IF('Kennzahlenbogen_(KB)'!Q34="","-----",'Kennzahlenbogen_(KB)'!Q34))</f>
        <v>n.d.</v>
      </c>
      <c r="K10" s="118" t="str">
        <f>IF($A10="I.O.","",'Kennzahlenbogen_(KB)'!R32)</f>
        <v>Unvollständig</v>
      </c>
      <c r="L10" s="143" t="str">
        <f>IF(AND('Kennzahlenbogen_(KB)'!S32="",$A10&lt;&gt;"I.O."),"-----",IF($A10="I.O.","",'Kennzahlenbogen_(KB)'!S32))</f>
        <v>-----</v>
      </c>
      <c r="M10" s="143" t="str">
        <f>IF(AND('Kennzahlenbogen_(KB)'!T32="",$A10&lt;&gt;"I.O."),"-----",IF($A10="I.O.","",'Kennzahlenbogen_(KB)'!T32))</f>
        <v>-----</v>
      </c>
      <c r="O10" s="118">
        <f t="array" aca="1" ref="O10" ca="1">IF(ROW()-ROW($D$2:$D$18)+1&gt;ROWS($C$2:$C$18)-COUNTBLANK($C$2:$C$18),"",INDIRECT(ADDRESS(SMALL((IF($C$2:$C$18&lt;&gt;"",ROW($C$2:$C$18),ROW()+ROWS($C$2:$C$18))),ROW()-ROW($D$2:$D$18)+1),COLUMN($C$2:$C$18),4)))</f>
        <v>6</v>
      </c>
      <c r="P10" s="119" t="str">
        <f t="array" aca="1" ref="P10" ca="1">IF(ROW()-ROW($E$2:$E$18)+1&gt;ROWS($D$2:$D$18)-COUNTBLANK($D$2:$D$18),"",INDIRECT(ADDRESS(SMALL((IF($D$2:$D$18&gt;"",ROW($D$2:$D$18),ROW()+ROWS($D$2:$D$18))),ROW()-ROW($E$2:$E$18)+1),COLUMN($D$2:$D$18),4)))</f>
        <v>Biopsie vor ablativer Therapie</v>
      </c>
      <c r="Q10" s="120" t="str">
        <f t="array" aca="1" ref="Q10" ca="1">IF(ROW()-ROW($F$2:$F$18)+1&gt;ROWS($E$2:$E$18)-COUNTBLANK($E$2:$E$18),"",INDIRECT(ADDRESS(SMALL((IF($E$2:$E$18&gt;"",ROW($E$2:$E$18),ROW()+ROWS($E$2:$E$18))),ROW()-ROW($F$2:$F$18)+1),COLUMN($E$2:$E$18),4)))</f>
        <v>-----</v>
      </c>
      <c r="R10" s="121" t="str">
        <f t="array" aca="1" ref="R10" ca="1">IF(ROW()-ROW($G$2:$G$18)+1&gt;ROWS($F$2:$F$18)-COUNTBLANK($F$2:$F$18),"",INDIRECT(ADDRESS(SMALL((IF($F$2:$F$18&gt;"",ROW($F$2:$F$18),ROW()+ROWS($F$2:$F$18))),ROW()-ROW($G$2:$G$18)+1),COLUMN($F$2:$F$18),4)))</f>
        <v>≥ 90%</v>
      </c>
      <c r="S10" s="120" t="str">
        <f t="array" aca="1" ref="S10" ca="1">IF(ROW()-ROW($H$2:$H$18)+1&gt;ROWS($G$2:$G$18)-COUNTBLANK($G$2:$G$18),"",INDIRECT(ADDRESS(SMALL((IF($G$2:$G$18&lt;&gt;"",ROW($G$2:$G$18),ROW()+ROWS($G$2:$G$18))),ROW()-ROW($H$2:$H$18)+1),COLUMN($G$2:$G$18),4)))</f>
        <v>-----</v>
      </c>
      <c r="T10" s="112" t="str">
        <f t="array" aca="1" ref="T10" ca="1">IF(ROW()-ROW($I$2:$I$18)+1&gt;ROWS($H$2:$H$18)-COUNTBLANK($H$2:$H$18),"",INDIRECT(ADDRESS(SMALL((IF($H$2:$H$18&lt;&gt;"",ROW($H$2:$H$18),ROW()+ROWS($H$2:$H$18))),ROW()-ROW($I$2:$I$18)+1),COLUMN($H$2:$H$18),4)))</f>
        <v>-----</v>
      </c>
      <c r="U10" s="112">
        <f t="array" aca="1" ref="U10" ca="1">IF(ROW()-ROW($J$2:$J$18)+1&gt;ROWS($I$2:$I$18)-COUNTBLANK($I$2:$I$18),"",INDIRECT(ADDRESS(SMALL((IF($I$2:$I$18&lt;&gt;"",ROW($I$2:$I$18),ROW()+ROWS($I$2:$I$18))),ROW()-ROW($J$2:$J$18)+1),COLUMN($I$2:$I$18),4)))</f>
        <v>0</v>
      </c>
      <c r="V10" s="113" t="str">
        <f t="array" aca="1" ref="V10" ca="1">IF(ROW()-ROW($K$2:$K$18)+1&gt;ROWS($J$2:$J$18)-COUNTBLANK($J$2:$J$18),"",INDIRECT(ADDRESS(SMALL((IF($J$2:$J$18&lt;&gt;"",ROW($J$2:$J$18),ROW()+ROWS($J$2:$J$18))),ROW()-ROW($K$2:$K$18)+1),COLUMN($J$2:$J$18),4)))</f>
        <v>n.d.</v>
      </c>
      <c r="W10" s="118" t="str">
        <f t="array" aca="1" ref="W10" ca="1">IF(ROW()-ROW($L$2:$L$18)+1&gt;ROWS($K$2:$K$18)-COUNTBLANK($K$2:$K$18),"",INDIRECT(ADDRESS(SMALL((IF($K$2:$K$18&lt;&gt;"",ROW($K$2:$K$18),ROW()+ROWS($K$2:$K$18))),ROW()-ROW($L$2:$L$18)+1),COLUMN($K$2:$K$18),4)))</f>
        <v>Unvollständig</v>
      </c>
      <c r="X10" s="119" t="str">
        <f t="array" aca="1" ref="X10" ca="1">IF(ROW()-ROW($M$2:$M$18)+1&gt;ROWS($L$2:$L$18)-COUNTBLANK($L$2:$L$18),"",INDIRECT(ADDRESS(SMALL((IF($L$2:$L$18&lt;&gt;"",ROW($L$2:$L$18),ROW()+ROWS($L$2:$L$18))),ROW()-ROW($M$2:$M$18)+1),COLUMN($L$2:$L$18),4)))</f>
        <v>-----</v>
      </c>
      <c r="Y10" s="119" t="str">
        <f t="array" aca="1" ref="Y10" ca="1">IF(ROW()-ROW($N$2:$N$18)+1&gt;ROWS($M$2:$M$18)-COUNTBLANK($M$2:$M$18),"",INDIRECT(ADDRESS(SMALL((IF($M$2:$M$18&lt;&gt;"",ROW($M$2:$M$18),ROW()+ROWS($M$2:$M$18))),ROW()-ROW($N$2:$N$18)+1),COLUMN($M$2:$M$18),4)))</f>
        <v>-----</v>
      </c>
    </row>
    <row r="11" spans="1:25" ht="36" customHeight="1" x14ac:dyDescent="0.25">
      <c r="A11" s="118" t="str">
        <f>IF('Kennzahlenbogen_(KB)'!R35=0,"",'Kennzahlenbogen_(KB)'!R35)</f>
        <v>Unvollständig</v>
      </c>
      <c r="C11" s="118">
        <f>IF($A11="I.O.","",'Kennzahlenbogen_(KB)'!B35)</f>
        <v>7</v>
      </c>
      <c r="D11" s="143" t="str">
        <f>IF($A11="I.O.","",'Kennzahlenbogen_(KB)'!E35)</f>
        <v>Histologie vor systemischer Therapie</v>
      </c>
      <c r="E11" s="120" t="str">
        <f>IF(AND('Kennzahlenbogen_(KB)'!L35="",$A11&lt;&gt;"I.O."),"-----",IF($A11="I.O.","",'Kennzahlenbogen_(KB)'!L35))</f>
        <v>-----</v>
      </c>
      <c r="F11" s="121" t="str">
        <f>IF($A11="I.O.","",'Kennzahlenbogen_(KB)'!M35)</f>
        <v>≥ 90%</v>
      </c>
      <c r="G11" s="120" t="str">
        <f>IF(AND('Kennzahlenbogen_(KB)'!O35="",$A11&lt;&gt;"I.O."),"-----",IF($A11="I.O.","",'Kennzahlenbogen_(KB)'!O35))</f>
        <v>-----</v>
      </c>
      <c r="H11" s="112" t="str">
        <f>IF($A11="I.O.","",IF('Kennzahlenbogen_(KB)'!Q35="","-----",'Kennzahlenbogen_(KB)'!Q35))</f>
        <v>-----</v>
      </c>
      <c r="I11" s="112" t="str">
        <f>IF($A11="I.O.","",IF('Kennzahlenbogen_(KB)'!Q36="","-----",'Kennzahlenbogen_(KB)'!Q36))</f>
        <v>-----</v>
      </c>
      <c r="J11" s="120" t="str">
        <f>IF($A11="I.O.","",IF('Kennzahlenbogen_(KB)'!Q37="","-----",'Kennzahlenbogen_(KB)'!Q37))</f>
        <v>n.d.</v>
      </c>
      <c r="K11" s="118" t="str">
        <f>IF($A11="I.O.","",'Kennzahlenbogen_(KB)'!R35)</f>
        <v>Unvollständig</v>
      </c>
      <c r="L11" s="143" t="str">
        <f>IF(AND('Kennzahlenbogen_(KB)'!S35="",$A11&lt;&gt;"I.O."),"-----",IF($A11="I.O.","",'Kennzahlenbogen_(KB)'!S35))</f>
        <v>-----</v>
      </c>
      <c r="M11" s="143" t="str">
        <f>IF(AND('Kennzahlenbogen_(KB)'!T35="",$A11&lt;&gt;"I.O."),"-----",IF($A11="I.O.","",'Kennzahlenbogen_(KB)'!T35))</f>
        <v>-----</v>
      </c>
      <c r="O11" s="118">
        <f t="array" aca="1" ref="O11" ca="1">IF(ROW()-ROW($D$2:$D$18)+1&gt;ROWS($C$2:$C$18)-COUNTBLANK($C$2:$C$18),"",INDIRECT(ADDRESS(SMALL((IF($C$2:$C$18&lt;&gt;"",ROW($C$2:$C$18),ROW()+ROWS($C$2:$C$18))),ROW()-ROW($D$2:$D$18)+1),COLUMN($C$2:$C$18),4)))</f>
        <v>7</v>
      </c>
      <c r="P11" s="119" t="str">
        <f t="array" aca="1" ref="P11" ca="1">IF(ROW()-ROW($E$2:$E$18)+1&gt;ROWS($D$2:$D$18)-COUNTBLANK($D$2:$D$18),"",INDIRECT(ADDRESS(SMALL((IF($D$2:$D$18&gt;"",ROW($D$2:$D$18),ROW()+ROWS($D$2:$D$18))),ROW()-ROW($E$2:$E$18)+1),COLUMN($D$2:$D$18),4)))</f>
        <v>Histologie vor systemischer Therapie</v>
      </c>
      <c r="Q11" s="120" t="str">
        <f t="array" aca="1" ref="Q11" ca="1">IF(ROW()-ROW($F$2:$F$18)+1&gt;ROWS($E$2:$E$18)-COUNTBLANK($E$2:$E$18),"",INDIRECT(ADDRESS(SMALL((IF($E$2:$E$18&gt;"",ROW($E$2:$E$18),ROW()+ROWS($E$2:$E$18))),ROW()-ROW($F$2:$F$18)+1),COLUMN($E$2:$E$18),4)))</f>
        <v>-----</v>
      </c>
      <c r="R11" s="121" t="str">
        <f t="array" aca="1" ref="R11" ca="1">IF(ROW()-ROW($G$2:$G$18)+1&gt;ROWS($F$2:$F$18)-COUNTBLANK($F$2:$F$18),"",INDIRECT(ADDRESS(SMALL((IF($F$2:$F$18&gt;"",ROW($F$2:$F$18),ROW()+ROWS($F$2:$F$18))),ROW()-ROW($G$2:$G$18)+1),COLUMN($F$2:$F$18),4)))</f>
        <v>≥ 90%</v>
      </c>
      <c r="S11" s="120" t="str">
        <f t="array" aca="1" ref="S11" ca="1">IF(ROW()-ROW($H$2:$H$18)+1&gt;ROWS($G$2:$G$18)-COUNTBLANK($G$2:$G$18),"",INDIRECT(ADDRESS(SMALL((IF($G$2:$G$18&lt;&gt;"",ROW($G$2:$G$18),ROW()+ROWS($G$2:$G$18))),ROW()-ROW($H$2:$H$18)+1),COLUMN($G$2:$G$18),4)))</f>
        <v>-----</v>
      </c>
      <c r="T11" s="112" t="str">
        <f t="array" aca="1" ref="T11" ca="1">IF(ROW()-ROW($I$2:$I$18)+1&gt;ROWS($H$2:$H$18)-COUNTBLANK($H$2:$H$18),"",INDIRECT(ADDRESS(SMALL((IF($H$2:$H$18&lt;&gt;"",ROW($H$2:$H$18),ROW()+ROWS($H$2:$H$18))),ROW()-ROW($I$2:$I$18)+1),COLUMN($H$2:$H$18),4)))</f>
        <v>-----</v>
      </c>
      <c r="U11" s="112" t="str">
        <f t="array" aca="1" ref="U11" ca="1">IF(ROW()-ROW($J$2:$J$18)+1&gt;ROWS($I$2:$I$18)-COUNTBLANK($I$2:$I$18),"",INDIRECT(ADDRESS(SMALL((IF($I$2:$I$18&lt;&gt;"",ROW($I$2:$I$18),ROW()+ROWS($I$2:$I$18))),ROW()-ROW($J$2:$J$18)+1),COLUMN($I$2:$I$18),4)))</f>
        <v>-----</v>
      </c>
      <c r="V11" s="113" t="str">
        <f t="array" aca="1" ref="V11" ca="1">IF(ROW()-ROW($K$2:$K$18)+1&gt;ROWS($J$2:$J$18)-COUNTBLANK($J$2:$J$18),"",INDIRECT(ADDRESS(SMALL((IF($J$2:$J$18&lt;&gt;"",ROW($J$2:$J$18),ROW()+ROWS($J$2:$J$18))),ROW()-ROW($K$2:$K$18)+1),COLUMN($J$2:$J$18),4)))</f>
        <v>n.d.</v>
      </c>
      <c r="W11" s="118" t="str">
        <f t="array" aca="1" ref="W11" ca="1">IF(ROW()-ROW($L$2:$L$18)+1&gt;ROWS($K$2:$K$18)-COUNTBLANK($K$2:$K$18),"",INDIRECT(ADDRESS(SMALL((IF($K$2:$K$18&lt;&gt;"",ROW($K$2:$K$18),ROW()+ROWS($K$2:$K$18))),ROW()-ROW($L$2:$L$18)+1),COLUMN($K$2:$K$18),4)))</f>
        <v>Unvollständig</v>
      </c>
      <c r="X11" s="119" t="str">
        <f t="array" aca="1" ref="X11" ca="1">IF(ROW()-ROW($M$2:$M$18)+1&gt;ROWS($L$2:$L$18)-COUNTBLANK($L$2:$L$18),"",INDIRECT(ADDRESS(SMALL((IF($L$2:$L$18&lt;&gt;"",ROW($L$2:$L$18),ROW()+ROWS($L$2:$L$18))),ROW()-ROW($M$2:$M$18)+1),COLUMN($L$2:$L$18),4)))</f>
        <v>-----</v>
      </c>
      <c r="Y11" s="119" t="str">
        <f t="array" aca="1" ref="Y11" ca="1">IF(ROW()-ROW($N$2:$N$18)+1&gt;ROWS($M$2:$M$18)-COUNTBLANK($M$2:$M$18),"",INDIRECT(ADDRESS(SMALL((IF($M$2:$M$18&lt;&gt;"",ROW($M$2:$M$18),ROW()+ROWS($M$2:$M$18))),ROW()-ROW($N$2:$N$18)+1),COLUMN($M$2:$M$18),4)))</f>
        <v>-----</v>
      </c>
    </row>
    <row r="12" spans="1:25" ht="36" customHeight="1" x14ac:dyDescent="0.25">
      <c r="A12" s="118" t="str">
        <f>IF('Kennzahlenbogen_(KB)'!R38=0,"",'Kennzahlenbogen_(KB)'!R38)</f>
        <v>Unvollständig</v>
      </c>
      <c r="C12" s="118">
        <f>IF($A12="I.O.","",'Kennzahlenbogen_(KB)'!B38)</f>
        <v>8</v>
      </c>
      <c r="D12" s="143" t="str">
        <f>IF($A12="I.O.","",'Kennzahlenbogen_(KB)'!E38)</f>
        <v>Histologischer Typ nach aktueller WHO-Klassifikation</v>
      </c>
      <c r="E12" s="120" t="str">
        <f>IF(AND('Kennzahlenbogen_(KB)'!L38="",$A12&lt;&gt;"I.O."),"-----",IF($A12="I.O.","",'Kennzahlenbogen_(KB)'!L38))</f>
        <v>-----</v>
      </c>
      <c r="F12" s="121" t="str">
        <f>IF($A12="I.O.","",'Kennzahlenbogen_(KB)'!M38)</f>
        <v>≥ 90%</v>
      </c>
      <c r="G12" s="120" t="str">
        <f>IF(AND('Kennzahlenbogen_(KB)'!O38="",$A12&lt;&gt;"I.O."),"-----",IF($A12="I.O.","",'Kennzahlenbogen_(KB)'!O38))</f>
        <v>-----</v>
      </c>
      <c r="H12" s="112" t="str">
        <f>IF($A12="I.O.","",IF('Kennzahlenbogen_(KB)'!Q38="","-----",'Kennzahlenbogen_(KB)'!Q38))</f>
        <v>-----</v>
      </c>
      <c r="I12" s="112">
        <f>IF($A12="I.O.","",IF('Kennzahlenbogen_(KB)'!Q39="","-----",'Kennzahlenbogen_(KB)'!Q39))</f>
        <v>0</v>
      </c>
      <c r="J12" s="120" t="str">
        <f>IF($A12="I.O.","",IF('Kennzahlenbogen_(KB)'!Q40="",0,'Kennzahlenbogen_(KB)'!Q40))</f>
        <v>n.d.</v>
      </c>
      <c r="K12" s="118" t="str">
        <f>IF($A12="I.O.","",'Kennzahlenbogen_(KB)'!R38)</f>
        <v>Unvollständig</v>
      </c>
      <c r="L12" s="143" t="str">
        <f>IF(AND('Kennzahlenbogen_(KB)'!S38="",$A12&lt;&gt;"I.O."),"-----",IF($A12="I.O.","",'Kennzahlenbogen_(KB)'!S38))</f>
        <v>-----</v>
      </c>
      <c r="M12" s="143" t="str">
        <f>IF(AND('Kennzahlenbogen_(KB)'!T38="",$A12&lt;&gt;"I.O."),"-----",IF($A12="I.O.","",'Kennzahlenbogen_(KB)'!T38))</f>
        <v>-----</v>
      </c>
      <c r="O12" s="118">
        <f t="array" aca="1" ref="O12" ca="1">IF(ROW()-ROW($D$2:$D$18)+1&gt;ROWS($C$2:$C$18)-COUNTBLANK($C$2:$C$18),"",INDIRECT(ADDRESS(SMALL((IF($C$2:$C$18&lt;&gt;"",ROW($C$2:$C$18),ROW()+ROWS($C$2:$C$18))),ROW()-ROW($D$2:$D$18)+1),COLUMN($C$2:$C$18),4)))</f>
        <v>8</v>
      </c>
      <c r="P12" s="119" t="str">
        <f t="array" aca="1" ref="P12" ca="1">IF(ROW()-ROW($E$2:$E$18)+1&gt;ROWS($D$2:$D$18)-COUNTBLANK($D$2:$D$18),"",INDIRECT(ADDRESS(SMALL((IF($D$2:$D$18&gt;"",ROW($D$2:$D$18),ROW()+ROWS($D$2:$D$18))),ROW()-ROW($E$2:$E$18)+1),COLUMN($D$2:$D$18),4)))</f>
        <v>Histologischer Typ nach aktueller WHO-Klassifikation</v>
      </c>
      <c r="Q12" s="120" t="str">
        <f t="array" aca="1" ref="Q12" ca="1">IF(ROW()-ROW($F$2:$F$18)+1&gt;ROWS($E$2:$E$18)-COUNTBLANK($E$2:$E$18),"",INDIRECT(ADDRESS(SMALL((IF($E$2:$E$18&gt;"",ROW($E$2:$E$18),ROW()+ROWS($E$2:$E$18))),ROW()-ROW($F$2:$F$18)+1),COLUMN($E$2:$E$18),4)))</f>
        <v>-----</v>
      </c>
      <c r="R12" s="121" t="str">
        <f t="array" aca="1" ref="R12" ca="1">IF(ROW()-ROW($G$2:$G$18)+1&gt;ROWS($F$2:$F$18)-COUNTBLANK($F$2:$F$18),"",INDIRECT(ADDRESS(SMALL((IF($F$2:$F$18&gt;"",ROW($F$2:$F$18),ROW()+ROWS($F$2:$F$18))),ROW()-ROW($G$2:$G$18)+1),COLUMN($F$2:$F$18),4)))</f>
        <v>≥ 90%</v>
      </c>
      <c r="S12" s="120" t="str">
        <f t="array" aca="1" ref="S12" ca="1">IF(ROW()-ROW($H$2:$H$18)+1&gt;ROWS($G$2:$G$18)-COUNTBLANK($G$2:$G$18),"",INDIRECT(ADDRESS(SMALL((IF($G$2:$G$18&lt;&gt;"",ROW($G$2:$G$18),ROW()+ROWS($G$2:$G$18))),ROW()-ROW($H$2:$H$18)+1),COLUMN($G$2:$G$18),4)))</f>
        <v>-----</v>
      </c>
      <c r="T12" s="112" t="str">
        <f t="array" aca="1" ref="T12" ca="1">IF(ROW()-ROW($I$2:$I$18)+1&gt;ROWS($H$2:$H$18)-COUNTBLANK($H$2:$H$18),"",INDIRECT(ADDRESS(SMALL((IF($H$2:$H$18&lt;&gt;"",ROW($H$2:$H$18),ROW()+ROWS($H$2:$H$18))),ROW()-ROW($I$2:$I$18)+1),COLUMN($H$2:$H$18),4)))</f>
        <v>-----</v>
      </c>
      <c r="U12" s="112">
        <f t="array" aca="1" ref="U12" ca="1">IF(ROW()-ROW($J$2:$J$18)+1&gt;ROWS($I$2:$I$18)-COUNTBLANK($I$2:$I$18),"",INDIRECT(ADDRESS(SMALL((IF($I$2:$I$18&lt;&gt;"",ROW($I$2:$I$18),ROW()+ROWS($I$2:$I$18))),ROW()-ROW($J$2:$J$18)+1),COLUMN($I$2:$I$18),4)))</f>
        <v>0</v>
      </c>
      <c r="V12" s="113" t="str">
        <f t="array" aca="1" ref="V12" ca="1">IF(ROW()-ROW($K$2:$K$18)+1&gt;ROWS($J$2:$J$18)-COUNTBLANK($J$2:$J$18),"",INDIRECT(ADDRESS(SMALL((IF($J$2:$J$18&lt;&gt;"",ROW($J$2:$J$18),ROW()+ROWS($J$2:$J$18))),ROW()-ROW($K$2:$K$18)+1),COLUMN($J$2:$J$18),4)))</f>
        <v>n.d.</v>
      </c>
      <c r="W12" s="118" t="str">
        <f t="array" aca="1" ref="W12" ca="1">IF(ROW()-ROW($L$2:$L$18)+1&gt;ROWS($K$2:$K$18)-COUNTBLANK($K$2:$K$18),"",INDIRECT(ADDRESS(SMALL((IF($K$2:$K$18&lt;&gt;"",ROW($K$2:$K$18),ROW()+ROWS($K$2:$K$18))),ROW()-ROW($L$2:$L$18)+1),COLUMN($K$2:$K$18),4)))</f>
        <v>Unvollständig</v>
      </c>
      <c r="X12" s="119" t="str">
        <f t="array" aca="1" ref="X12" ca="1">IF(ROW()-ROW($M$2:$M$18)+1&gt;ROWS($L$2:$L$18)-COUNTBLANK($L$2:$L$18),"",INDIRECT(ADDRESS(SMALL((IF($L$2:$L$18&lt;&gt;"",ROW($L$2:$L$18),ROW()+ROWS($L$2:$L$18))),ROW()-ROW($M$2:$M$18)+1),COLUMN($L$2:$L$18),4)))</f>
        <v>-----</v>
      </c>
      <c r="Y12" s="119" t="str">
        <f t="array" aca="1" ref="Y12" ca="1">IF(ROW()-ROW($N$2:$N$18)+1&gt;ROWS($M$2:$M$18)-COUNTBLANK($M$2:$M$18),"",INDIRECT(ADDRESS(SMALL((IF($M$2:$M$18&lt;&gt;"",ROW($M$2:$M$18),ROW()+ROWS($M$2:$M$18))),ROW()-ROW($N$2:$N$18)+1),COLUMN($M$2:$M$18),4)))</f>
        <v>-----</v>
      </c>
    </row>
    <row r="13" spans="1:25" ht="36" customHeight="1" x14ac:dyDescent="0.25">
      <c r="A13" s="118" t="str">
        <f>IF('Kennzahlenbogen_(KB)'!R41=0,"",'Kennzahlenbogen_(KB)'!R41)</f>
        <v>Unvollständig</v>
      </c>
      <c r="C13" s="118">
        <f>IF($A13="I.O.","",'Kennzahlenbogen_(KB)'!B41)</f>
        <v>9</v>
      </c>
      <c r="D13" s="143" t="str">
        <f>IF($A13="I.O.","",'Kennzahlenbogen_(KB)'!E41)</f>
        <v>R0-Resektion</v>
      </c>
      <c r="E13" s="120" t="str">
        <f>IF(AND('Kennzahlenbogen_(KB)'!L41="",$A13&lt;&gt;"I.O."),"-----",IF($A13="I.O.","",'Kennzahlenbogen_(KB)'!L41))</f>
        <v>-----</v>
      </c>
      <c r="F13" s="121" t="str">
        <f>IF($A13="I.O.","",'Kennzahlenbogen_(KB)'!M41)</f>
        <v>≥ 90%</v>
      </c>
      <c r="G13" s="120" t="str">
        <f>IF(AND('Kennzahlenbogen_(KB)'!O41="",$A13&lt;&gt;"I.O."),"-----",IF($A13="I.O.","",'Kennzahlenbogen_(KB)'!O41))</f>
        <v>-----</v>
      </c>
      <c r="H13" s="112" t="str">
        <f>IF($A13="I.O.","",IF('Kennzahlenbogen_(KB)'!Q41="","-----",'Kennzahlenbogen_(KB)'!Q41))</f>
        <v>-----</v>
      </c>
      <c r="I13" s="112">
        <f>IF($A13="I.O.","",IF('Kennzahlenbogen_(KB)'!Q42="","-----",'Kennzahlenbogen_(KB)'!Q42))</f>
        <v>0</v>
      </c>
      <c r="J13" s="120" t="str">
        <f>IF($A13="I.O.","",IF('Kennzahlenbogen_(KB)'!Q43="","-----",'Kennzahlenbogen_(KB)'!Q43))</f>
        <v>n.d.</v>
      </c>
      <c r="K13" s="118" t="str">
        <f>IF($A13="I.O.","",'Kennzahlenbogen_(KB)'!R41)</f>
        <v>Unvollständig</v>
      </c>
      <c r="L13" s="143" t="str">
        <f>IF(AND('Kennzahlenbogen_(KB)'!S41="",$A13&lt;&gt;"I.O."),"-----",IF($A13="I.O.","",'Kennzahlenbogen_(KB)'!S41))</f>
        <v>-----</v>
      </c>
      <c r="M13" s="143" t="str">
        <f>IF(AND('Kennzahlenbogen_(KB)'!T41="",$A13&lt;&gt;"I.O."),"-----",IF($A13="I.O.","",'Kennzahlenbogen_(KB)'!T41))</f>
        <v>-----</v>
      </c>
      <c r="O13" s="118">
        <f t="array" aca="1" ref="O13" ca="1">IF(ROW()-ROW($D$2:$D$18)+1&gt;ROWS($C$2:$C$18)-COUNTBLANK($C$2:$C$18),"",INDIRECT(ADDRESS(SMALL((IF($C$2:$C$18&lt;&gt;"",ROW($C$2:$C$18),ROW()+ROWS($C$2:$C$18))),ROW()-ROW($D$2:$D$18)+1),COLUMN($C$2:$C$18),4)))</f>
        <v>9</v>
      </c>
      <c r="P13" s="119" t="str">
        <f t="array" aca="1" ref="P13" ca="1">IF(ROW()-ROW($E$2:$E$18)+1&gt;ROWS($D$2:$D$18)-COUNTBLANK($D$2:$D$18),"",INDIRECT(ADDRESS(SMALL((IF($D$2:$D$18&gt;"",ROW($D$2:$D$18),ROW()+ROWS($D$2:$D$18))),ROW()-ROW($E$2:$E$18)+1),COLUMN($D$2:$D$18),4)))</f>
        <v>R0-Resektion</v>
      </c>
      <c r="Q13" s="120" t="str">
        <f t="array" aca="1" ref="Q13" ca="1">IF(ROW()-ROW($F$2:$F$18)+1&gt;ROWS($E$2:$E$18)-COUNTBLANK($E$2:$E$18),"",INDIRECT(ADDRESS(SMALL((IF($E$2:$E$18&gt;"",ROW($E$2:$E$18),ROW()+ROWS($E$2:$E$18))),ROW()-ROW($F$2:$F$18)+1),COLUMN($E$2:$E$18),4)))</f>
        <v>-----</v>
      </c>
      <c r="R13" s="121" t="str">
        <f t="array" aca="1" ref="R13" ca="1">IF(ROW()-ROW($G$2:$G$18)+1&gt;ROWS($F$2:$F$18)-COUNTBLANK($F$2:$F$18),"",INDIRECT(ADDRESS(SMALL((IF($F$2:$F$18&gt;"",ROW($F$2:$F$18),ROW()+ROWS($F$2:$F$18))),ROW()-ROW($G$2:$G$18)+1),COLUMN($F$2:$F$18),4)))</f>
        <v>≥ 90%</v>
      </c>
      <c r="S13" s="120" t="str">
        <f t="array" aca="1" ref="S13" ca="1">IF(ROW()-ROW($H$2:$H$18)+1&gt;ROWS($G$2:$G$18)-COUNTBLANK($G$2:$G$18),"",INDIRECT(ADDRESS(SMALL((IF($G$2:$G$18&lt;&gt;"",ROW($G$2:$G$18),ROW()+ROWS($G$2:$G$18))),ROW()-ROW($H$2:$H$18)+1),COLUMN($G$2:$G$18),4)))</f>
        <v>-----</v>
      </c>
      <c r="T13" s="112" t="str">
        <f t="array" aca="1" ref="T13" ca="1">IF(ROW()-ROW($I$2:$I$18)+1&gt;ROWS($H$2:$H$18)-COUNTBLANK($H$2:$H$18),"",INDIRECT(ADDRESS(SMALL((IF($H$2:$H$18&lt;&gt;"",ROW($H$2:$H$18),ROW()+ROWS($H$2:$H$18))),ROW()-ROW($I$2:$I$18)+1),COLUMN($H$2:$H$18),4)))</f>
        <v>-----</v>
      </c>
      <c r="U13" s="112">
        <f t="array" aca="1" ref="U13" ca="1">IF(ROW()-ROW($J$2:$J$18)+1&gt;ROWS($I$2:$I$18)-COUNTBLANK($I$2:$I$18),"",INDIRECT(ADDRESS(SMALL((IF($I$2:$I$18&lt;&gt;"",ROW($I$2:$I$18),ROW()+ROWS($I$2:$I$18))),ROW()-ROW($J$2:$J$18)+1),COLUMN($I$2:$I$18),4)))</f>
        <v>0</v>
      </c>
      <c r="V13" s="113" t="str">
        <f t="array" aca="1" ref="V13" ca="1">IF(ROW()-ROW($K$2:$K$18)+1&gt;ROWS($J$2:$J$18)-COUNTBLANK($J$2:$J$18),"",INDIRECT(ADDRESS(SMALL((IF($J$2:$J$18&lt;&gt;"",ROW($J$2:$J$18),ROW()+ROWS($J$2:$J$18))),ROW()-ROW($K$2:$K$18)+1),COLUMN($J$2:$J$18),4)))</f>
        <v>n.d.</v>
      </c>
      <c r="W13" s="118" t="str">
        <f t="array" aca="1" ref="W13" ca="1">IF(ROW()-ROW($L$2:$L$18)+1&gt;ROWS($K$2:$K$18)-COUNTBLANK($K$2:$K$18),"",INDIRECT(ADDRESS(SMALL((IF($K$2:$K$18&lt;&gt;"",ROW($K$2:$K$18),ROW()+ROWS($K$2:$K$18))),ROW()-ROW($L$2:$L$18)+1),COLUMN($K$2:$K$18),4)))</f>
        <v>Unvollständig</v>
      </c>
      <c r="X13" s="119" t="str">
        <f t="array" aca="1" ref="X13" ca="1">IF(ROW()-ROW($M$2:$M$18)+1&gt;ROWS($L$2:$L$18)-COUNTBLANK($L$2:$L$18),"",INDIRECT(ADDRESS(SMALL((IF($L$2:$L$18&lt;&gt;"",ROW($L$2:$L$18),ROW()+ROWS($L$2:$L$18))),ROW()-ROW($M$2:$M$18)+1),COLUMN($L$2:$L$18),4)))</f>
        <v>-----</v>
      </c>
      <c r="Y13" s="119" t="str">
        <f t="array" aca="1" ref="Y13" ca="1">IF(ROW()-ROW($N$2:$N$18)+1&gt;ROWS($M$2:$M$18)-COUNTBLANK($M$2:$M$18),"",INDIRECT(ADDRESS(SMALL((IF($M$2:$M$18&lt;&gt;"",ROW($M$2:$M$18),ROW()+ROWS($M$2:$M$18))),ROW()-ROW($N$2:$N$18)+1),COLUMN($M$2:$M$18),4)))</f>
        <v>-----</v>
      </c>
    </row>
    <row r="14" spans="1:25" ht="36" customHeight="1" x14ac:dyDescent="0.25">
      <c r="A14" s="118" t="str">
        <f>IF('Kennzahlenbogen_(KB)'!R44=0,"",'Kennzahlenbogen_(KB)'!R44)</f>
        <v>Unvollständig</v>
      </c>
      <c r="C14" s="118">
        <f>IF($A14="I.O.","",'Kennzahlenbogen_(KB)'!B44)</f>
        <v>10</v>
      </c>
      <c r="D14" s="143" t="str">
        <f>IF($A14="I.O.","",'Kennzahlenbogen_(KB)'!E44)</f>
        <v>Nephrektomie bei pT1</v>
      </c>
      <c r="E14" s="120" t="str">
        <f>IF(AND('Kennzahlenbogen_(KB)'!L44="",$A14&lt;&gt;"I.O."),"-----",IF($A14="I.O.","",'Kennzahlenbogen_(KB)'!L44))</f>
        <v>-----</v>
      </c>
      <c r="F14" s="121" t="str">
        <f>IF($A14="I.O.","",'Kennzahlenbogen_(KB)'!M44)</f>
        <v>≤ 30%</v>
      </c>
      <c r="G14" s="120" t="str">
        <f>IF(AND('Kennzahlenbogen_(KB)'!O44="",$A14&lt;&gt;"I.O."),"-----",IF($A14="I.O.","",'Kennzahlenbogen_(KB)'!O44))</f>
        <v>-----</v>
      </c>
      <c r="H14" s="112" t="str">
        <f>IF($A14="I.O.","",IF('Kennzahlenbogen_(KB)'!Q44="","-----",'Kennzahlenbogen_(KB)'!Q44))</f>
        <v>-----</v>
      </c>
      <c r="I14" s="112" t="str">
        <f>IF($A14="I.O.","",IF('Kennzahlenbogen_(KB)'!Q45="","-----",'Kennzahlenbogen_(KB)'!Q45))</f>
        <v>-----</v>
      </c>
      <c r="J14" s="120" t="str">
        <f>IF($A14="I.O.","",IF('Kennzahlenbogen_(KB)'!Q46="","-----",'Kennzahlenbogen_(KB)'!Q46))</f>
        <v>n.d.</v>
      </c>
      <c r="K14" s="118" t="str">
        <f>IF($A14="I.O.","",'Kennzahlenbogen_(KB)'!R44)</f>
        <v>Unvollständig</v>
      </c>
      <c r="L14" s="143" t="str">
        <f>IF(AND('Kennzahlenbogen_(KB)'!S44="",$A14&lt;&gt;"I.O."),"-----",IF($A14="I.O.","",'Kennzahlenbogen_(KB)'!S44))</f>
        <v>-----</v>
      </c>
      <c r="M14" s="143" t="str">
        <f>IF(AND('Kennzahlenbogen_(KB)'!T44="",$A14&lt;&gt;"I.O."),"-----",IF($A14="I.O.","",'Kennzahlenbogen_(KB)'!T44))</f>
        <v>-----</v>
      </c>
      <c r="O14" s="118">
        <f t="array" aca="1" ref="O14" ca="1">IF(ROW()-ROW($D$2:$D$18)+1&gt;ROWS($C$2:$C$18)-COUNTBLANK($C$2:$C$18),"",INDIRECT(ADDRESS(SMALL((IF($C$2:$C$18&lt;&gt;"",ROW($C$2:$C$18),ROW()+ROWS($C$2:$C$18))),ROW()-ROW($D$2:$D$18)+1),COLUMN($C$2:$C$18),4)))</f>
        <v>10</v>
      </c>
      <c r="P14" s="119" t="str">
        <f t="array" aca="1" ref="P14" ca="1">IF(ROW()-ROW($E$2:$E$18)+1&gt;ROWS($D$2:$D$18)-COUNTBLANK($D$2:$D$18),"",INDIRECT(ADDRESS(SMALL((IF($D$2:$D$18&gt;"",ROW($D$2:$D$18),ROW()+ROWS($D$2:$D$18))),ROW()-ROW($E$2:$E$18)+1),COLUMN($D$2:$D$18),4)))</f>
        <v>Nephrektomie bei pT1</v>
      </c>
      <c r="Q14" s="120" t="str">
        <f t="array" aca="1" ref="Q14" ca="1">IF(ROW()-ROW($F$2:$F$18)+1&gt;ROWS($E$2:$E$18)-COUNTBLANK($E$2:$E$18),"",INDIRECT(ADDRESS(SMALL((IF($E$2:$E$18&gt;"",ROW($E$2:$E$18),ROW()+ROWS($E$2:$E$18))),ROW()-ROW($F$2:$F$18)+1),COLUMN($E$2:$E$18),4)))</f>
        <v>-----</v>
      </c>
      <c r="R14" s="121" t="str">
        <f t="array" aca="1" ref="R14" ca="1">IF(ROW()-ROW($G$2:$G$18)+1&gt;ROWS($F$2:$F$18)-COUNTBLANK($F$2:$F$18),"",INDIRECT(ADDRESS(SMALL((IF($F$2:$F$18&gt;"",ROW($F$2:$F$18),ROW()+ROWS($F$2:$F$18))),ROW()-ROW($G$2:$G$18)+1),COLUMN($F$2:$F$18),4)))</f>
        <v>≤ 30%</v>
      </c>
      <c r="S14" s="120" t="str">
        <f t="array" aca="1" ref="S14" ca="1">IF(ROW()-ROW($H$2:$H$18)+1&gt;ROWS($G$2:$G$18)-COUNTBLANK($G$2:$G$18),"",INDIRECT(ADDRESS(SMALL((IF($G$2:$G$18&lt;&gt;"",ROW($G$2:$G$18),ROW()+ROWS($G$2:$G$18))),ROW()-ROW($H$2:$H$18)+1),COLUMN($G$2:$G$18),4)))</f>
        <v>-----</v>
      </c>
      <c r="T14" s="112" t="str">
        <f t="array" aca="1" ref="T14" ca="1">IF(ROW()-ROW($I$2:$I$18)+1&gt;ROWS($H$2:$H$18)-COUNTBLANK($H$2:$H$18),"",INDIRECT(ADDRESS(SMALL((IF($H$2:$H$18&lt;&gt;"",ROW($H$2:$H$18),ROW()+ROWS($H$2:$H$18))),ROW()-ROW($I$2:$I$18)+1),COLUMN($H$2:$H$18),4)))</f>
        <v>-----</v>
      </c>
      <c r="U14" s="112" t="str">
        <f t="array" aca="1" ref="U14" ca="1">IF(ROW()-ROW($J$2:$J$18)+1&gt;ROWS($I$2:$I$18)-COUNTBLANK($I$2:$I$18),"",INDIRECT(ADDRESS(SMALL((IF($I$2:$I$18&lt;&gt;"",ROW($I$2:$I$18),ROW()+ROWS($I$2:$I$18))),ROW()-ROW($J$2:$J$18)+1),COLUMN($I$2:$I$18),4)))</f>
        <v>-----</v>
      </c>
      <c r="V14" s="113" t="str">
        <f t="array" aca="1" ref="V14" ca="1">IF(ROW()-ROW($K$2:$K$18)+1&gt;ROWS($J$2:$J$18)-COUNTBLANK($J$2:$J$18),"",INDIRECT(ADDRESS(SMALL((IF($J$2:$J$18&lt;&gt;"",ROW($J$2:$J$18),ROW()+ROWS($J$2:$J$18))),ROW()-ROW($K$2:$K$18)+1),COLUMN($J$2:$J$18),4)))</f>
        <v>n.d.</v>
      </c>
      <c r="W14" s="118" t="str">
        <f t="array" aca="1" ref="W14" ca="1">IF(ROW()-ROW($L$2:$L$18)+1&gt;ROWS($K$2:$K$18)-COUNTBLANK($K$2:$K$18),"",INDIRECT(ADDRESS(SMALL((IF($K$2:$K$18&lt;&gt;"",ROW($K$2:$K$18),ROW()+ROWS($K$2:$K$18))),ROW()-ROW($L$2:$L$18)+1),COLUMN($K$2:$K$18),4)))</f>
        <v>Unvollständig</v>
      </c>
      <c r="X14" s="119" t="str">
        <f t="array" aca="1" ref="X14" ca="1">IF(ROW()-ROW($M$2:$M$18)+1&gt;ROWS($L$2:$L$18)-COUNTBLANK($L$2:$L$18),"",INDIRECT(ADDRESS(SMALL((IF($L$2:$L$18&lt;&gt;"",ROW($L$2:$L$18),ROW()+ROWS($L$2:$L$18))),ROW()-ROW($M$2:$M$18)+1),COLUMN($L$2:$L$18),4)))</f>
        <v>-----</v>
      </c>
      <c r="Y14" s="119" t="str">
        <f t="array" aca="1" ref="Y14" ca="1">IF(ROW()-ROW($N$2:$N$18)+1&gt;ROWS($M$2:$M$18)-COUNTBLANK($M$2:$M$18),"",INDIRECT(ADDRESS(SMALL((IF($M$2:$M$18&lt;&gt;"",ROW($M$2:$M$18),ROW()+ROWS($M$2:$M$18))),ROW()-ROW($N$2:$N$18)+1),COLUMN($M$2:$M$18),4)))</f>
        <v>-----</v>
      </c>
    </row>
    <row r="15" spans="1:25" ht="36" customHeight="1" x14ac:dyDescent="0.25">
      <c r="A15" s="118" t="str">
        <f>IF('Kennzahlenbogen_(KB)'!R47=0,"",'Kennzahlenbogen_(KB)'!R47)</f>
        <v>Unvollständig</v>
      </c>
      <c r="C15" s="118">
        <f>IF($A15="I.O.","",'Kennzahlenbogen_(KB)'!B47)</f>
        <v>11</v>
      </c>
      <c r="D15" s="143" t="str">
        <f>IF($A15="I.O.","",'Kennzahlenbogen_(KB)'!E47)</f>
        <v>Zahnärztliche Untersuchung vor Bisphosphonat-/ Denosumab-Therapie</v>
      </c>
      <c r="E15" s="120" t="str">
        <f>IF(AND('Kennzahlenbogen_(KB)'!L47="",$A15&lt;&gt;"I.O."),"-----",IF($A15="I.O.","",'Kennzahlenbogen_(KB)'!L47))</f>
        <v>-----</v>
      </c>
      <c r="F15" s="121" t="str">
        <f>IF($A15="I.O.","",'Kennzahlenbogen_(KB)'!M47)</f>
        <v>≥ 90%</v>
      </c>
      <c r="G15" s="120" t="str">
        <f>IF(AND('Kennzahlenbogen_(KB)'!O47="",$A15&lt;&gt;"I.O."),"-----",IF($A15="I.O.","",'Kennzahlenbogen_(KB)'!O47))</f>
        <v>-----</v>
      </c>
      <c r="H15" s="112" t="str">
        <f>IF($A15="I.O.","",IF('Kennzahlenbogen_(KB)'!Q47="","-----",'Kennzahlenbogen_(KB)'!Q47))</f>
        <v>-----</v>
      </c>
      <c r="I15" s="112" t="str">
        <f>IF($A15="I.O.","",IF('Kennzahlenbogen_(KB)'!Q48="","-----",'Kennzahlenbogen_(KB)'!Q48))</f>
        <v>-----</v>
      </c>
      <c r="J15" s="120" t="str">
        <f>IF($A15="I.O.","",IF('Kennzahlenbogen_(KB)'!Q49="","-----",'Kennzahlenbogen_(KB)'!Q49))</f>
        <v>n.d.</v>
      </c>
      <c r="K15" s="118" t="str">
        <f>IF($A15="I.O.","",'Kennzahlenbogen_(KB)'!R47)</f>
        <v>Unvollständig</v>
      </c>
      <c r="L15" s="143" t="str">
        <f>IF(AND('Kennzahlenbogen_(KB)'!S47="",$A15&lt;&gt;"I.O."),"-----",IF($A15="I.O.","",'Kennzahlenbogen_(KB)'!S47))</f>
        <v>-----</v>
      </c>
      <c r="M15" s="143" t="str">
        <f>IF(AND('Kennzahlenbogen_(KB)'!T47="",$A15&lt;&gt;"I.O."),"-----",IF($A15="I.O.","",'Kennzahlenbogen_(KB)'!T47))</f>
        <v>-----</v>
      </c>
      <c r="O15" s="118">
        <f t="array" aca="1" ref="O15" ca="1">IF(ROW()-ROW($D$2:$D$18)+1&gt;ROWS($C$2:$C$18)-COUNTBLANK($C$2:$C$18),"",INDIRECT(ADDRESS(SMALL((IF($C$2:$C$18&lt;&gt;"",ROW($C$2:$C$18),ROW()+ROWS($C$2:$C$18))),ROW()-ROW($D$2:$D$18)+1),COLUMN($C$2:$C$18),4)))</f>
        <v>11</v>
      </c>
      <c r="P15" s="119" t="str">
        <f t="array" aca="1" ref="P15" ca="1">IF(ROW()-ROW($E$2:$E$18)+1&gt;ROWS($D$2:$D$18)-COUNTBLANK($D$2:$D$18),"",INDIRECT(ADDRESS(SMALL((IF($D$2:$D$18&gt;"",ROW($D$2:$D$18),ROW()+ROWS($D$2:$D$18))),ROW()-ROW($E$2:$E$18)+1),COLUMN($D$2:$D$18),4)))</f>
        <v>Zahnärztliche Untersuchung vor Bisphosphonat-/ Denosumab-Therapie</v>
      </c>
      <c r="Q15" s="120" t="str">
        <f t="array" aca="1" ref="Q15" ca="1">IF(ROW()-ROW($F$2:$F$18)+1&gt;ROWS($E$2:$E$18)-COUNTBLANK($E$2:$E$18),"",INDIRECT(ADDRESS(SMALL((IF($E$2:$E$18&gt;"",ROW($E$2:$E$18),ROW()+ROWS($E$2:$E$18))),ROW()-ROW($F$2:$F$18)+1),COLUMN($E$2:$E$18),4)))</f>
        <v>-----</v>
      </c>
      <c r="R15" s="121" t="str">
        <f t="array" aca="1" ref="R15" ca="1">IF(ROW()-ROW($G$2:$G$18)+1&gt;ROWS($F$2:$F$18)-COUNTBLANK($F$2:$F$18),"",INDIRECT(ADDRESS(SMALL((IF($F$2:$F$18&gt;"",ROW($F$2:$F$18),ROW()+ROWS($F$2:$F$18))),ROW()-ROW($G$2:$G$18)+1),COLUMN($F$2:$F$18),4)))</f>
        <v>≥ 90%</v>
      </c>
      <c r="S15" s="120" t="str">
        <f t="array" aca="1" ref="S15" ca="1">IF(ROW()-ROW($H$2:$H$18)+1&gt;ROWS($G$2:$G$18)-COUNTBLANK($G$2:$G$18),"",INDIRECT(ADDRESS(SMALL((IF($G$2:$G$18&lt;&gt;"",ROW($G$2:$G$18),ROW()+ROWS($G$2:$G$18))),ROW()-ROW($H$2:$H$18)+1),COLUMN($G$2:$G$18),4)))</f>
        <v>-----</v>
      </c>
      <c r="T15" s="112" t="str">
        <f t="array" aca="1" ref="T15" ca="1">IF(ROW()-ROW($I$2:$I$18)+1&gt;ROWS($H$2:$H$18)-COUNTBLANK($H$2:$H$18),"",INDIRECT(ADDRESS(SMALL((IF($H$2:$H$18&lt;&gt;"",ROW($H$2:$H$18),ROW()+ROWS($H$2:$H$18))),ROW()-ROW($I$2:$I$18)+1),COLUMN($H$2:$H$18),4)))</f>
        <v>-----</v>
      </c>
      <c r="U15" s="112" t="str">
        <f t="array" aca="1" ref="U15" ca="1">IF(ROW()-ROW($J$2:$J$18)+1&gt;ROWS($I$2:$I$18)-COUNTBLANK($I$2:$I$18),"",INDIRECT(ADDRESS(SMALL((IF($I$2:$I$18&lt;&gt;"",ROW($I$2:$I$18),ROW()+ROWS($I$2:$I$18))),ROW()-ROW($J$2:$J$18)+1),COLUMN($I$2:$I$18),4)))</f>
        <v>-----</v>
      </c>
      <c r="V15" s="113" t="str">
        <f t="array" aca="1" ref="V15" ca="1">IF(ROW()-ROW($K$2:$K$18)+1&gt;ROWS($J$2:$J$18)-COUNTBLANK($J$2:$J$18),"",INDIRECT(ADDRESS(SMALL((IF($J$2:$J$18&lt;&gt;"",ROW($J$2:$J$18),ROW()+ROWS($J$2:$J$18))),ROW()-ROW($K$2:$K$18)+1),COLUMN($J$2:$J$18),4)))</f>
        <v>n.d.</v>
      </c>
      <c r="W15" s="118" t="str">
        <f t="array" aca="1" ref="W15" ca="1">IF(ROW()-ROW($L$2:$L$18)+1&gt;ROWS($K$2:$K$18)-COUNTBLANK($K$2:$K$18),"",INDIRECT(ADDRESS(SMALL((IF($K$2:$K$18&lt;&gt;"",ROW($K$2:$K$18),ROW()+ROWS($K$2:$K$18))),ROW()-ROW($L$2:$L$18)+1),COLUMN($K$2:$K$18),4)))</f>
        <v>Unvollständig</v>
      </c>
      <c r="X15" s="119" t="str">
        <f t="array" aca="1" ref="X15" ca="1">IF(ROW()-ROW($M$2:$M$18)+1&gt;ROWS($L$2:$L$18)-COUNTBLANK($L$2:$L$18),"",INDIRECT(ADDRESS(SMALL((IF($L$2:$L$18&lt;&gt;"",ROW($L$2:$L$18),ROW()+ROWS($L$2:$L$18))),ROW()-ROW($M$2:$M$18)+1),COLUMN($L$2:$L$18),4)))</f>
        <v>-----</v>
      </c>
      <c r="Y15" s="119" t="str">
        <f t="array" aca="1" ref="Y15" ca="1">IF(ROW()-ROW($N$2:$N$18)+1&gt;ROWS($M$2:$M$18)-COUNTBLANK($M$2:$M$18),"",INDIRECT(ADDRESS(SMALL((IF($M$2:$M$18&lt;&gt;"",ROW($M$2:$M$18),ROW()+ROWS($M$2:$M$18))),ROW()-ROW($N$2:$N$18)+1),COLUMN($M$2:$M$18),4)))</f>
        <v>-----</v>
      </c>
    </row>
    <row r="16" spans="1:25" ht="36" customHeight="1" x14ac:dyDescent="0.25">
      <c r="A16" s="118" t="str">
        <f>IF('Kennzahlenbogen_(KB)'!R50=0,"",'Kennzahlenbogen_(KB)'!R50)</f>
        <v>Unvollständig</v>
      </c>
      <c r="C16" s="118">
        <f>IF($A16="I.O.","",'Kennzahlenbogen_(KB)'!B50)</f>
        <v>12</v>
      </c>
      <c r="D16" s="143" t="str">
        <f>IF($A16="I.O.","",'Kennzahlenbogen_(KB)'!E50)</f>
        <v>Operative Expertise</v>
      </c>
      <c r="E16" s="120" t="str">
        <f>IF(AND('Kennzahlenbogen_(KB)'!L50="",$A16&lt;&gt;"I.O."),"-----",IF($A16="I.O.","",'Kennzahlenbogen_(KB)'!L50))</f>
        <v>-----</v>
      </c>
      <c r="F16" s="121" t="str">
        <f>IF($A16="I.O.","",'Kennzahlenbogen_(KB)'!M50)</f>
        <v>≥ 30</v>
      </c>
      <c r="G16" s="120" t="str">
        <f>IF(AND('Kennzahlenbogen_(KB)'!O50="",$A16&lt;&gt;"I.O."),"-----",IF($A16="I.O.","",'Kennzahlenbogen_(KB)'!O50))</f>
        <v>-----</v>
      </c>
      <c r="H16" s="112">
        <f>IF($A16="I.O.","",IF('Kennzahlenbogen_(KB)'!Q50="","-----",'Kennzahlenbogen_(KB)'!Q50))</f>
        <v>0</v>
      </c>
      <c r="I16" s="112" t="str">
        <f>IF($A16="I.O.","","-----")</f>
        <v>-----</v>
      </c>
      <c r="J16" s="120" t="str">
        <f>IF($A16="I.O.","","-----")</f>
        <v>-----</v>
      </c>
      <c r="K16" s="118" t="str">
        <f>IF($A16="I.O.","",'Kennzahlenbogen_(KB)'!R50)</f>
        <v>Unvollständig</v>
      </c>
      <c r="L16" s="143" t="str">
        <f>IF(AND('Kennzahlenbogen_(KB)'!S50="",$A16&lt;&gt;"I.O."),"-----",IF($A16="I.O.","",'Kennzahlenbogen_(KB)'!S50))</f>
        <v>-----</v>
      </c>
      <c r="M16" s="143" t="str">
        <f>IF(AND('Kennzahlenbogen_(KB)'!T50="",$A16&lt;&gt;"I.O."),"-----",IF($A16="I.O.","",'Kennzahlenbogen_(KB)'!T50))</f>
        <v>-----</v>
      </c>
      <c r="O16" s="118">
        <f t="array" aca="1" ref="O16" ca="1">IF(ROW()-ROW($D$2:$D$18)+1&gt;ROWS($C$2:$C$18)-COUNTBLANK($C$2:$C$18),"",INDIRECT(ADDRESS(SMALL((IF($C$2:$C$18&lt;&gt;"",ROW($C$2:$C$18),ROW()+ROWS($C$2:$C$18))),ROW()-ROW($D$2:$D$18)+1),COLUMN($C$2:$C$18),4)))</f>
        <v>12</v>
      </c>
      <c r="P16" s="119" t="str">
        <f t="array" aca="1" ref="P16" ca="1">IF(ROW()-ROW($E$2:$E$18)+1&gt;ROWS($D$2:$D$18)-COUNTBLANK($D$2:$D$18),"",INDIRECT(ADDRESS(SMALL((IF($D$2:$D$18&gt;"",ROW($D$2:$D$18),ROW()+ROWS($D$2:$D$18))),ROW()-ROW($E$2:$E$18)+1),COLUMN($D$2:$D$18),4)))</f>
        <v>Operative Expertise</v>
      </c>
      <c r="Q16" s="120" t="str">
        <f t="array" aca="1" ref="Q16" ca="1">IF(ROW()-ROW($F$2:$F$18)+1&gt;ROWS($E$2:$E$18)-COUNTBLANK($E$2:$E$18),"",INDIRECT(ADDRESS(SMALL((IF($E$2:$E$18&gt;"",ROW($E$2:$E$18),ROW()+ROWS($E$2:$E$18))),ROW()-ROW($F$2:$F$18)+1),COLUMN($E$2:$E$18),4)))</f>
        <v>-----</v>
      </c>
      <c r="R16" s="121" t="str">
        <f t="array" aca="1" ref="R16" ca="1">IF(ROW()-ROW($G$2:$G$18)+1&gt;ROWS($F$2:$F$18)-COUNTBLANK($F$2:$F$18),"",INDIRECT(ADDRESS(SMALL((IF($F$2:$F$18&gt;"",ROW($F$2:$F$18),ROW()+ROWS($F$2:$F$18))),ROW()-ROW($G$2:$G$18)+1),COLUMN($F$2:$F$18),4)))</f>
        <v>≥ 30</v>
      </c>
      <c r="S16" s="120" t="str">
        <f t="array" aca="1" ref="S16" ca="1">IF(ROW()-ROW($H$2:$H$18)+1&gt;ROWS($G$2:$G$18)-COUNTBLANK($G$2:$G$18),"",INDIRECT(ADDRESS(SMALL((IF($G$2:$G$18&lt;&gt;"",ROW($G$2:$G$18),ROW()+ROWS($G$2:$G$18))),ROW()-ROW($H$2:$H$18)+1),COLUMN($G$2:$G$18),4)))</f>
        <v>-----</v>
      </c>
      <c r="T16" s="112">
        <f t="array" aca="1" ref="T16" ca="1">IF(ROW()-ROW($I$2:$I$18)+1&gt;ROWS($H$2:$H$18)-COUNTBLANK($H$2:$H$18),"",INDIRECT(ADDRESS(SMALL((IF($H$2:$H$18&lt;&gt;"",ROW($H$2:$H$18),ROW()+ROWS($H$2:$H$18))),ROW()-ROW($I$2:$I$18)+1),COLUMN($H$2:$H$18),4)))</f>
        <v>0</v>
      </c>
      <c r="U16" s="112" t="str">
        <f t="array" aca="1" ref="U16" ca="1">IF(ROW()-ROW($J$2:$J$18)+1&gt;ROWS($I$2:$I$18)-COUNTBLANK($I$2:$I$18),"",INDIRECT(ADDRESS(SMALL((IF($I$2:$I$18&lt;&gt;"",ROW($I$2:$I$18),ROW()+ROWS($I$2:$I$18))),ROW()-ROW($J$2:$J$18)+1),COLUMN($I$2:$I$18),4)))</f>
        <v>-----</v>
      </c>
      <c r="V16" s="113" t="str">
        <f t="array" aca="1" ref="V16" ca="1">IF(ROW()-ROW($K$2:$K$18)+1&gt;ROWS($J$2:$J$18)-COUNTBLANK($J$2:$J$18),"",INDIRECT(ADDRESS(SMALL((IF($J$2:$J$18&lt;&gt;"",ROW($J$2:$J$18),ROW()+ROWS($J$2:$J$18))),ROW()-ROW($K$2:$K$18)+1),COLUMN($J$2:$J$18),4)))</f>
        <v>-----</v>
      </c>
      <c r="W16" s="118" t="str">
        <f t="array" aca="1" ref="W16" ca="1">IF(ROW()-ROW($L$2:$L$18)+1&gt;ROWS($K$2:$K$18)-COUNTBLANK($K$2:$K$18),"",INDIRECT(ADDRESS(SMALL((IF($K$2:$K$18&lt;&gt;"",ROW($K$2:$K$18),ROW()+ROWS($K$2:$K$18))),ROW()-ROW($L$2:$L$18)+1),COLUMN($K$2:$K$18),4)))</f>
        <v>Unvollständig</v>
      </c>
      <c r="X16" s="119" t="str">
        <f t="array" aca="1" ref="X16" ca="1">IF(ROW()-ROW($M$2:$M$18)+1&gt;ROWS($L$2:$L$18)-COUNTBLANK($L$2:$L$18),"",INDIRECT(ADDRESS(SMALL((IF($L$2:$L$18&lt;&gt;"",ROW($L$2:$L$18),ROW()+ROWS($L$2:$L$18))),ROW()-ROW($M$2:$M$18)+1),COLUMN($L$2:$L$18),4)))</f>
        <v>-----</v>
      </c>
      <c r="Y16" s="119" t="str">
        <f t="array" aca="1" ref="Y16" ca="1">IF(ROW()-ROW($N$2:$N$18)+1&gt;ROWS($M$2:$M$18)-COUNTBLANK($M$2:$M$18),"",INDIRECT(ADDRESS(SMALL((IF($M$2:$M$18&lt;&gt;"",ROW($M$2:$M$18),ROW()+ROWS($M$2:$M$18))),ROW()-ROW($N$2:$N$18)+1),COLUMN($M$2:$M$18),4)))</f>
        <v>-----</v>
      </c>
    </row>
    <row r="17" spans="1:25" ht="33" customHeight="1" x14ac:dyDescent="0.25">
      <c r="A17" s="118" t="str">
        <f>IF('Kennzahlenbogen_(KB)'!R53=0,"",'Kennzahlenbogen_(KB)'!R53)</f>
        <v>Unvollständig</v>
      </c>
      <c r="C17" s="118" t="str">
        <f>IF($A17="I.O.","",'Kennzahlenbogen_(KB)'!B53)</f>
        <v xml:space="preserve">13
</v>
      </c>
      <c r="D17" s="143" t="str">
        <f>IF($A17="I.O.","",'Kennzahlenbogen_(KB)'!E53)</f>
        <v>Postoperative Kom-plikationen nach Nierenteilresektion</v>
      </c>
      <c r="E17" s="120" t="str">
        <f>IF(AND('Kennzahlenbogen_(KB)'!L53="",$A17&lt;&gt;"I.O."),"-----",IF($A17="I.O.","",'Kennzahlenbogen_(KB)'!L53))</f>
        <v>-----</v>
      </c>
      <c r="F17" s="121" t="str">
        <f>IF($A17="I.O.","",'Kennzahlenbogen_(KB)'!M53)</f>
        <v>Derzeit keine Vorgaben</v>
      </c>
      <c r="G17" s="120" t="str">
        <f>IF(AND('Kennzahlenbogen_(KB)'!O53="",$A17&lt;&gt;"I.O."),"-----",IF($A17="I.O.","",'Kennzahlenbogen_(KB)'!O53))</f>
        <v>&gt; 30%</v>
      </c>
      <c r="H17" s="112" t="str">
        <f>IF($A17="I.O.","",IF('Kennzahlenbogen_(KB)'!Q53="","-----",'Kennzahlenbogen_(KB)'!Q53))</f>
        <v>-----</v>
      </c>
      <c r="I17" s="112" t="str">
        <f>IF($A17="I.O.","",IF('Kennzahlenbogen_(KB)'!Q54="","-----",'Kennzahlenbogen_(KB)'!Q54))</f>
        <v>-----</v>
      </c>
      <c r="J17" s="120" t="str">
        <f>IF($A17="I.O.","",IF('Kennzahlenbogen_(KB)'!Q55="","-----",'Kennzahlenbogen_(KB)'!Q55))</f>
        <v>n.d.</v>
      </c>
      <c r="K17" s="118" t="str">
        <f>IF($A17="I.O.","",'Kennzahlenbogen_(KB)'!R53)</f>
        <v>Unvollständig</v>
      </c>
      <c r="L17" s="143" t="str">
        <f>IF(AND('Kennzahlenbogen_(KB)'!S53="",$A17&lt;&gt;"I.O."),"-----",IF($A17="I.O.","",'Kennzahlenbogen_(KB)'!S53))</f>
        <v>-----</v>
      </c>
      <c r="M17" s="143" t="str">
        <f>IF(AND('Kennzahlenbogen_(KB)'!T53="",$A17&lt;&gt;"I.O."),"-----",IF($A17="I.O.","",'Kennzahlenbogen_(KB)'!T53))</f>
        <v>-----</v>
      </c>
      <c r="O17" s="118" t="str">
        <f t="array" aca="1" ref="O17" ca="1">IF(ROW()-ROW($D$2:$D$18)+1&gt;ROWS($C$2:$C$18)-COUNTBLANK($C$2:$C$18),"",INDIRECT(ADDRESS(SMALL((IF($C$2:$C$18&lt;&gt;"",ROW($C$2:$C$18),ROW()+ROWS($C$2:$C$18))),ROW()-ROW($D$2:$D$18)+1),COLUMN($C$2:$C$18),4)))</f>
        <v xml:space="preserve">13
</v>
      </c>
      <c r="P17" s="119" t="str">
        <f t="array" aca="1" ref="P17" ca="1">IF(ROW()-ROW($E$2:$E$18)+1&gt;ROWS($D$2:$D$18)-COUNTBLANK($D$2:$D$18),"",INDIRECT(ADDRESS(SMALL((IF($D$2:$D$18&gt;"",ROW($D$2:$D$18),ROW()+ROWS($D$2:$D$18))),ROW()-ROW($E$2:$E$18)+1),COLUMN($D$2:$D$18),4)))</f>
        <v>Postoperative Kom-plikationen nach Nierenteilresektion</v>
      </c>
      <c r="Q17" s="120" t="str">
        <f t="array" aca="1" ref="Q17" ca="1">IF(ROW()-ROW($F$2:$F$18)+1&gt;ROWS($E$2:$E$18)-COUNTBLANK($E$2:$E$18),"",INDIRECT(ADDRESS(SMALL((IF($E$2:$E$18&gt;"",ROW($E$2:$E$18),ROW()+ROWS($E$2:$E$18))),ROW()-ROW($F$2:$F$18)+1),COLUMN($E$2:$E$18),4)))</f>
        <v>-----</v>
      </c>
      <c r="R17" s="121" t="str">
        <f t="array" aca="1" ref="R17" ca="1">IF(ROW()-ROW($G$2:$G$18)+1&gt;ROWS($F$2:$F$18)-COUNTBLANK($F$2:$F$18),"",INDIRECT(ADDRESS(SMALL((IF($F$2:$F$18&gt;"",ROW($F$2:$F$18),ROW()+ROWS($F$2:$F$18))),ROW()-ROW($G$2:$G$18)+1),COLUMN($F$2:$F$18),4)))</f>
        <v>Derzeit keine Vorgaben</v>
      </c>
      <c r="S17" s="120" t="str">
        <f t="array" aca="1" ref="S17" ca="1">IF(ROW()-ROW($H$2:$H$18)+1&gt;ROWS($G$2:$G$18)-COUNTBLANK($G$2:$G$18),"",INDIRECT(ADDRESS(SMALL((IF($G$2:$G$18&lt;&gt;"",ROW($G$2:$G$18),ROW()+ROWS($G$2:$G$18))),ROW()-ROW($H$2:$H$18)+1),COLUMN($G$2:$G$18),4)))</f>
        <v>&gt; 30%</v>
      </c>
      <c r="T17" s="112" t="str">
        <f t="array" aca="1" ref="T17" ca="1">IF(ROW()-ROW($I$2:$I$18)+1&gt;ROWS($H$2:$H$18)-COUNTBLANK($H$2:$H$18),"",INDIRECT(ADDRESS(SMALL((IF($H$2:$H$18&lt;&gt;"",ROW($H$2:$H$18),ROW()+ROWS($H$2:$H$18))),ROW()-ROW($I$2:$I$18)+1),COLUMN($H$2:$H$18),4)))</f>
        <v>-----</v>
      </c>
      <c r="U17" s="112" t="str">
        <f t="array" aca="1" ref="U17" ca="1">IF(ROW()-ROW($J$2:$J$18)+1&gt;ROWS($I$2:$I$18)-COUNTBLANK($I$2:$I$18),"",INDIRECT(ADDRESS(SMALL((IF($I$2:$I$18&lt;&gt;"",ROW($I$2:$I$18),ROW()+ROWS($I$2:$I$18))),ROW()-ROW($J$2:$J$18)+1),COLUMN($I$2:$I$18),4)))</f>
        <v>-----</v>
      </c>
      <c r="V17" s="113" t="str">
        <f t="array" aca="1" ref="V17" ca="1">IF(ROW()-ROW($K$2:$K$18)+1&gt;ROWS($J$2:$J$18)-COUNTBLANK($J$2:$J$18),"",INDIRECT(ADDRESS(SMALL((IF($J$2:$J$18&lt;&gt;"",ROW($J$2:$J$18),ROW()+ROWS($J$2:$J$18))),ROW()-ROW($K$2:$K$18)+1),COLUMN($J$2:$J$18),4)))</f>
        <v>n.d.</v>
      </c>
      <c r="W17" s="118" t="str">
        <f t="array" aca="1" ref="W17" ca="1">IF(ROW()-ROW($L$2:$L$18)+1&gt;ROWS($K$2:$K$18)-COUNTBLANK($K$2:$K$18),"",INDIRECT(ADDRESS(SMALL((IF($K$2:$K$18&lt;&gt;"",ROW($K$2:$K$18),ROW()+ROWS($K$2:$K$18))),ROW()-ROW($L$2:$L$18)+1),COLUMN($K$2:$K$18),4)))</f>
        <v>Unvollständig</v>
      </c>
      <c r="X17" s="119" t="str">
        <f t="array" aca="1" ref="X17" ca="1">IF(ROW()-ROW($M$2:$M$18)+1&gt;ROWS($L$2:$L$18)-COUNTBLANK($L$2:$L$18),"",INDIRECT(ADDRESS(SMALL((IF($L$2:$L$18&lt;&gt;"",ROW($L$2:$L$18),ROW()+ROWS($L$2:$L$18))),ROW()-ROW($M$2:$M$18)+1),COLUMN($L$2:$L$18),4)))</f>
        <v>-----</v>
      </c>
      <c r="Y17" s="119" t="str">
        <f t="array" aca="1" ref="Y17" ca="1">IF(ROW()-ROW($N$2:$N$18)+1&gt;ROWS($M$2:$M$18)-COUNTBLANK($M$2:$M$18),"",INDIRECT(ADDRESS(SMALL((IF($M$2:$M$18&lt;&gt;"",ROW($M$2:$M$18),ROW()+ROWS($M$2:$M$18))),ROW()-ROW($N$2:$N$18)+1),COLUMN($M$2:$M$18),4)))</f>
        <v>-----</v>
      </c>
    </row>
    <row r="18" spans="1:25" ht="33" customHeight="1" x14ac:dyDescent="0.25">
      <c r="A18" s="118" t="str">
        <f>IF('Kennzahlenbogen_(KB)'!R56=0,"",'Kennzahlenbogen_(KB)'!R56)</f>
        <v>Unvollständig</v>
      </c>
      <c r="C18" s="118">
        <f>IF($A18="I.O.","",'Kennzahlenbogen_(KB)'!B56)</f>
        <v>14</v>
      </c>
      <c r="D18" s="143" t="str">
        <f>IF($A18="I.O.","",'Kennzahlenbogen_(KB)'!E56)</f>
        <v xml:space="preserve">Postoperative Mortalität </v>
      </c>
      <c r="E18" s="120" t="str">
        <f>IF(AND('Kennzahlenbogen_(KB)'!L56="",$A18&lt;&gt;"I.O."),"-----",IF($A18="I.O.","",'Kennzahlenbogen_(KB)'!L56))</f>
        <v>-----</v>
      </c>
      <c r="F18" s="121" t="str">
        <f>IF($A18="I.O.","",'Kennzahlenbogen_(KB)'!M56)</f>
        <v>Derzeit keine Vorgaben</v>
      </c>
      <c r="G18" s="120" t="str">
        <f>IF(AND('Kennzahlenbogen_(KB)'!O56="",$A18&lt;&gt;"I.O."),"-----",IF($A18="I.O.","",'Kennzahlenbogen_(KB)'!O56))</f>
        <v>&gt; 5%</v>
      </c>
      <c r="H18" s="112" t="str">
        <f>IF($A18="I.O.","",IF('Kennzahlenbogen_(KB)'!Q56="","-----",'Kennzahlenbogen_(KB)'!Q56))</f>
        <v>-----</v>
      </c>
      <c r="I18" s="112" t="str">
        <f>IF($A18="I.O.","",IF('Kennzahlenbogen_(KB)'!Q57="","-----",'Kennzahlenbogen_(KB)'!Q57))</f>
        <v>-----</v>
      </c>
      <c r="J18" s="120" t="str">
        <f>IF($A18="I.O.","",IF('Kennzahlenbogen_(KB)'!Q58="","-----",'Kennzahlenbogen_(KB)'!Q58))</f>
        <v>n.d.</v>
      </c>
      <c r="K18" s="118" t="str">
        <f>IF($A18="I.O.","",'Kennzahlenbogen_(KB)'!R56)</f>
        <v>Unvollständig</v>
      </c>
      <c r="L18" s="143" t="str">
        <f>IF(AND('Kennzahlenbogen_(KB)'!S56="",$A18&lt;&gt;"I.O."),"-----",IF($A18="I.O.","",'Kennzahlenbogen_(KB)'!S56))</f>
        <v>-----</v>
      </c>
      <c r="M18" s="143" t="str">
        <f>IF(AND('Kennzahlenbogen_(KB)'!T56="",$A18&lt;&gt;"I.O."),"-----",IF($A18="I.O.","",'Kennzahlenbogen_(KB)'!T56))</f>
        <v>-----</v>
      </c>
      <c r="O18" s="118">
        <f t="array" aca="1" ref="O18" ca="1">IF(ROW()-ROW($D$2:$D$18)+1&gt;ROWS($C$2:$C$18)-COUNTBLANK($C$2:$C$18),"",INDIRECT(ADDRESS(SMALL((IF($C$2:$C$18&lt;&gt;"",ROW($C$2:$C$18),ROW()+ROWS($C$2:$C$18))),ROW()-ROW($D$2:$D$18)+1),COLUMN($C$2:$C$18),4)))</f>
        <v>14</v>
      </c>
      <c r="P18" s="119" t="str">
        <f t="array" aca="1" ref="P18" ca="1">IF(ROW()-ROW($E$2:$E$18)+1&gt;ROWS($D$2:$D$18)-COUNTBLANK($D$2:$D$18),"",INDIRECT(ADDRESS(SMALL((IF($D$2:$D$18&gt;"",ROW($D$2:$D$18),ROW()+ROWS($D$2:$D$18))),ROW()-ROW($E$2:$E$18)+1),COLUMN($D$2:$D$18),4)))</f>
        <v xml:space="preserve">Postoperative Mortalität </v>
      </c>
      <c r="Q18" s="120" t="str">
        <f t="array" aca="1" ref="Q18" ca="1">IF(ROW()-ROW($F$2:$F$18)+1&gt;ROWS($E$2:$E$18)-COUNTBLANK($E$2:$E$18),"",INDIRECT(ADDRESS(SMALL((IF($E$2:$E$18&gt;"",ROW($E$2:$E$18),ROW()+ROWS($E$2:$E$18))),ROW()-ROW($F$2:$F$18)+1),COLUMN($E$2:$E$18),4)))</f>
        <v>-----</v>
      </c>
      <c r="R18" s="121" t="str">
        <f t="array" aca="1" ref="R18" ca="1">IF(ROW()-ROW($G$2:$G$18)+1&gt;ROWS($F$2:$F$18)-COUNTBLANK($F$2:$F$18),"",INDIRECT(ADDRESS(SMALL((IF($F$2:$F$18&gt;"",ROW($F$2:$F$18),ROW()+ROWS($F$2:$F$18))),ROW()-ROW($G$2:$G$18)+1),COLUMN($F$2:$F$18),4)))</f>
        <v>Derzeit keine Vorgaben</v>
      </c>
      <c r="S18" s="120" t="str">
        <f t="array" aca="1" ref="S18" ca="1">IF(ROW()-ROW($H$2:$H$18)+1&gt;ROWS($G$2:$G$18)-COUNTBLANK($G$2:$G$18),"",INDIRECT(ADDRESS(SMALL((IF($G$2:$G$18&lt;&gt;"",ROW($G$2:$G$18),ROW()+ROWS($G$2:$G$18))),ROW()-ROW($H$2:$H$18)+1),COLUMN($G$2:$G$18),4)))</f>
        <v>&gt; 5%</v>
      </c>
      <c r="T18" s="112" t="str">
        <f t="array" aca="1" ref="T18" ca="1">IF(ROW()-ROW($I$2:$I$18)+1&gt;ROWS($H$2:$H$18)-COUNTBLANK($H$2:$H$18),"",INDIRECT(ADDRESS(SMALL((IF($H$2:$H$18&lt;&gt;"",ROW($H$2:$H$18),ROW()+ROWS($H$2:$H$18))),ROW()-ROW($I$2:$I$18)+1),COLUMN($H$2:$H$18),4)))</f>
        <v>-----</v>
      </c>
      <c r="U18" s="112" t="str">
        <f t="array" aca="1" ref="U18" ca="1">IF(ROW()-ROW($J$2:$J$18)+1&gt;ROWS($I$2:$I$18)-COUNTBLANK($I$2:$I$18),"",INDIRECT(ADDRESS(SMALL((IF($I$2:$I$18&lt;&gt;"",ROW($I$2:$I$18),ROW()+ROWS($I$2:$I$18))),ROW()-ROW($J$2:$J$18)+1),COLUMN($I$2:$I$18),4)))</f>
        <v>-----</v>
      </c>
      <c r="V18" s="113" t="str">
        <f t="array" aca="1" ref="V18" ca="1">IF(ROW()-ROW($K$2:$K$18)+1&gt;ROWS($J$2:$J$18)-COUNTBLANK($J$2:$J$18),"",INDIRECT(ADDRESS(SMALL((IF($J$2:$J$18&lt;&gt;"",ROW($J$2:$J$18),ROW()+ROWS($J$2:$J$18))),ROW()-ROW($K$2:$K$18)+1),COLUMN($J$2:$J$18),4)))</f>
        <v>n.d.</v>
      </c>
      <c r="W18" s="118" t="str">
        <f t="array" aca="1" ref="W18" ca="1">IF(ROW()-ROW($L$2:$L$18)+1&gt;ROWS($K$2:$K$18)-COUNTBLANK($K$2:$K$18),"",INDIRECT(ADDRESS(SMALL((IF($K$2:$K$18&lt;&gt;"",ROW($K$2:$K$18),ROW()+ROWS($K$2:$K$18))),ROW()-ROW($L$2:$L$18)+1),COLUMN($K$2:$K$18),4)))</f>
        <v>Unvollständig</v>
      </c>
      <c r="X18" s="119" t="str">
        <f t="array" aca="1" ref="X18" ca="1">IF(ROW()-ROW($M$2:$M$18)+1&gt;ROWS($L$2:$L$18)-COUNTBLANK($L$2:$L$18),"",INDIRECT(ADDRESS(SMALL((IF($L$2:$L$18&lt;&gt;"",ROW($L$2:$L$18),ROW()+ROWS($L$2:$L$18))),ROW()-ROW($M$2:$M$18)+1),COLUMN($L$2:$L$18),4)))</f>
        <v>-----</v>
      </c>
      <c r="Y18" s="119" t="str">
        <f t="array" aca="1" ref="Y18" ca="1">IF(ROW()-ROW($N$2:$N$18)+1&gt;ROWS($M$2:$M$18)-COUNTBLANK($M$2:$M$18),"",INDIRECT(ADDRESS(SMALL((IF($M$2:$M$18&lt;&gt;"",ROW($M$2:$M$18),ROW()+ROWS($M$2:$M$18))),ROW()-ROW($N$2:$N$18)+1),COLUMN($M$2:$M$18),4)))</f>
        <v>-----</v>
      </c>
    </row>
  </sheetData>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Basisdaten</vt:lpstr>
      <vt:lpstr>HilfstabelleSD</vt:lpstr>
      <vt:lpstr>Studien</vt:lpstr>
      <vt:lpstr>HilfstabelleStudien</vt:lpstr>
      <vt:lpstr>HilfstabelleB</vt:lpstr>
      <vt:lpstr>Datenquelle</vt:lpstr>
      <vt:lpstr>Operateure</vt:lpstr>
      <vt:lpstr>Kennzahlenbogen_(KB)</vt:lpstr>
      <vt:lpstr>HilfstabelleKB</vt:lpstr>
      <vt:lpstr>Berechnung1</vt:lpstr>
      <vt:lpstr>Datendefizite_KB</vt:lpstr>
      <vt:lpstr>Hilfstabelle Datendef_KB</vt:lpstr>
      <vt:lpstr>KrebsregisterZusammenarbeit</vt:lpstr>
      <vt:lpstr>myCategory</vt:lpstr>
      <vt:lpstr>Basisdaten!Print_Area</vt:lpstr>
      <vt:lpstr>'Kennzahlenbogen_(KB)'!Print_Area</vt:lpstr>
      <vt:lpstr>Operateure!Print_Area</vt:lpstr>
      <vt:lpstr>Studien!Print_Area</vt:lpstr>
      <vt:lpstr>Datendefizite_KB!Print_Titles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2024-11-18T06:56:15Z</cp:lastPrinted>
  <dcterms:created xsi:type="dcterms:W3CDTF">2012-04-12T09:13:43Z</dcterms:created>
  <dcterms:modified xsi:type="dcterms:W3CDTF">2025-01-14T12:10:45Z</dcterms:modified>
</cp:coreProperties>
</file>