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viszeral\analkarzinom\"/>
    </mc:Choice>
  </mc:AlternateContent>
  <xr:revisionPtr revIDLastSave="0" documentId="13_ncr:1_{221B5544-8DD4-4582-B745-CAACB1073275}" xr6:coauthVersionLast="47" xr6:coauthVersionMax="47" xr10:uidLastSave="{00000000-0000-0000-0000-000000000000}"/>
  <workbookProtection workbookAlgorithmName="SHA-512" workbookHashValue="hrYVVxGCZJ2U7ecH3yVSDmk6sbhcNFZzQTyiuwKrnh6lWy3i27uMQfduKp9W3f6CBKSUW5voinDScn6grKyWIA==" workbookSaltValue="66fWBotZ95D/ojLmFzxPJw==" workbookSpinCount="100000" lockStructure="1"/>
  <bookViews>
    <workbookView xWindow="-120" yWindow="-120" windowWidth="29040" windowHeight="15720" tabRatio="803" xr2:uid="{00000000-000D-0000-FFFF-FFFF00000000}"/>
  </bookViews>
  <sheets>
    <sheet name="Basisdaten" sheetId="2" r:id="rId1"/>
    <sheet name="Datenquelle" sheetId="13" state="hidden" r:id="rId2"/>
    <sheet name="HilfstabelleSD" sheetId="10" state="hidden" r:id="rId3"/>
    <sheet name="HilfstabelleB" sheetId="8" state="hidden" r:id="rId4"/>
    <sheet name="Studien" sheetId="14"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definedNames>
    <definedName name="KrebsregisterZusammenarbeit">Datenquelle!$B$109:$B$114</definedName>
    <definedName name="myItem" localSheetId="1">OFFSET([0]!myItemList,0,0,COUNTA([0]!myItemList),1)</definedName>
    <definedName name="myItem" localSheetId="5">OFFSET([0]!myItemList,0,0,COUNTA([0]!myItemList),1)</definedName>
    <definedName name="myItem">OFFSET(myItemList,0,0,COUNTA(myItemList),1)</definedName>
    <definedName name="OncoBox" localSheetId="1">Datenquelle!$B$105:$B$106</definedName>
    <definedName name="_xlnm.Print_Area" localSheetId="0">Basisdaten!$B$1:$K$34</definedName>
    <definedName name="_xlnm.Print_Area" localSheetId="10">OFFSET(Datendefizite_KB!$A$1,0,0,SUMPRODUCT((Datendefizite_KB!$A$14:$A$27&lt;&gt;"")+0)+13,11)</definedName>
    <definedName name="_xlnm.Print_Area" localSheetId="7">'Kennzahlenbogen_(KB)'!$B$1:$R$61</definedName>
    <definedName name="_xlnm.Print_Area" localSheetId="6">Operateure!$A$1:$G$22</definedName>
    <definedName name="_xlnm.Print_Area" localSheetId="4">Studien!$A$1:$E$60</definedName>
    <definedName name="_xlnm.Print_Titles" localSheetId="10">Datendefizite_KB!$12:$13</definedName>
    <definedName name="_xlnm.Print_Titles" localSheetId="11">'Hilfstabelle DatendefKB'!$1:$1</definedName>
    <definedName name="_xlnm.Print_Titles" localSheetId="7">'Kennzahlenbogen_(KB)'!$6:$7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4" l="1"/>
  <c r="J57" i="14"/>
  <c r="I58" i="14"/>
  <c r="J58" i="14"/>
  <c r="K58" i="14"/>
  <c r="I59" i="14"/>
  <c r="J59" i="14"/>
  <c r="I60" i="14"/>
  <c r="J60" i="14"/>
  <c r="I12" i="14"/>
  <c r="J12" i="14"/>
  <c r="K12" i="14" s="1"/>
  <c r="I13" i="14"/>
  <c r="J13" i="14"/>
  <c r="I14" i="14"/>
  <c r="J14" i="14"/>
  <c r="I15" i="14"/>
  <c r="J15" i="14"/>
  <c r="I16" i="14"/>
  <c r="J16" i="14"/>
  <c r="K16" i="14" s="1"/>
  <c r="A7" i="15" s="1"/>
  <c r="I17" i="14"/>
  <c r="J17" i="14"/>
  <c r="I18" i="14"/>
  <c r="J18" i="14"/>
  <c r="I19" i="14"/>
  <c r="J19" i="14"/>
  <c r="I20" i="14"/>
  <c r="J20" i="14"/>
  <c r="I21" i="14"/>
  <c r="J21" i="14"/>
  <c r="I22" i="14"/>
  <c r="J22" i="14"/>
  <c r="I23" i="14"/>
  <c r="J23" i="14"/>
  <c r="I24" i="14"/>
  <c r="J24" i="14"/>
  <c r="K24" i="14"/>
  <c r="A15" i="15" s="1"/>
  <c r="I25" i="14"/>
  <c r="J25" i="14"/>
  <c r="I26" i="14"/>
  <c r="J26" i="14"/>
  <c r="I27" i="14"/>
  <c r="J27" i="14"/>
  <c r="I28" i="14"/>
  <c r="J28" i="14"/>
  <c r="I29" i="14"/>
  <c r="J29" i="14"/>
  <c r="I30" i="14"/>
  <c r="J30" i="14"/>
  <c r="I31" i="14"/>
  <c r="J31" i="14"/>
  <c r="K31" i="14"/>
  <c r="I32" i="14"/>
  <c r="J32" i="14"/>
  <c r="I33" i="14"/>
  <c r="J33" i="14"/>
  <c r="I34" i="14"/>
  <c r="J34" i="14"/>
  <c r="K34" i="14"/>
  <c r="I35" i="14"/>
  <c r="J35" i="14"/>
  <c r="I36" i="14"/>
  <c r="J36" i="14"/>
  <c r="K36" i="14" s="1"/>
  <c r="A27" i="15" s="1"/>
  <c r="I37" i="14"/>
  <c r="J37" i="14"/>
  <c r="I38" i="14"/>
  <c r="J38" i="14"/>
  <c r="I39" i="14"/>
  <c r="J39" i="14"/>
  <c r="K39" i="14" s="1"/>
  <c r="A30" i="15" s="1"/>
  <c r="I40" i="14"/>
  <c r="J40" i="14"/>
  <c r="I41" i="14"/>
  <c r="J41" i="14"/>
  <c r="I42" i="14"/>
  <c r="J42" i="14"/>
  <c r="I43" i="14"/>
  <c r="J43" i="14"/>
  <c r="I44" i="14"/>
  <c r="J44" i="14"/>
  <c r="I45" i="14"/>
  <c r="J45" i="14"/>
  <c r="I46" i="14"/>
  <c r="J46" i="14"/>
  <c r="I47" i="14"/>
  <c r="J47" i="14"/>
  <c r="K47" i="14"/>
  <c r="A38" i="15" s="1"/>
  <c r="I48" i="14"/>
  <c r="J48" i="14"/>
  <c r="I49" i="14"/>
  <c r="J49" i="14"/>
  <c r="I50" i="14"/>
  <c r="J50" i="14"/>
  <c r="I51" i="14"/>
  <c r="J51" i="14"/>
  <c r="I52" i="14"/>
  <c r="J52" i="14"/>
  <c r="K52" i="14" s="1"/>
  <c r="A43" i="15" s="1"/>
  <c r="I53" i="14"/>
  <c r="J53" i="14"/>
  <c r="I54" i="14"/>
  <c r="J54" i="14"/>
  <c r="I55" i="14"/>
  <c r="J55" i="14"/>
  <c r="I56" i="14"/>
  <c r="J56" i="14"/>
  <c r="K56" i="14"/>
  <c r="D47" i="15" s="1"/>
  <c r="A2" i="16"/>
  <c r="A2" i="14"/>
  <c r="F23" i="16"/>
  <c r="J11" i="14"/>
  <c r="I11" i="14"/>
  <c r="K42" i="14" l="1"/>
  <c r="K33" i="14"/>
  <c r="K49" i="14"/>
  <c r="K59" i="14"/>
  <c r="D50" i="15" s="1"/>
  <c r="K17" i="14"/>
  <c r="A8" i="15" s="1"/>
  <c r="C24" i="15"/>
  <c r="A24" i="15"/>
  <c r="B24" i="15"/>
  <c r="A40" i="15"/>
  <c r="C40" i="15"/>
  <c r="D40" i="15"/>
  <c r="E40" i="15"/>
  <c r="B40" i="15"/>
  <c r="E38" i="15"/>
  <c r="K40" i="14"/>
  <c r="B31" i="15" s="1"/>
  <c r="D27" i="15"/>
  <c r="C27" i="15"/>
  <c r="C38" i="15"/>
  <c r="K32" i="14"/>
  <c r="B23" i="15" s="1"/>
  <c r="C47" i="15"/>
  <c r="B27" i="15"/>
  <c r="E15" i="15"/>
  <c r="K44" i="14"/>
  <c r="A35" i="15" s="1"/>
  <c r="C30" i="15"/>
  <c r="C22" i="15"/>
  <c r="B47" i="15"/>
  <c r="D15" i="15"/>
  <c r="K20" i="14"/>
  <c r="B11" i="15" s="1"/>
  <c r="D38" i="15"/>
  <c r="E22" i="15"/>
  <c r="D22" i="15"/>
  <c r="B38" i="15"/>
  <c r="C50" i="15"/>
  <c r="E30" i="15"/>
  <c r="B50" i="15"/>
  <c r="D11" i="15"/>
  <c r="A50" i="15"/>
  <c r="C11" i="15"/>
  <c r="E47" i="15"/>
  <c r="E27" i="15"/>
  <c r="A47" i="15"/>
  <c r="B43" i="15"/>
  <c r="E50" i="15"/>
  <c r="D30" i="15"/>
  <c r="K13" i="14"/>
  <c r="K54" i="14"/>
  <c r="A45" i="15" s="1"/>
  <c r="C45" i="15"/>
  <c r="A49" i="15"/>
  <c r="B49" i="15"/>
  <c r="C49" i="15"/>
  <c r="D49" i="15"/>
  <c r="E49" i="15"/>
  <c r="A25" i="15"/>
  <c r="B25" i="15"/>
  <c r="C25" i="15"/>
  <c r="D25" i="15"/>
  <c r="E25" i="15"/>
  <c r="K57" i="14"/>
  <c r="E48" i="15" s="1"/>
  <c r="A33" i="15"/>
  <c r="B33" i="15"/>
  <c r="C33" i="15"/>
  <c r="D33" i="15"/>
  <c r="E33" i="15"/>
  <c r="E8" i="15"/>
  <c r="D8" i="15"/>
  <c r="C15" i="15"/>
  <c r="C8" i="15"/>
  <c r="C41" i="15"/>
  <c r="B15" i="15"/>
  <c r="B8" i="15"/>
  <c r="E7" i="15"/>
  <c r="D7" i="15"/>
  <c r="A22" i="15"/>
  <c r="B22" i="15"/>
  <c r="C7" i="15"/>
  <c r="E43" i="15"/>
  <c r="B7" i="15"/>
  <c r="D43" i="15"/>
  <c r="E24" i="15"/>
  <c r="C43" i="15"/>
  <c r="D24" i="15"/>
  <c r="B30" i="15"/>
  <c r="K60" i="14"/>
  <c r="K29" i="14"/>
  <c r="K23" i="14"/>
  <c r="K37" i="14"/>
  <c r="K22" i="14"/>
  <c r="K53" i="14"/>
  <c r="E44" i="15" s="1"/>
  <c r="K51" i="14"/>
  <c r="B42" i="15" s="1"/>
  <c r="K15" i="14"/>
  <c r="K21" i="14"/>
  <c r="K28" i="14"/>
  <c r="K30" i="14"/>
  <c r="K27" i="14"/>
  <c r="K41" i="14"/>
  <c r="K48" i="14"/>
  <c r="K55" i="14"/>
  <c r="K14" i="14"/>
  <c r="K50" i="14"/>
  <c r="E41" i="15" s="1"/>
  <c r="K43" i="14"/>
  <c r="K35" i="14"/>
  <c r="K19" i="14"/>
  <c r="K18" i="14"/>
  <c r="K38" i="14"/>
  <c r="K45" i="14"/>
  <c r="K26" i="14"/>
  <c r="K25" i="14"/>
  <c r="K46" i="14"/>
  <c r="E3" i="15"/>
  <c r="K11" i="14"/>
  <c r="E2" i="15" s="1"/>
  <c r="B4" i="15"/>
  <c r="A11" i="15" l="1"/>
  <c r="E11" i="15"/>
  <c r="C31" i="15"/>
  <c r="E31" i="15"/>
  <c r="A41" i="15"/>
  <c r="E45" i="15"/>
  <c r="A31" i="15"/>
  <c r="D23" i="15"/>
  <c r="E23" i="15"/>
  <c r="A23" i="15"/>
  <c r="C23" i="15"/>
  <c r="B41" i="15"/>
  <c r="B35" i="15"/>
  <c r="D35" i="15"/>
  <c r="D31" i="15"/>
  <c r="D41" i="15"/>
  <c r="C35" i="15"/>
  <c r="D45" i="15"/>
  <c r="E35" i="15"/>
  <c r="A46" i="15"/>
  <c r="B46" i="15"/>
  <c r="C46" i="15"/>
  <c r="D46" i="15"/>
  <c r="E46" i="15"/>
  <c r="A39" i="15"/>
  <c r="B39" i="15"/>
  <c r="C39" i="15"/>
  <c r="D39" i="15"/>
  <c r="E39" i="15"/>
  <c r="A32" i="15"/>
  <c r="B32" i="15"/>
  <c r="C32" i="15"/>
  <c r="D32" i="15"/>
  <c r="E32" i="15"/>
  <c r="A18" i="15"/>
  <c r="B18" i="15"/>
  <c r="C18" i="15"/>
  <c r="D18" i="15"/>
  <c r="E18" i="15"/>
  <c r="A21" i="15"/>
  <c r="B21" i="15"/>
  <c r="C21" i="15"/>
  <c r="D21" i="15"/>
  <c r="E21" i="15"/>
  <c r="A19" i="15"/>
  <c r="B19" i="15"/>
  <c r="C19" i="15"/>
  <c r="D19" i="15"/>
  <c r="E19" i="15"/>
  <c r="B12" i="15"/>
  <c r="C12" i="15"/>
  <c r="D12" i="15"/>
  <c r="E12" i="15"/>
  <c r="A12" i="15"/>
  <c r="A6" i="15"/>
  <c r="B6" i="15"/>
  <c r="C6" i="15"/>
  <c r="D6" i="15"/>
  <c r="E6" i="15"/>
  <c r="C42" i="15"/>
  <c r="D42" i="15"/>
  <c r="E42" i="15"/>
  <c r="A42" i="15"/>
  <c r="D37" i="15"/>
  <c r="E37" i="15"/>
  <c r="A16" i="15"/>
  <c r="B16" i="15"/>
  <c r="C16" i="15"/>
  <c r="D16" i="15"/>
  <c r="E16" i="15"/>
  <c r="A13" i="15"/>
  <c r="B13" i="15"/>
  <c r="C13" i="15"/>
  <c r="D13" i="15"/>
  <c r="E13" i="15"/>
  <c r="A17" i="15"/>
  <c r="B17" i="15"/>
  <c r="C17" i="15"/>
  <c r="D17" i="15"/>
  <c r="E17" i="15"/>
  <c r="A28" i="15"/>
  <c r="B28" i="15"/>
  <c r="C28" i="15"/>
  <c r="D28" i="15"/>
  <c r="E28" i="15"/>
  <c r="D36" i="15"/>
  <c r="E36" i="15"/>
  <c r="A36" i="15"/>
  <c r="B36" i="15"/>
  <c r="C36" i="15"/>
  <c r="A14" i="15"/>
  <c r="B14" i="15"/>
  <c r="C14" i="15"/>
  <c r="D14" i="15"/>
  <c r="E14" i="15"/>
  <c r="B44" i="15"/>
  <c r="A29" i="15"/>
  <c r="B29" i="15"/>
  <c r="C29" i="15"/>
  <c r="D29" i="15"/>
  <c r="E29" i="15"/>
  <c r="A20" i="15"/>
  <c r="B20" i="15"/>
  <c r="C20" i="15"/>
  <c r="D20" i="15"/>
  <c r="E20" i="15"/>
  <c r="B45" i="15"/>
  <c r="A9" i="15"/>
  <c r="B9" i="15"/>
  <c r="C9" i="15"/>
  <c r="D9" i="15"/>
  <c r="E9" i="15"/>
  <c r="B37" i="15"/>
  <c r="C44" i="15"/>
  <c r="A10" i="15"/>
  <c r="B10" i="15"/>
  <c r="C10" i="15"/>
  <c r="D10" i="15"/>
  <c r="E10" i="15"/>
  <c r="A51" i="15"/>
  <c r="B51" i="15"/>
  <c r="C51" i="15"/>
  <c r="D51" i="15"/>
  <c r="E51" i="15"/>
  <c r="D44" i="15"/>
  <c r="A48" i="15"/>
  <c r="B48" i="15"/>
  <c r="C48" i="15"/>
  <c r="A37" i="15"/>
  <c r="A26" i="15"/>
  <c r="B26" i="15"/>
  <c r="C26" i="15"/>
  <c r="D26" i="15"/>
  <c r="E26" i="15"/>
  <c r="C37" i="15"/>
  <c r="A34" i="15"/>
  <c r="B34" i="15"/>
  <c r="C34" i="15"/>
  <c r="D34" i="15"/>
  <c r="E34" i="15"/>
  <c r="D48" i="15"/>
  <c r="A44" i="15"/>
  <c r="A5" i="15"/>
  <c r="B5" i="15"/>
  <c r="C5" i="15"/>
  <c r="D5" i="15"/>
  <c r="E5" i="15"/>
  <c r="C2" i="15"/>
  <c r="A3" i="15"/>
  <c r="D3" i="15"/>
  <c r="B3" i="15"/>
  <c r="C3" i="15"/>
  <c r="D2" i="15"/>
  <c r="B2" i="15"/>
  <c r="A2" i="15"/>
  <c r="E5" i="14"/>
  <c r="Q26" i="3" s="1"/>
  <c r="D4" i="15"/>
  <c r="E4" i="15"/>
  <c r="C4" i="15"/>
  <c r="A4" i="15"/>
  <c r="F6" i="10"/>
  <c r="E6" i="10"/>
  <c r="F5" i="10"/>
  <c r="E5" i="10"/>
  <c r="A117" i="13" l="1"/>
  <c r="F117" i="13" s="1"/>
  <c r="C6" i="10"/>
  <c r="B6" i="10"/>
  <c r="B117" i="13" l="1"/>
  <c r="C117" i="13"/>
  <c r="D117" i="13"/>
  <c r="B20" i="2" s="1"/>
  <c r="E117" i="13"/>
  <c r="E4" i="3"/>
  <c r="D6" i="10"/>
  <c r="E2" i="13" l="1"/>
  <c r="U39" i="3" l="1"/>
  <c r="L28" i="6" l="1"/>
  <c r="R11" i="3"/>
  <c r="M28" i="6" s="1"/>
  <c r="O46" i="6"/>
  <c r="H19" i="9" s="1"/>
  <c r="O49" i="6"/>
  <c r="H20" i="9" s="1"/>
  <c r="G20" i="9"/>
  <c r="F20" i="9"/>
  <c r="F19" i="9"/>
  <c r="G19" i="9"/>
  <c r="Q32" i="3"/>
  <c r="L49" i="6" s="1"/>
  <c r="Q29" i="3"/>
  <c r="B19" i="9" s="1"/>
  <c r="O25" i="6"/>
  <c r="R32" i="3" l="1"/>
  <c r="M49" i="6" s="1"/>
  <c r="N49" i="6" s="1"/>
  <c r="E20" i="9" s="1"/>
  <c r="R29" i="3"/>
  <c r="M46" i="6" s="1"/>
  <c r="N46" i="6" s="1"/>
  <c r="E19" i="9" s="1"/>
  <c r="B20" i="9"/>
  <c r="L46" i="6"/>
  <c r="H12" i="9"/>
  <c r="A9" i="12" l="1"/>
  <c r="E9" i="12" s="1"/>
  <c r="A10" i="12"/>
  <c r="G12" i="9"/>
  <c r="F12" i="9"/>
  <c r="C9" i="12" l="1"/>
  <c r="K9" i="12"/>
  <c r="H9" i="12"/>
  <c r="J9" i="12"/>
  <c r="I9" i="12"/>
  <c r="J10" i="12"/>
  <c r="I10" i="12"/>
  <c r="M10" i="12"/>
  <c r="H10" i="12"/>
  <c r="D9" i="12"/>
  <c r="G9" i="12"/>
  <c r="L9" i="12"/>
  <c r="M9" i="12"/>
  <c r="F9" i="12"/>
  <c r="C10" i="12"/>
  <c r="E10" i="12"/>
  <c r="D10" i="12"/>
  <c r="L10" i="12"/>
  <c r="K10" i="12"/>
  <c r="F10" i="12"/>
  <c r="G10" i="12"/>
  <c r="A3" i="12"/>
  <c r="I6" i="8"/>
  <c r="I5" i="8"/>
  <c r="B3" i="8"/>
  <c r="C3" i="8"/>
  <c r="D3" i="8"/>
  <c r="E3" i="8"/>
  <c r="F3" i="8"/>
  <c r="G3" i="8"/>
  <c r="H3" i="8"/>
  <c r="C2" i="8"/>
  <c r="D2" i="8"/>
  <c r="E2" i="8"/>
  <c r="F2" i="8"/>
  <c r="G2" i="8"/>
  <c r="H2" i="8"/>
  <c r="B2" i="8"/>
  <c r="U48" i="3"/>
  <c r="C3" i="12" l="1"/>
  <c r="J3" i="12"/>
  <c r="L3" i="12"/>
  <c r="K3" i="12"/>
  <c r="H3" i="12"/>
  <c r="G3" i="12"/>
  <c r="M3" i="12"/>
  <c r="D3" i="12"/>
  <c r="F3" i="12"/>
  <c r="E3" i="12"/>
  <c r="I3" i="12"/>
  <c r="J28" i="2"/>
  <c r="H4" i="8" s="1"/>
  <c r="E28" i="2"/>
  <c r="F28" i="2"/>
  <c r="D4" i="8" s="1"/>
  <c r="G28" i="2"/>
  <c r="E4" i="8" s="1"/>
  <c r="H28" i="2"/>
  <c r="F4" i="8" s="1"/>
  <c r="I28" i="2"/>
  <c r="G4" i="8" s="1"/>
  <c r="D28" i="2"/>
  <c r="K27" i="2"/>
  <c r="I3" i="8" s="1"/>
  <c r="K26" i="2"/>
  <c r="I2" i="8" s="1"/>
  <c r="B4" i="8" l="1"/>
  <c r="K28" i="2"/>
  <c r="Q8" i="3" s="1"/>
  <c r="Q36" i="3"/>
  <c r="C4" i="8"/>
  <c r="Q15" i="3"/>
  <c r="R8" i="3" l="1"/>
  <c r="M25" i="6" s="1"/>
  <c r="L25" i="6"/>
  <c r="B12" i="9"/>
  <c r="U38" i="3"/>
  <c r="U40" i="3" s="1"/>
  <c r="I4" i="8"/>
  <c r="U21" i="3"/>
  <c r="Q21" i="3" s="1"/>
  <c r="Q24" i="3" s="1"/>
  <c r="U27" i="3"/>
  <c r="Q27" i="3" s="1"/>
  <c r="Q28" i="3" s="1"/>
  <c r="A2" i="12" l="1"/>
  <c r="N25" i="6"/>
  <c r="E12" i="9" s="1"/>
  <c r="Q46" i="3"/>
  <c r="D24" i="9" l="1"/>
  <c r="R44" i="3"/>
  <c r="M61" i="6" s="1"/>
  <c r="M2" i="12"/>
  <c r="G2" i="12"/>
  <c r="C2" i="12"/>
  <c r="D2" i="12"/>
  <c r="L2" i="12"/>
  <c r="F2" i="12"/>
  <c r="K2" i="12"/>
  <c r="E2" i="12"/>
  <c r="H2" i="12"/>
  <c r="I2" i="12"/>
  <c r="J2" i="12"/>
  <c r="A6" i="10" l="1"/>
  <c r="Q43" i="3" l="1"/>
  <c r="R41" i="3" s="1"/>
  <c r="D23" i="9" l="1"/>
  <c r="M58" i="6"/>
  <c r="O64" i="6"/>
  <c r="O61" i="6"/>
  <c r="O58" i="6"/>
  <c r="B3" i="9" l="1"/>
  <c r="B2" i="9"/>
  <c r="B2" i="10" l="1"/>
  <c r="B1" i="10"/>
  <c r="J8" i="4" l="1"/>
  <c r="C8" i="4"/>
  <c r="H25" i="9"/>
  <c r="G25" i="9"/>
  <c r="F25" i="9"/>
  <c r="B25" i="9"/>
  <c r="H24" i="9"/>
  <c r="G24" i="9"/>
  <c r="F24" i="9"/>
  <c r="B24" i="9"/>
  <c r="H23" i="9"/>
  <c r="G23" i="9"/>
  <c r="F23" i="9"/>
  <c r="B23" i="9"/>
  <c r="G22" i="9"/>
  <c r="F22" i="9"/>
  <c r="B22" i="9"/>
  <c r="G13" i="9" l="1"/>
  <c r="B2" i="3"/>
  <c r="O55" i="6" l="1"/>
  <c r="H22" i="9" s="1"/>
  <c r="J14" i="2" l="1"/>
  <c r="B3" i="10" s="1"/>
  <c r="C8" i="2"/>
  <c r="G4" i="3" s="1"/>
  <c r="C10" i="2"/>
  <c r="C21" i="9" l="1"/>
  <c r="C6" i="4"/>
  <c r="Q40" i="3"/>
  <c r="D22" i="9" s="1"/>
  <c r="C14" i="9"/>
  <c r="Q49" i="3"/>
  <c r="G21" i="9"/>
  <c r="F21" i="9"/>
  <c r="B21" i="9"/>
  <c r="G18" i="9"/>
  <c r="F18" i="9"/>
  <c r="B18" i="9"/>
  <c r="G17" i="9"/>
  <c r="F17" i="9"/>
  <c r="B17" i="9"/>
  <c r="G16" i="9"/>
  <c r="F16" i="9"/>
  <c r="B16" i="9"/>
  <c r="G15" i="9"/>
  <c r="F15" i="9"/>
  <c r="B15" i="9"/>
  <c r="G14" i="9"/>
  <c r="F14" i="9"/>
  <c r="B14" i="9"/>
  <c r="F13" i="9"/>
  <c r="O52" i="6"/>
  <c r="H21" i="9" s="1"/>
  <c r="O43" i="6"/>
  <c r="H18" i="9" s="1"/>
  <c r="O40" i="6"/>
  <c r="H17" i="9" s="1"/>
  <c r="O37" i="6"/>
  <c r="H16" i="9" s="1"/>
  <c r="O34" i="6"/>
  <c r="H15" i="9" s="1"/>
  <c r="O31" i="6"/>
  <c r="H14" i="9" s="1"/>
  <c r="O28" i="6"/>
  <c r="H13" i="9" s="1"/>
  <c r="Q25" i="3"/>
  <c r="D17" i="9" s="1"/>
  <c r="C17" i="9"/>
  <c r="Q22" i="3"/>
  <c r="R20" i="3" s="1"/>
  <c r="C16" i="9"/>
  <c r="Q19" i="3"/>
  <c r="C15" i="9"/>
  <c r="Q16" i="3"/>
  <c r="D25" i="9" l="1"/>
  <c r="R47" i="3"/>
  <c r="M64" i="6" s="1"/>
  <c r="A6" i="12"/>
  <c r="M37" i="6"/>
  <c r="D15" i="9"/>
  <c r="R17" i="3"/>
  <c r="M34" i="6" s="1"/>
  <c r="L31" i="6"/>
  <c r="D14" i="9"/>
  <c r="R38" i="3"/>
  <c r="M55" i="6" s="1"/>
  <c r="N28" i="6"/>
  <c r="E13" i="9" s="1"/>
  <c r="Q37" i="3"/>
  <c r="D21" i="9" s="1"/>
  <c r="C18" i="9"/>
  <c r="B13" i="9"/>
  <c r="L55" i="6"/>
  <c r="L58" i="6"/>
  <c r="L61" i="6"/>
  <c r="L64" i="6"/>
  <c r="R23" i="3"/>
  <c r="A7" i="12" s="1"/>
  <c r="K7" i="12" s="1"/>
  <c r="D16" i="9"/>
  <c r="L37" i="6"/>
  <c r="L34" i="6"/>
  <c r="R14" i="3"/>
  <c r="M31" i="6" s="1"/>
  <c r="L40" i="6"/>
  <c r="C6" i="12" l="1"/>
  <c r="M6" i="12"/>
  <c r="J6" i="12"/>
  <c r="K6" i="12"/>
  <c r="L6" i="12"/>
  <c r="F6" i="12"/>
  <c r="D6" i="12"/>
  <c r="H6" i="12"/>
  <c r="E6" i="12"/>
  <c r="G6" i="12"/>
  <c r="I6" i="12"/>
  <c r="R35" i="3"/>
  <c r="L52" i="6"/>
  <c r="N61" i="6"/>
  <c r="E24" i="9" s="1"/>
  <c r="L43" i="6"/>
  <c r="N64" i="6"/>
  <c r="E25" i="9" s="1"/>
  <c r="A15" i="12"/>
  <c r="J15" i="12" s="1"/>
  <c r="N58" i="6"/>
  <c r="E23" i="9" s="1"/>
  <c r="A13" i="12"/>
  <c r="J13" i="12" s="1"/>
  <c r="A12" i="12"/>
  <c r="A14" i="12"/>
  <c r="J14" i="12" s="1"/>
  <c r="C22" i="9"/>
  <c r="I7" i="12"/>
  <c r="M40" i="6"/>
  <c r="N40" i="6" s="1"/>
  <c r="E17" i="9" s="1"/>
  <c r="J7" i="12"/>
  <c r="D7" i="12"/>
  <c r="C7" i="12"/>
  <c r="E7" i="12"/>
  <c r="H7" i="12"/>
  <c r="M7" i="12"/>
  <c r="G7" i="12"/>
  <c r="L7" i="12"/>
  <c r="F7" i="12"/>
  <c r="N37" i="6"/>
  <c r="E16" i="9" s="1"/>
  <c r="A4" i="12"/>
  <c r="N31" i="6"/>
  <c r="E14" i="9" s="1"/>
  <c r="A5" i="12"/>
  <c r="N34" i="6"/>
  <c r="E15" i="9" s="1"/>
  <c r="D5" i="12" l="1"/>
  <c r="J5" i="12"/>
  <c r="J12" i="12"/>
  <c r="F12" i="12"/>
  <c r="A11" i="12"/>
  <c r="J11" i="12" s="1"/>
  <c r="M52" i="6"/>
  <c r="N52" i="6" s="1"/>
  <c r="E21" i="9" s="1"/>
  <c r="C5" i="12"/>
  <c r="R26" i="3"/>
  <c r="D18" i="9"/>
  <c r="N55" i="6"/>
  <c r="E22" i="9" s="1"/>
  <c r="K14" i="12"/>
  <c r="D14" i="12"/>
  <c r="F14" i="12"/>
  <c r="C14" i="12"/>
  <c r="E14" i="12"/>
  <c r="G14" i="12"/>
  <c r="H14" i="12"/>
  <c r="M14" i="12"/>
  <c r="L14" i="12"/>
  <c r="K13" i="12"/>
  <c r="E13" i="12"/>
  <c r="G13" i="12"/>
  <c r="D13" i="12"/>
  <c r="L13" i="12"/>
  <c r="H13" i="12"/>
  <c r="F13" i="12"/>
  <c r="I13" i="12"/>
  <c r="C13" i="12"/>
  <c r="M13" i="12"/>
  <c r="K12" i="12"/>
  <c r="M12" i="12"/>
  <c r="H12" i="12"/>
  <c r="I12" i="12"/>
  <c r="C12" i="12"/>
  <c r="L12" i="12"/>
  <c r="D12" i="12"/>
  <c r="E12" i="12"/>
  <c r="G12" i="12"/>
  <c r="K15" i="12"/>
  <c r="F15" i="12"/>
  <c r="L15" i="12"/>
  <c r="C15" i="12"/>
  <c r="D15" i="12"/>
  <c r="H15" i="12"/>
  <c r="M15" i="12"/>
  <c r="E15" i="12"/>
  <c r="G15" i="12"/>
  <c r="I14" i="12"/>
  <c r="C23" i="9"/>
  <c r="M4" i="12"/>
  <c r="I4" i="12"/>
  <c r="E4" i="12"/>
  <c r="L4" i="12"/>
  <c r="H4" i="12"/>
  <c r="D4" i="12"/>
  <c r="K4" i="12"/>
  <c r="G4" i="12"/>
  <c r="C4" i="12"/>
  <c r="J4" i="12"/>
  <c r="F4" i="12"/>
  <c r="K5" i="12"/>
  <c r="G5" i="12"/>
  <c r="F5" i="12"/>
  <c r="M5" i="12"/>
  <c r="I5" i="12"/>
  <c r="E5" i="12"/>
  <c r="L5" i="12"/>
  <c r="H5" i="12"/>
  <c r="H6" i="6" l="1"/>
  <c r="F6" i="6"/>
  <c r="F9" i="6" s="1"/>
  <c r="D6" i="6"/>
  <c r="D9" i="6" s="1"/>
  <c r="E6" i="6"/>
  <c r="E7" i="6" s="1"/>
  <c r="G6" i="6"/>
  <c r="C6" i="6"/>
  <c r="M43" i="6"/>
  <c r="N43" i="6" s="1"/>
  <c r="E18" i="9" s="1"/>
  <c r="M11" i="12"/>
  <c r="L11" i="12"/>
  <c r="E11" i="12"/>
  <c r="C11" i="12"/>
  <c r="H11" i="12"/>
  <c r="K11" i="12"/>
  <c r="F11" i="12"/>
  <c r="D11" i="12"/>
  <c r="I11" i="12"/>
  <c r="G11" i="12"/>
  <c r="A8" i="12"/>
  <c r="C24" i="9"/>
  <c r="D7" i="6" l="1"/>
  <c r="E8" i="6" s="1"/>
  <c r="G56" i="3"/>
  <c r="E11" i="6"/>
  <c r="E8" i="12"/>
  <c r="H8" i="12"/>
  <c r="G8" i="12"/>
  <c r="J8" i="12"/>
  <c r="K8" i="12"/>
  <c r="C8" i="12"/>
  <c r="D8" i="12"/>
  <c r="L8" i="12"/>
  <c r="M8" i="12"/>
  <c r="F8" i="12"/>
  <c r="I8" i="12"/>
  <c r="C25" i="9"/>
  <c r="I15" i="12"/>
  <c r="I54" i="3" l="1"/>
  <c r="S12" i="12" a="1"/>
  <c r="R15" i="12" a="1"/>
  <c r="X14" i="12" a="1"/>
  <c r="S3" i="12" a="1"/>
  <c r="X2" i="12" a="1"/>
  <c r="Y4" i="12" a="1"/>
  <c r="P4" i="12" a="1"/>
  <c r="U12" i="12" a="1"/>
  <c r="Q3" i="12" a="1"/>
  <c r="U6" i="12" a="1"/>
  <c r="X10" i="12" a="1"/>
  <c r="O5" i="12" a="1"/>
  <c r="S5" i="12" a="1"/>
  <c r="O10" i="12" a="1"/>
  <c r="P8" i="12" a="1"/>
  <c r="R14" i="12" a="1"/>
  <c r="S11" i="12" a="1"/>
  <c r="Y5" i="12" a="1"/>
  <c r="Q14" i="12" a="1"/>
  <c r="Y15" i="12" a="1"/>
  <c r="T2" i="12" a="1"/>
  <c r="U5" i="12" a="1"/>
  <c r="U10" i="12" a="1"/>
  <c r="S2" i="12" a="1"/>
  <c r="S9" i="12" a="1"/>
  <c r="O7" i="12" a="1"/>
  <c r="T4" i="12" a="1"/>
  <c r="R8" i="12" a="1"/>
  <c r="R9" i="12" a="1"/>
  <c r="T8" i="12" a="1"/>
  <c r="U13" i="12" a="1"/>
  <c r="U11" i="12" a="1"/>
  <c r="O14" i="12" a="1"/>
  <c r="P7" i="12" a="1"/>
  <c r="P13" i="12" a="1"/>
  <c r="Q5" i="12" a="1"/>
  <c r="O9" i="12" a="1"/>
  <c r="R3" i="12" a="1"/>
  <c r="S8" i="12" a="1"/>
  <c r="P12" i="12" a="1"/>
  <c r="Q15" i="12" a="1"/>
  <c r="Y9" i="12" a="1"/>
  <c r="T15" i="12" a="1"/>
  <c r="U3" i="12" a="1"/>
  <c r="X4" i="12" a="1"/>
  <c r="W3" i="12" a="1"/>
  <c r="T9" i="12" a="1"/>
  <c r="T12" i="12" a="1"/>
  <c r="W14" i="12" a="1"/>
  <c r="W2" i="12" a="1"/>
  <c r="W6" i="12" a="1"/>
  <c r="O8" i="12" a="1"/>
  <c r="V3" i="12" a="1"/>
  <c r="P3" i="12" a="1"/>
  <c r="R6" i="12" a="1"/>
  <c r="Q11" i="12" a="1"/>
  <c r="P5" i="12" a="1"/>
  <c r="W13" i="12" a="1"/>
  <c r="X8" i="12" a="1"/>
  <c r="U9" i="12" a="1"/>
  <c r="T11" i="12" a="1"/>
  <c r="V6" i="12" a="1"/>
  <c r="W11" i="12" a="1"/>
  <c r="P9" i="12" a="1"/>
  <c r="S7" i="12" a="1"/>
  <c r="X15" i="12" a="1"/>
  <c r="X6" i="12" a="1"/>
  <c r="Q10" i="12" a="1"/>
  <c r="O15" i="12" a="1"/>
  <c r="U4" i="12" a="1"/>
  <c r="V12" i="12" a="1"/>
  <c r="X11" i="12" a="1"/>
  <c r="T3" i="12" a="1"/>
  <c r="V7" i="12" a="1"/>
  <c r="W9" i="12" a="1"/>
  <c r="V2" i="12" a="1"/>
  <c r="Q7" i="12" a="1"/>
  <c r="R13" i="12" a="1"/>
  <c r="V4" i="12" a="1"/>
  <c r="V15" i="12" a="1"/>
  <c r="T7" i="12" a="1"/>
  <c r="P6" i="12" a="1"/>
  <c r="W5" i="12" a="1"/>
  <c r="R11" i="12" a="1"/>
  <c r="Y8" i="12" a="1"/>
  <c r="R4" i="12" a="1"/>
  <c r="Y3" i="12" a="1"/>
  <c r="Q2" i="12" a="1"/>
  <c r="X3" i="12" a="1"/>
  <c r="S15" i="12" a="1"/>
  <c r="U7" i="12" a="1"/>
  <c r="T6" i="12" a="1"/>
  <c r="O6" i="12" a="1"/>
  <c r="X13" i="12" a="1"/>
  <c r="X9" i="12" a="1"/>
  <c r="W15" i="12" a="1"/>
  <c r="Q9" i="12" a="1"/>
  <c r="S10" i="12" a="1"/>
  <c r="P15" i="12" a="1"/>
  <c r="Y2" i="12" a="1"/>
  <c r="P10" i="12" a="1"/>
  <c r="Y10" i="12" a="1"/>
  <c r="U15" i="12" a="1"/>
  <c r="X5" i="12" a="1"/>
  <c r="W4" i="12" a="1"/>
  <c r="R12" i="12" a="1"/>
  <c r="V10" i="12" a="1"/>
  <c r="Y13" i="12" a="1"/>
  <c r="Q6" i="12" a="1"/>
  <c r="O13" i="12" a="1"/>
  <c r="P11" i="12" a="1"/>
  <c r="O3" i="12" a="1"/>
  <c r="P14" i="12" a="1"/>
  <c r="W12" i="12" a="1"/>
  <c r="Y12" i="12" a="1"/>
  <c r="S4" i="12" a="1"/>
  <c r="Y7" i="12" a="1"/>
  <c r="Y6" i="12" a="1"/>
  <c r="O4" i="12" a="1"/>
  <c r="Q13" i="12" a="1"/>
  <c r="Y14" i="12" a="1"/>
  <c r="O2" i="12" a="1"/>
  <c r="R2" i="12" a="1"/>
  <c r="Y11" i="12" a="1"/>
  <c r="R10" i="12" a="1"/>
  <c r="S13" i="12" a="1"/>
  <c r="W8" i="12" a="1"/>
  <c r="X12" i="12" a="1"/>
  <c r="T13" i="12" a="1"/>
  <c r="V14" i="12" a="1"/>
  <c r="U8" i="12" a="1"/>
  <c r="S14" i="12" a="1"/>
  <c r="T14" i="12" a="1"/>
  <c r="Q4" i="12" a="1"/>
  <c r="V13" i="12" a="1"/>
  <c r="O11" i="12" a="1"/>
  <c r="V11" i="12" a="1"/>
  <c r="V5" i="12" a="1"/>
  <c r="U2" i="12" a="1"/>
  <c r="U14" i="12" a="1"/>
  <c r="R5" i="12" a="1"/>
  <c r="V8" i="12" a="1"/>
  <c r="T5" i="12" a="1"/>
  <c r="W7" i="12" a="1"/>
  <c r="X7" i="12" a="1"/>
  <c r="Q8" i="12" a="1"/>
  <c r="T10" i="12" a="1"/>
  <c r="O12" i="12" a="1"/>
  <c r="V9" i="12" a="1"/>
  <c r="R7" i="12" a="1"/>
  <c r="S6" i="12" a="1"/>
  <c r="P2" i="12" a="1"/>
  <c r="W10" i="12" a="1"/>
  <c r="Q12" i="12" a="1"/>
  <c r="W8" i="12" l="1"/>
  <c r="Y13" i="12"/>
  <c r="K25" i="4" s="1"/>
  <c r="U15" i="12"/>
  <c r="G27" i="4" s="1"/>
  <c r="P10" i="12"/>
  <c r="B22" i="4" s="1"/>
  <c r="R7" i="12"/>
  <c r="X6" i="12"/>
  <c r="J18" i="4" s="1"/>
  <c r="U3" i="12"/>
  <c r="O9" i="12"/>
  <c r="A21" i="4" s="1"/>
  <c r="Q7" i="12"/>
  <c r="X7" i="12"/>
  <c r="Y8" i="12"/>
  <c r="O7" i="12"/>
  <c r="T4" i="12"/>
  <c r="T13" i="12"/>
  <c r="F25" i="4" s="1"/>
  <c r="Q14" i="12"/>
  <c r="C26" i="4" s="1"/>
  <c r="U4" i="12"/>
  <c r="Y2" i="12"/>
  <c r="K14" i="4" s="1"/>
  <c r="W2" i="12"/>
  <c r="I14" i="4" s="1"/>
  <c r="W12" i="12"/>
  <c r="I24" i="4" s="1"/>
  <c r="Q3" i="12"/>
  <c r="Q9" i="12"/>
  <c r="C21" i="4" s="1"/>
  <c r="Y3" i="12"/>
  <c r="S8" i="12"/>
  <c r="R10" i="12"/>
  <c r="D22" i="4" s="1"/>
  <c r="R14" i="12"/>
  <c r="D26" i="4" s="1"/>
  <c r="U2" i="12"/>
  <c r="G14" i="4" s="1"/>
  <c r="O4" i="12"/>
  <c r="Q2" i="12"/>
  <c r="C14" i="4" s="1"/>
  <c r="U11" i="12"/>
  <c r="G23" i="4" s="1"/>
  <c r="X11" i="12"/>
  <c r="J23" i="4" s="1"/>
  <c r="V11" i="12"/>
  <c r="H23" i="4" s="1"/>
  <c r="T12" i="12"/>
  <c r="F24" i="4" s="1"/>
  <c r="Y11" i="12"/>
  <c r="K23" i="4" s="1"/>
  <c r="Q15" i="12"/>
  <c r="C27" i="4" s="1"/>
  <c r="O11" i="12"/>
  <c r="A23" i="4" s="1"/>
  <c r="Y7" i="12"/>
  <c r="P9" i="12"/>
  <c r="B21" i="4" s="1"/>
  <c r="S11" i="12"/>
  <c r="E23" i="4" s="1"/>
  <c r="Y10" i="12"/>
  <c r="K22" i="4" s="1"/>
  <c r="P5" i="12"/>
  <c r="X5" i="12"/>
  <c r="T11" i="12"/>
  <c r="F23" i="4" s="1"/>
  <c r="S15" i="12"/>
  <c r="E27" i="4" s="1"/>
  <c r="S10" i="12"/>
  <c r="E22" i="4" s="1"/>
  <c r="W3" i="12"/>
  <c r="U12" i="12"/>
  <c r="G24" i="4" s="1"/>
  <c r="S12" i="12"/>
  <c r="E24" i="4" s="1"/>
  <c r="V10" i="12"/>
  <c r="H22" i="4" s="1"/>
  <c r="T9" i="12"/>
  <c r="F21" i="4" s="1"/>
  <c r="W15" i="12"/>
  <c r="I27" i="4" s="1"/>
  <c r="R15" i="12"/>
  <c r="D27" i="4" s="1"/>
  <c r="U14" i="12"/>
  <c r="G26" i="4" s="1"/>
  <c r="P11" i="12"/>
  <c r="B23" i="4" s="1"/>
  <c r="T3" i="12"/>
  <c r="Y4" i="12"/>
  <c r="V12" i="12"/>
  <c r="H24" i="4" s="1"/>
  <c r="X8" i="12"/>
  <c r="T15" i="12"/>
  <c r="F27" i="4" s="1"/>
  <c r="O5" i="12"/>
  <c r="R6" i="12"/>
  <c r="D18" i="4" s="1"/>
  <c r="X15" i="12"/>
  <c r="J27" i="4" s="1"/>
  <c r="P13" i="12"/>
  <c r="B25" i="4" s="1"/>
  <c r="P8" i="12"/>
  <c r="V14" i="12"/>
  <c r="H26" i="4" s="1"/>
  <c r="W11" i="12"/>
  <c r="I23" i="4" s="1"/>
  <c r="Q10" i="12"/>
  <c r="C22" i="4" s="1"/>
  <c r="O3" i="12"/>
  <c r="P15" i="12"/>
  <c r="B27" i="4" s="1"/>
  <c r="S5" i="12"/>
  <c r="T10" i="12"/>
  <c r="F22" i="4" s="1"/>
  <c r="Y6" i="12"/>
  <c r="K18" i="4" s="1"/>
  <c r="V6" i="12"/>
  <c r="H18" i="4" s="1"/>
  <c r="X9" i="12"/>
  <c r="J21" i="4" s="1"/>
  <c r="T8" i="12"/>
  <c r="P4" i="12"/>
  <c r="R2" i="12"/>
  <c r="D14" i="4" s="1"/>
  <c r="R5" i="12"/>
  <c r="V4" i="12"/>
  <c r="U13" i="12"/>
  <c r="G25" i="4" s="1"/>
  <c r="S14" i="12"/>
  <c r="E26" i="4" s="1"/>
  <c r="V15" i="12"/>
  <c r="H27" i="4" s="1"/>
  <c r="Q8" i="12"/>
  <c r="Q11" i="12"/>
  <c r="C23" i="4" s="1"/>
  <c r="Q13" i="12"/>
  <c r="C25" i="4" s="1"/>
  <c r="O8" i="12"/>
  <c r="O2" i="12"/>
  <c r="A14" i="4" s="1"/>
  <c r="M11" i="4" s="1" a="1"/>
  <c r="M11" i="4" s="1"/>
  <c r="S3" i="12"/>
  <c r="T14" i="12"/>
  <c r="F26" i="4" s="1"/>
  <c r="Y5" i="12"/>
  <c r="Y15" i="12"/>
  <c r="K27" i="4" s="1"/>
  <c r="U6" i="12"/>
  <c r="G18" i="4" s="1"/>
  <c r="V5" i="12"/>
  <c r="V2" i="12"/>
  <c r="H14" i="4" s="1"/>
  <c r="W14" i="12"/>
  <c r="I26" i="4" s="1"/>
  <c r="R9" i="12"/>
  <c r="D21" i="4" s="1"/>
  <c r="S2" i="12"/>
  <c r="E14" i="4" s="1"/>
  <c r="P3" i="12"/>
  <c r="R4" i="12"/>
  <c r="R12" i="12"/>
  <c r="D24" i="4" s="1"/>
  <c r="Y14" i="12"/>
  <c r="K26" i="4" s="1"/>
  <c r="V8" i="12"/>
  <c r="V7" i="12"/>
  <c r="O6" i="12"/>
  <c r="A18" i="4" s="1"/>
  <c r="Q4" i="12"/>
  <c r="S6" i="12"/>
  <c r="E18" i="4" s="1"/>
  <c r="W7" i="12"/>
  <c r="W5" i="12"/>
  <c r="U8" i="12"/>
  <c r="P14" i="12"/>
  <c r="B26" i="4" s="1"/>
  <c r="U10" i="12"/>
  <c r="G22" i="4" s="1"/>
  <c r="T6" i="12"/>
  <c r="F18" i="4" s="1"/>
  <c r="X10" i="12"/>
  <c r="J22" i="4" s="1"/>
  <c r="R3" i="12"/>
  <c r="W4" i="12"/>
  <c r="S4" i="12"/>
  <c r="P7" i="12"/>
  <c r="O13" i="12"/>
  <c r="A25" i="4" s="1"/>
  <c r="R8" i="12"/>
  <c r="X4" i="12"/>
  <c r="V3" i="12"/>
  <c r="O15" i="12"/>
  <c r="A27" i="4" s="1"/>
  <c r="Q5" i="12"/>
  <c r="X2" i="12"/>
  <c r="J14" i="4" s="1"/>
  <c r="S9" i="12"/>
  <c r="E21" i="4" s="1"/>
  <c r="T2" i="12"/>
  <c r="F14" i="4" s="1"/>
  <c r="O10" i="12"/>
  <c r="A22" i="4" s="1"/>
  <c r="U7" i="12"/>
  <c r="Y12" i="12"/>
  <c r="K24" i="4" s="1"/>
  <c r="P2" i="12"/>
  <c r="B14" i="4" s="1"/>
  <c r="X12" i="12"/>
  <c r="J24" i="4" s="1"/>
  <c r="X13" i="12"/>
  <c r="J25" i="4" s="1"/>
  <c r="O12" i="12"/>
  <c r="A24" i="4" s="1"/>
  <c r="W9" i="12"/>
  <c r="I21" i="4" s="1"/>
  <c r="X3" i="12"/>
  <c r="O14" i="12"/>
  <c r="A26" i="4" s="1"/>
  <c r="U9" i="12"/>
  <c r="G21" i="4" s="1"/>
  <c r="X14" i="12"/>
  <c r="J26" i="4" s="1"/>
  <c r="V9" i="12"/>
  <c r="H21" i="4" s="1"/>
  <c r="Y9" i="12"/>
  <c r="K21" i="4" s="1"/>
  <c r="T5" i="12"/>
  <c r="Q12" i="12"/>
  <c r="C24" i="4" s="1"/>
  <c r="R11" i="12"/>
  <c r="D23" i="4" s="1"/>
  <c r="W6" i="12"/>
  <c r="I18" i="4" s="1"/>
  <c r="S7" i="12"/>
  <c r="P6" i="12"/>
  <c r="B18" i="4" s="1"/>
  <c r="U5" i="12"/>
  <c r="S13" i="12"/>
  <c r="E25" i="4" s="1"/>
  <c r="Q6" i="12"/>
  <c r="C18" i="4" s="1"/>
  <c r="V13" i="12"/>
  <c r="H25" i="4" s="1"/>
  <c r="W13" i="12"/>
  <c r="I25" i="4" s="1"/>
  <c r="W10" i="12"/>
  <c r="I22" i="4" s="1"/>
  <c r="R13" i="12"/>
  <c r="D25" i="4" s="1"/>
  <c r="T7" i="12"/>
  <c r="P12" i="12"/>
  <c r="B24" i="4" s="1"/>
  <c r="G9" i="6"/>
  <c r="G55" i="3" l="1"/>
  <c r="E9" i="6"/>
  <c r="E10" i="6"/>
  <c r="H10" i="6"/>
  <c r="H9" i="6"/>
  <c r="D10" i="6"/>
  <c r="C9" i="6"/>
  <c r="I6" i="6"/>
  <c r="K6" i="6"/>
  <c r="G10" i="6"/>
  <c r="G11" i="6" s="1"/>
  <c r="G7" i="6"/>
  <c r="G8" i="6" s="1"/>
  <c r="H55" i="3" l="1"/>
  <c r="G52" i="3"/>
  <c r="H54" i="3"/>
  <c r="H52" i="3"/>
  <c r="K9" i="6"/>
  <c r="I10" i="6"/>
  <c r="I11" i="6"/>
  <c r="I7" i="6"/>
  <c r="I8" i="6"/>
  <c r="I9" i="6"/>
  <c r="G53" i="3" l="1"/>
  <c r="K17" i="4"/>
  <c r="A16" i="4"/>
  <c r="D17" i="4"/>
  <c r="J19" i="4"/>
  <c r="K16" i="4"/>
  <c r="F16" i="4"/>
  <c r="E17" i="4"/>
  <c r="A20" i="4"/>
  <c r="I16" i="4"/>
  <c r="H20" i="4"/>
  <c r="E15" i="4"/>
  <c r="D15" i="4"/>
  <c r="F19" i="4"/>
  <c r="D16" i="4"/>
  <c r="F15" i="4"/>
  <c r="I17" i="4"/>
  <c r="G19" i="4"/>
  <c r="E20" i="4"/>
  <c r="B15" i="4"/>
  <c r="H19" i="4"/>
  <c r="D20" i="4"/>
  <c r="B19" i="4"/>
  <c r="H17" i="4"/>
  <c r="A19" i="4"/>
  <c r="G20" i="4"/>
  <c r="A17" i="4"/>
  <c r="I19" i="4"/>
  <c r="D19" i="4"/>
  <c r="G16" i="4"/>
  <c r="E19" i="4"/>
  <c r="J20" i="4"/>
  <c r="I20" i="4"/>
  <c r="C19" i="4"/>
  <c r="B16" i="4"/>
  <c r="I15" i="4"/>
  <c r="E16" i="4"/>
  <c r="G15" i="4"/>
  <c r="J15" i="4"/>
  <c r="J17" i="4"/>
  <c r="C20" i="4"/>
  <c r="C16" i="4"/>
  <c r="J16" i="4"/>
  <c r="F17" i="4"/>
  <c r="K20" i="4"/>
  <c r="H16" i="4"/>
  <c r="C17" i="4"/>
  <c r="A15" i="4"/>
  <c r="K15" i="4"/>
  <c r="B17" i="4"/>
  <c r="K19" i="4"/>
  <c r="G17" i="4"/>
  <c r="H15" i="4"/>
  <c r="B20" i="4"/>
  <c r="F20"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J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2"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E28" authorId="1" shapeId="0" xr:uid="{00000000-0006-0000-0000-000008000000}">
      <text>
        <r>
          <rPr>
            <sz val="9"/>
            <color indexed="81"/>
            <rFont val="Arial"/>
            <family val="2"/>
          </rPr>
          <t>Teil von Nenner KN: 2a</t>
        </r>
      </text>
    </comment>
    <comment ref="F28" authorId="3" shapeId="0" xr:uid="{00000000-0006-0000-0000-000009000000}">
      <text>
        <r>
          <rPr>
            <sz val="9"/>
            <color indexed="81"/>
            <rFont val="Arial"/>
            <family val="2"/>
          </rPr>
          <t>Teil von Nenner KN: 2a</t>
        </r>
      </text>
    </comment>
    <comment ref="G28" authorId="1" shapeId="0" xr:uid="{00000000-0006-0000-0000-00000A000000}">
      <text>
        <r>
          <rPr>
            <sz val="9"/>
            <color indexed="81"/>
            <rFont val="Arial"/>
            <family val="2"/>
          </rPr>
          <t>Teil von Nenner KN: 2a</t>
        </r>
      </text>
    </comment>
    <comment ref="H28" authorId="1" shapeId="0" xr:uid="{00000000-0006-0000-0000-00000B000000}">
      <text>
        <r>
          <rPr>
            <sz val="9"/>
            <color indexed="81"/>
            <rFont val="Arial"/>
            <family val="2"/>
          </rPr>
          <t>Teil von Nenner KN: 2a</t>
        </r>
      </text>
    </comment>
    <comment ref="I28" authorId="1" shapeId="0" xr:uid="{00000000-0006-0000-0000-00000C000000}">
      <text>
        <r>
          <rPr>
            <sz val="9"/>
            <color indexed="81"/>
            <rFont val="Arial"/>
            <family val="2"/>
          </rPr>
          <t>Teil von Nenner KN: 2a</t>
        </r>
      </text>
    </comment>
    <comment ref="J28" authorId="1" shapeId="0" xr:uid="{00000000-0006-0000-0000-00000D000000}">
      <text>
        <r>
          <rPr>
            <sz val="9"/>
            <color indexed="81"/>
            <rFont val="Arial"/>
            <family val="2"/>
          </rPr>
          <t>Teil von Nenner KN: 2a</t>
        </r>
      </text>
    </comment>
    <comment ref="K28" authorId="1" shapeId="0" xr:uid="{00000000-0006-0000-0000-00000E000000}">
      <text>
        <r>
          <rPr>
            <sz val="9"/>
            <color indexed="81"/>
            <rFont val="Arial"/>
            <family val="2"/>
          </rPr>
          <t>Anzahl KN: 1a
Nenner KN: 5
Teil von Nenner KN: 3, 4</t>
        </r>
      </text>
    </comment>
    <comment ref="K30" authorId="4" shapeId="0" xr:uid="{00000000-0006-0000-0000-00000F000000}">
      <text>
        <r>
          <rPr>
            <sz val="9"/>
            <color indexed="81"/>
            <rFont val="Arial"/>
            <family val="2"/>
          </rPr>
          <t>Anzahl KN: 6</t>
        </r>
      </text>
    </comment>
    <comment ref="K31" authorId="4" shapeId="0" xr:uid="{00000000-0006-0000-0000-000010000000}">
      <text>
        <r>
          <rPr>
            <sz val="9"/>
            <color indexed="81"/>
            <rFont val="Arial"/>
            <family val="2"/>
          </rPr>
          <t>Anzahl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sz val="9"/>
            <color indexed="81"/>
            <rFont val="Arial"/>
            <family val="2"/>
          </rPr>
          <t>Zähler KN 5</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600-000001000000}">
      <text>
        <r>
          <rPr>
            <sz val="9"/>
            <color indexed="81"/>
            <rFont val="Arial"/>
            <family val="2"/>
          </rPr>
          <t>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t>
        </r>
      </text>
    </comment>
    <comment ref="D6" authorId="0" shapeId="0" xr:uid="{00000000-0006-0000-06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6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600-000004000000}">
      <text>
        <r>
          <rPr>
            <sz val="9"/>
            <color indexed="81"/>
            <rFont val="Arial"/>
            <family val="2"/>
          </rPr>
          <t>Summe "Operative Primärfälle"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o.penzes</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1" shapeId="0" xr:uid="{00000000-0006-0000-0700-000008000000}">
      <text>
        <r>
          <rPr>
            <sz val="9"/>
            <color indexed="81"/>
            <rFont val="Arial"/>
            <family val="2"/>
          </rPr>
          <t>Übertrag erfolgt aus Tabellenblatt Basisdaten Zelle K28</t>
        </r>
      </text>
    </comment>
    <comment ref="Q15" authorId="1" shapeId="0" xr:uid="{00000000-0006-0000-0700-000009000000}">
      <text>
        <r>
          <rPr>
            <sz val="9"/>
            <color indexed="81"/>
            <rFont val="Arial"/>
            <family val="2"/>
          </rPr>
          <t>Übertrag erfolgt aus Tabellenblatt Basisdaten Zelle E28:J28</t>
        </r>
      </text>
    </comment>
    <comment ref="E20" authorId="1" shapeId="0" xr:uid="{00000000-0006-0000-0700-00000A000000}">
      <text>
        <r>
          <rPr>
            <sz val="9"/>
            <color indexed="81"/>
            <rFont val="Arial"/>
            <family val="2"/>
          </rPr>
          <t>Screeninginstrumente können der S3 Leitlinie Psychoonkologische Diagnostik, Beratung und Behandlung von erwachsenen Krebspat. entnommen werden</t>
        </r>
      </text>
    </comment>
    <comment ref="H20" authorId="1" shapeId="0" xr:uid="{00000000-0006-0000-07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1" shapeId="0" xr:uid="{00000000-0006-0000-0700-00000C000000}">
      <text>
        <r>
          <rPr>
            <sz val="9"/>
            <color indexed="81"/>
            <rFont val="Arial"/>
            <family val="2"/>
          </rPr>
          <t>Übertrag erfolgt aus Anzahl KN 1a + Anzahl KN 1b</t>
        </r>
      </text>
    </comment>
    <comment ref="Q24" authorId="0" shapeId="0" xr:uid="{00000000-0006-0000-0700-00000D000000}">
      <text>
        <r>
          <rPr>
            <sz val="9"/>
            <color indexed="81"/>
            <rFont val="Arial"/>
            <family val="2"/>
          </rPr>
          <t>Übertrag erfolgt aus Anzahl KN 1a + Anzahl KN 1b</t>
        </r>
      </text>
    </comment>
    <comment ref="Q26" authorId="2" shapeId="0" xr:uid="{00000000-0006-0000-0700-00000E000000}">
      <text>
        <r>
          <rPr>
            <sz val="9"/>
            <color indexed="81"/>
            <rFont val="Arial"/>
            <family val="2"/>
          </rPr>
          <t>Der Zähler ist keine Teilmenge des Nenners.
Übertrag erfolgt aus Tabellenblatt Studien Zelle E5</t>
        </r>
      </text>
    </comment>
    <comment ref="Q27" authorId="0" shapeId="0" xr:uid="{00000000-0006-0000-0700-00000F000000}">
      <text>
        <r>
          <rPr>
            <sz val="9"/>
            <color theme="1"/>
            <rFont val="Arial"/>
            <family val="2"/>
          </rPr>
          <t>Übertrag erfolgt aus Anzahl KN 1a</t>
        </r>
      </text>
    </comment>
    <comment ref="Q29" authorId="1" shapeId="0" xr:uid="{00000000-0006-0000-0700-000010000000}">
      <text>
        <r>
          <rPr>
            <sz val="9"/>
            <color indexed="81"/>
            <rFont val="Arial"/>
            <family val="2"/>
          </rPr>
          <t>Übertrag erfolgt aus Tabellenblatt Basisdaten Zelle K30</t>
        </r>
      </text>
    </comment>
    <comment ref="Q32" authorId="1" shapeId="0" xr:uid="{00000000-0006-0000-0700-000011000000}">
      <text>
        <r>
          <rPr>
            <sz val="9"/>
            <color indexed="81"/>
            <rFont val="Arial"/>
            <family val="2"/>
          </rPr>
          <t>Übertrag erfolgt aus Tabellenblatt Basisdaten Zelle K31</t>
        </r>
      </text>
    </comment>
    <comment ref="Q36" authorId="1" shapeId="0" xr:uid="{00000000-0006-0000-0700-000012000000}">
      <text>
        <r>
          <rPr>
            <sz val="9"/>
            <color indexed="81"/>
            <rFont val="Arial"/>
            <family val="2"/>
          </rPr>
          <t>Übertrag erfolgt aus Tabellenblatt Basisdaten Zelle E28:I28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<sst xmlns="http://schemas.openxmlformats.org/spreadsheetml/2006/main" count="628" uniqueCount="430">
  <si>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</si>
  <si>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</si>
  <si>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</si>
  <si>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</si>
  <si>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</si>
  <si>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</si>
  <si>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</si>
  <si>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</si>
  <si>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</si>
  <si>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</si>
  <si>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</si>
  <si>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</si>
  <si>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</si>
  <si>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</si>
  <si>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</si>
  <si>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</si>
  <si>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</si>
  <si>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</si>
  <si>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</si>
  <si>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</si>
  <si>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</si>
  <si>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</si>
  <si>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</si>
  <si>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</si>
  <si>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</si>
  <si>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</si>
  <si>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</si>
  <si>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</si>
  <si>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</si>
  <si>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</si>
  <si>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</si>
  <si>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</si>
  <si>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</si>
  <si>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</si>
  <si>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</si>
  <si>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</si>
  <si>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</si>
  <si>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</si>
  <si>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</si>
  <si>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</si>
  <si>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</si>
  <si>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</si>
  <si>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</si>
  <si>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</si>
  <si>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</si>
  <si>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</si>
  <si>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</si>
  <si>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</si>
  <si>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</si>
  <si>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</si>
  <si>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</si>
  <si>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</si>
  <si>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</si>
  <si>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</si>
  <si>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</si>
  <si>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</si>
  <si>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</si>
  <si>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</si>
  <si>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</si>
  <si>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</si>
  <si>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</si>
  <si>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</si>
  <si>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</si>
  <si>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</si>
  <si>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</si>
  <si>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</si>
  <si>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</si>
  <si>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</si>
  <si>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</si>
  <si>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</si>
  <si>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</si>
  <si>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</si>
  <si>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</si>
  <si>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</si>
  <si>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</si>
  <si>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</si>
  <si>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</si>
  <si>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</si>
  <si>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</si>
  <si>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</si>
  <si>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</si>
  <si>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</si>
  <si>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</si>
  <si>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</si>
  <si>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</si>
  <si>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</si>
  <si>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</si>
  <si>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</si>
  <si>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</si>
  <si>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</si>
  <si>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</si>
  <si>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</si>
  <si>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</si>
  <si>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</si>
  <si>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</si>
  <si>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</si>
  <si>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</si>
  <si>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</si>
  <si>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</si>
  <si>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</si>
  <si>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</si>
  <si>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</si>
  <si>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</si>
  <si>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</si>
  <si>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</si>
  <si>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</si>
  <si>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</si>
  <si>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</si>
  <si>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</si>
  <si>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</si>
  <si>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</si>
  <si>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</si>
  <si>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</si>
  <si>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</si>
  <si>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</si>
  <si>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</si>
  <si>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</si>
  <si>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</si>
  <si>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</si>
  <si>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</si>
  <si>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</si>
  <si>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</si>
  <si>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</si>
  <si>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</si>
  <si>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</si>
  <si>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</si>
  <si>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</si>
  <si>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</si>
  <si>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</si>
  <si>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</si>
  <si>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</si>
  <si>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</si>
  <si>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</si>
  <si>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</si>
  <si>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</si>
  <si>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</si>
  <si>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</si>
  <si>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</si>
  <si>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</si>
  <si>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</si>
  <si>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</si>
  <si>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</si>
  <si>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</si>
  <si>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</si>
  <si>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</si>
  <si>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</si>
  <si>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</si>
  <si>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</si>
  <si>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</si>
  <si>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</si>
  <si>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</si>
  <si>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</si>
  <si>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</si>
  <si>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</si>
  <si>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</si>
  <si>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</si>
  <si>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</si>
  <si>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</si>
  <si>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</si>
  <si>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</si>
  <si>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</si>
  <si>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</si>
  <si>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</si>
  <si>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</si>
  <si>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</si>
  <si>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</si>
  <si>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</si>
  <si>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</si>
  <si>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</si>
  <si>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</si>
  <si>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</si>
  <si>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</si>
  <si>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</si>
  <si>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</si>
  <si>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</si>
  <si>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</si>
  <si>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</si>
  <si>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</si>
  <si>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</si>
  <si>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</si>
  <si>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</si>
  <si>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</si>
  <si>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</si>
  <si>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</si>
  <si>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</si>
  <si>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</si>
  <si>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</si>
  <si>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</si>
  <si>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</si>
  <si>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</si>
  <si>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</si>
  <si>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</si>
  <si>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</si>
  <si>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</si>
  <si>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</si>
  <si>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</si>
  <si>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</si>
  <si>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</si>
  <si>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</si>
  <si>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</si>
  <si>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</si>
  <si>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</si>
  <si>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</si>
  <si>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</si>
  <si>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</si>
  <si>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</si>
  <si>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</si>
  <si>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</si>
  <si>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</si>
  <si>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</si>
  <si>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</si>
  <si>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</si>
  <si>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</si>
  <si>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</si>
  <si>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</si>
  <si>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</si>
  <si>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</si>
  <si>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</si>
  <si>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</si>
  <si>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</si>
  <si>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</si>
  <si>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</si>
  <si>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</si>
  <si>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</si>
  <si>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</si>
  <si>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</si>
  <si>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</si>
  <si>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</si>
  <si>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</si>
  <si>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</si>
  <si>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</si>
  <si>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</si>
  <si>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</si>
  <si>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</si>
  <si>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</si>
  <si>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</si>
  <si>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</si>
  <si>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</si>
  <si>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</si>
  <si>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</si>
  <si>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</si>
  <si>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</si>
  <si>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</si>
  <si>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</si>
  <si>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</si>
  <si>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</si>
  <si>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</si>
  <si>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Adäquate Rate an Beratung durch Sozialdienst</t>
  </si>
  <si>
    <t>Adjumed</t>
  </si>
  <si>
    <t>CaOnkoDok (Eigenentwicklung)</t>
  </si>
  <si>
    <t>Clinic WinData</t>
  </si>
  <si>
    <t>Eigenentwicklung auf Basis medico (Cerner)</t>
  </si>
  <si>
    <t>ODSeasy / ODSeasyNet</t>
  </si>
  <si>
    <t>Tumorregister München (TRM)</t>
  </si>
  <si>
    <t>SHGHoncoDoc</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</si>
  <si>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</si>
  <si>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</si>
  <si>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</si>
  <si>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</si>
  <si>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</si>
  <si>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</si>
  <si>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</si>
  <si>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</si>
  <si>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Anteil Studienpat.</t>
  </si>
  <si>
    <t xml:space="preserve">                     Sollvorgabe nicht erfüllt</t>
  </si>
  <si>
    <t>Basisdaten Analkarzinom</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</si>
  <si>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</si>
  <si>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</si>
  <si>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</si>
  <si>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</si>
  <si>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</si>
  <si>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</si>
  <si>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</si>
  <si>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</si>
  <si>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</si>
  <si>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</si>
  <si>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</si>
  <si>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</si>
  <si>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t>Kennzahlenbogen Analkarzinom</t>
  </si>
  <si>
    <t>a</t>
  </si>
  <si>
    <t>Prätherapeutische Fallvorstellung</t>
  </si>
  <si>
    <t>Möglichst häufig prätherapeutische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</si>
  <si>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</si>
  <si>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</si>
  <si>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</si>
  <si>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</si>
  <si>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</si>
  <si>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</si>
  <si>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</si>
  <si>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</si>
  <si>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</si>
  <si>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</si>
  <si>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</si>
  <si>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</si>
  <si>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</si>
  <si>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</si>
  <si>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</si>
  <si>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</si>
  <si>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</si>
  <si>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</si>
  <si>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</si>
  <si>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</si>
  <si>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</si>
  <si>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</si>
  <si>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</si>
  <si>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</si>
  <si>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</si>
  <si>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</si>
  <si>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</si>
  <si>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</si>
  <si>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</si>
  <si>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</si>
  <si>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</si>
  <si>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</si>
  <si>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</si>
  <si>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</si>
  <si>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</si>
  <si>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</si>
  <si>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</si>
  <si>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</si>
  <si>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</si>
  <si>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</si>
  <si>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</si>
  <si>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</si>
  <si>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</si>
  <si>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</si>
  <si>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</si>
  <si>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</si>
  <si>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</si>
  <si>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 Kennzahl 1a)</t>
  </si>
  <si>
    <t>Anzahl Radio(chemo)therapien bei Pat. mit Analkarzinom (mit kompletten Bestrahlungsserien)</t>
  </si>
  <si>
    <t>≥ 6</t>
  </si>
  <si>
    <t>2a</t>
  </si>
  <si>
    <t>2b</t>
  </si>
  <si>
    <t>Ausnahme</t>
  </si>
  <si>
    <t>Welche Daten erhalten Sie vom Krebsregister (§65c)?</t>
  </si>
  <si>
    <t>Keine Auswahl zutreffend</t>
  </si>
  <si>
    <t xml:space="preserve">
www.xml-oncobox.de</t>
  </si>
  <si>
    <t> Primärfälle Analkarzinom 
(ICD-10 C21.1, C44.50)</t>
  </si>
  <si>
    <t>Anzahl Resektionen Analkarzinom (OPS 5-485* oder 5-49***, jeweils in Kombination mit ICD C21.1 oder C44.50)</t>
  </si>
  <si>
    <t>Analkarzinomzentrum München Klinik Neuperlach</t>
  </si>
  <si>
    <t>München Klinik Neuperlach Städtisches Klinikum München</t>
  </si>
  <si>
    <t>Deutschland</t>
  </si>
  <si>
    <t>Analkarzinomzentrum Klinikum Stuttgart</t>
  </si>
  <si>
    <t>Klinikum Stuttgart, Katharinenhospital</t>
  </si>
  <si>
    <t>Analkrebszentrum am Westdeutschen Tumorzentrum - Universitätsmedizin Essen</t>
  </si>
  <si>
    <t>Universitätsklinikum Essen</t>
  </si>
  <si>
    <t>Analkarzinomzentrum St. Claraspital Basel</t>
  </si>
  <si>
    <t>St. Claraspital Basel</t>
  </si>
  <si>
    <t>Analkrebszentrum am St. Josefs-Hospital Wiesbaden</t>
  </si>
  <si>
    <t>St. Josefs-Hospital Wiesbaden</t>
  </si>
  <si>
    <t>Analkarzinomzentrum Waldfriede Berlin</t>
  </si>
  <si>
    <t>Krankenhaus Waldfriede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</si>
  <si>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</si>
  <si>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</si>
  <si>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</si>
  <si>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</si>
  <si>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</si>
  <si>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</si>
  <si>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Anzahl/Ausnahme</t>
  </si>
  <si>
    <t>Anlage EB Version O1.1 (Auditjahr 2025 / Kennzahlenjahr 2024)</t>
  </si>
  <si>
    <t>IK-Nummer</t>
  </si>
  <si>
    <t>Standort-Nummer</t>
  </si>
  <si>
    <t>Auditjahr 2025 / Kennzahlenjahr 2024</t>
  </si>
  <si>
    <t>Marvin</t>
  </si>
  <si>
    <t>Stand: 09.10.2024</t>
  </si>
  <si>
    <t xml:space="preserve">Grundlage des Erhebungsbogens stellt die TNM – Klassifikation maligner Tumoren, 8. Auflage 2017 sowie die ICD-Klassifikation ICD-10-GM 2024 (DIMDI) und die OPS-Klassifikation OPS 2024 (DIMDI) dar.
</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</si>
  <si>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</si>
  <si>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Primärfälle des Nenners mit prätherapeutischer Vorstellung in der Tumorkonferenz</t>
  </si>
  <si>
    <t>Primärfälle des Nenners mit kombinierter Radiochemotherapie</t>
  </si>
  <si>
    <t>Primärfälle des Nenners mit Biopsie nach Ende Radiochemotherapie</t>
  </si>
  <si>
    <t>Primärfälle des Nenners mit kurativ intendierter Resektion</t>
  </si>
  <si>
    <t>Primärfälle mit Residualtumor eines Analkarzinoms, M0 und Z.n. primärer Radiochemotherapie</t>
  </si>
  <si>
    <r>
      <rPr>
        <b/>
        <u/>
        <sz val="8"/>
        <color theme="1"/>
        <rFont val="Arial"/>
        <family val="2"/>
      </rPr>
      <t>Bearbeitungshinweise:</t>
    </r>
    <r>
      <rPr>
        <sz val="8"/>
        <color theme="1"/>
        <rFont val="Arial"/>
        <family val="2"/>
      </rPr>
      <t xml:space="preserve">
Die jeweilige Eingabe oder Änderung  "Anzahl/ Zähler/ Nenner" (gepunktete Felder) ist nur im Tabellenblatt "Basisdaten" möglich, die Übertragung erfolgt automatisch. 
Der Zähler ist immer eine Teilmenge des Nenners (Ausnahme: Kennzahl 5 - Anteil Studienpat.).</t>
    </r>
  </si>
  <si>
    <t>Pat. mit neuaufgetretenem Rezidiv und/ oder Fernmetastasen</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</si>
  <si>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</si>
  <si>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</si>
  <si>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</si>
  <si>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</si>
  <si>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</si>
  <si>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</si>
  <si>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</si>
  <si>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</si>
  <si>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5.2.5)</t>
  </si>
  <si>
    <t>Titel, Name, Vorname</t>
  </si>
  <si>
    <t>Basisqualifikation erfüllt ja/ nein</t>
  </si>
  <si>
    <t>Status 
Operateur</t>
  </si>
  <si>
    <t>Standort/ Klinikum</t>
  </si>
  <si>
    <t>Zeitraum 
von  …  bis im Kennzahlenjahr</t>
  </si>
  <si>
    <t>Begründung/ Ursache</t>
  </si>
  <si>
    <t>benannter Operateur</t>
  </si>
  <si>
    <t>nicht benannter Operateur</t>
  </si>
  <si>
    <t xml:space="preserve">   Summe:</t>
  </si>
  <si>
    <t>Anzahl OP’s Anal</t>
  </si>
  <si>
    <t>Primärfälle Gesamt 
(= Kennzahl 1a) + Pat. mit neu aufgetretenem Rezidiv und/ oder Fernmetastasen (= Kennzahl 1b)</t>
  </si>
  <si>
    <t>Primärfälle Gesamt 
(= Kennzahl 1a) + Pat. mit neuaufgetretenem Rezidiv und/ oder Fernmetastasen 
(= Kennzahl 1b)</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</si>
  <si>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</si>
  <si>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</si>
  <si>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</si>
  <si>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</si>
  <si>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</si>
  <si>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</si>
  <si>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</si>
  <si>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</si>
  <si>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</si>
  <si>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</si>
  <si>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ANL-MF-048-V</t>
  </si>
  <si>
    <t>ANL-MF-093-V</t>
  </si>
  <si>
    <t>ANL-MF-141-V</t>
  </si>
  <si>
    <t>Analkarzinomzentrum am Helios Universitätsklinikum Wuppertal</t>
  </si>
  <si>
    <t>Helios Universitätsklinikum Wuppertal</t>
  </si>
  <si>
    <t>ANL-MF-191-V</t>
  </si>
  <si>
    <t>Analkarzinomzentrum Städtisches Klinikum Karlsruhe</t>
  </si>
  <si>
    <t>Städtisches Klinikum Karlsruhe</t>
  </si>
  <si>
    <t>ANL-MF-220-V</t>
  </si>
  <si>
    <t>Analkarzinomzentrum Erlangen</t>
  </si>
  <si>
    <t>Uniklinikum Erlangen</t>
  </si>
  <si>
    <t>ANL-MF-306-V</t>
  </si>
  <si>
    <t>ANL-MF-326-V</t>
  </si>
  <si>
    <t>ANL-MF-341-V</t>
  </si>
  <si>
    <t>ANL-MF-355-V</t>
  </si>
  <si>
    <t>Analkrebszentrum Klinikum Darmstadt</t>
  </si>
  <si>
    <t>Klinikum Darmstadt</t>
  </si>
  <si>
    <t>ANL-MF-362-V</t>
  </si>
  <si>
    <t>ANL-MF-377-V</t>
  </si>
  <si>
    <t>Analkarzinomzentrum am Israelitischen Krankenhaus in Hamburg</t>
  </si>
  <si>
    <t>Israelitisches Krankenhaus in Hamburg</t>
  </si>
  <si>
    <r>
      <rPr>
        <b/>
        <sz val="8"/>
        <color indexed="8"/>
        <rFont val="Arial"/>
        <family val="2"/>
      </rPr>
      <t>Aktualisierung</t>
    </r>
    <r>
      <rPr>
        <sz val="8"/>
        <color indexed="8"/>
        <rFont val="Arial"/>
        <family val="2"/>
      </rPr>
      <t>: 07.11.2024</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</si>
  <si>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</si>
  <si>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Analkarzinomzentrums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</si>
</sst>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
      <b/>
      <sz val="12"/>
      <color theme="1"/>
      <name val="Arial"/>
      <family val="2"/>
    </font>
    <font>
      <u/>
      <sz val="8"/>
      <color theme="1"/>
      <name val="Arial"/>
      <family val="2"/>
    </font>
    <font>
      <b/>
      <sz val="9"/>
      <color theme="1"/>
      <name val="Arial"/>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69696"/>
        <bgColor indexed="64"/>
      </patternFill>
    </fill>
    <fill>
      <patternFill patternType="solid">
        <fgColor rgb="FFF8CBAD"/>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136">
    <xf numFmtId="0" fontId="0"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0" fontId="6" fillId="0" borderId="0"/>
    <xf numFmtId="9" fontId="38" fillId="0" borderId="0" applyFont="0" applyFill="0" applyBorder="0" applyAlignment="0" applyProtection="0"/>
    <xf numFmtId="0" fontId="38" fillId="25" borderId="0" applyNumberFormat="0" applyBorder="0" applyAlignment="0" applyProtection="0"/>
    <xf numFmtId="0" fontId="38" fillId="49" borderId="0" applyNumberFormat="0" applyBorder="0" applyAlignment="0" applyProtection="0"/>
    <xf numFmtId="0" fontId="38" fillId="2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38" fillId="29" borderId="0" applyNumberFormat="0" applyBorder="0" applyAlignment="0" applyProtection="0"/>
    <xf numFmtId="0" fontId="38" fillId="52"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8" fillId="33" borderId="0" applyNumberFormat="0" applyBorder="0" applyAlignment="0" applyProtection="0"/>
    <xf numFmtId="0" fontId="38" fillId="54"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8" fillId="37"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38" fillId="45"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3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8" fillId="34" borderId="0" applyNumberFormat="0" applyBorder="0" applyAlignment="0" applyProtection="0"/>
    <xf numFmtId="0" fontId="38" fillId="60"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7"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7" borderId="0" applyNumberFormat="0" applyBorder="0" applyAlignment="0" applyProtection="0"/>
    <xf numFmtId="0" fontId="64" fillId="48"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4" fillId="31"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4" fillId="3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4" fillId="39" borderId="0" applyNumberFormat="0" applyBorder="0" applyAlignment="0" applyProtection="0"/>
    <xf numFmtId="0" fontId="64" fillId="64"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3" borderId="0" applyNumberFormat="0" applyBorder="0" applyAlignment="0" applyProtection="0"/>
    <xf numFmtId="0" fontId="64" fillId="48"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4" fillId="47" borderId="0" applyNumberFormat="0" applyBorder="0" applyAlignment="0" applyProtection="0"/>
    <xf numFmtId="0" fontId="64" fillId="66"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4" fillId="24" borderId="0" applyNumberFormat="0" applyBorder="0" applyAlignment="0" applyProtection="0"/>
    <xf numFmtId="0" fontId="65" fillId="67"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4" borderId="0" applyNumberFormat="0" applyBorder="0" applyAlignment="0" applyProtection="0"/>
    <xf numFmtId="0" fontId="64" fillId="65" borderId="0" applyNumberFormat="0" applyBorder="0" applyAlignment="0" applyProtection="0"/>
    <xf numFmtId="0" fontId="64" fillId="67" borderId="0" applyNumberFormat="0" applyBorder="0" applyAlignment="0" applyProtection="0"/>
    <xf numFmtId="0" fontId="64" fillId="28" borderId="0" applyNumberFormat="0" applyBorder="0" applyAlignment="0" applyProtection="0"/>
    <xf numFmtId="0" fontId="65" fillId="68" borderId="0" applyNumberFormat="0" applyBorder="0" applyAlignment="0" applyProtection="0"/>
    <xf numFmtId="0" fontId="64" fillId="69" borderId="0" applyNumberFormat="0" applyBorder="0" applyAlignment="0" applyProtection="0"/>
    <xf numFmtId="0" fontId="64" fillId="68" borderId="0" applyNumberFormat="0" applyBorder="0" applyAlignment="0" applyProtection="0"/>
    <xf numFmtId="0" fontId="65" fillId="70" borderId="0" applyNumberFormat="0" applyBorder="0" applyAlignment="0" applyProtection="0"/>
    <xf numFmtId="0" fontId="64" fillId="36" borderId="0" applyNumberFormat="0" applyBorder="0" applyAlignment="0" applyProtection="0"/>
    <xf numFmtId="0" fontId="65" fillId="64"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36" borderId="0" applyNumberFormat="0" applyBorder="0" applyAlignment="0" applyProtection="0"/>
    <xf numFmtId="0" fontId="64" fillId="71" borderId="0" applyNumberFormat="0" applyBorder="0" applyAlignment="0" applyProtection="0"/>
    <xf numFmtId="0" fontId="64" fillId="64" borderId="0" applyNumberFormat="0" applyBorder="0" applyAlignment="0" applyProtection="0"/>
    <xf numFmtId="0" fontId="65" fillId="65" borderId="0" applyNumberFormat="0" applyBorder="0" applyAlignment="0" applyProtection="0"/>
    <xf numFmtId="0" fontId="65" fillId="69" borderId="0" applyNumberFormat="0" applyBorder="0" applyAlignment="0" applyProtection="0"/>
    <xf numFmtId="0" fontId="64" fillId="67"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57" fillId="21" borderId="27"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21" borderId="27" applyNumberFormat="0" applyAlignment="0" applyProtection="0"/>
    <xf numFmtId="0" fontId="57" fillId="55" borderId="27" applyNumberFormat="0" applyAlignment="0" applyProtection="0"/>
    <xf numFmtId="0" fontId="57" fillId="55" borderId="27" applyNumberFormat="0" applyAlignment="0" applyProtection="0"/>
    <xf numFmtId="0" fontId="57" fillId="21" borderId="27" applyNumberFormat="0" applyAlignment="0" applyProtection="0"/>
    <xf numFmtId="0" fontId="33" fillId="55" borderId="32" applyNumberFormat="0" applyAlignment="0" applyProtection="0"/>
    <xf numFmtId="0" fontId="57" fillId="61" borderId="27" applyNumberFormat="0" applyAlignment="0" applyProtection="0"/>
    <xf numFmtId="0" fontId="33" fillId="55" borderId="32"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66" fillId="61" borderId="33"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66" fillId="61" borderId="33"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61" borderId="27"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76" fillId="52" borderId="0" applyNumberFormat="0" applyBorder="0" applyAlignment="0" applyProtection="0"/>
    <xf numFmtId="0" fontId="58" fillId="21" borderId="26" applyNumberFormat="0" applyAlignment="0" applyProtection="0"/>
    <xf numFmtId="0" fontId="58" fillId="61"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78" fillId="72" borderId="36" applyNumberFormat="0" applyAlignment="0" applyProtection="0"/>
    <xf numFmtId="0" fontId="60" fillId="22" borderId="29" applyNumberFormat="0" applyAlignment="0" applyProtection="0"/>
    <xf numFmtId="0" fontId="60" fillId="22" borderId="35" applyNumberFormat="0" applyAlignment="0" applyProtection="0"/>
    <xf numFmtId="0" fontId="56" fillId="20" borderId="26"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3" fillId="0" borderId="31"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5" fillId="5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1" fillId="0" borderId="23" applyNumberFormat="0" applyFill="0" applyAlignment="0" applyProtection="0"/>
    <xf numFmtId="0" fontId="85" fillId="0" borderId="39" applyNumberFormat="0" applyFill="0" applyAlignment="0" applyProtection="0"/>
    <xf numFmtId="0" fontId="80" fillId="0" borderId="39" applyNumberFormat="0" applyFill="0" applyAlignment="0" applyProtection="0"/>
    <xf numFmtId="0" fontId="51" fillId="0" borderId="23" applyNumberFormat="0" applyFill="0" applyAlignment="0" applyProtection="0"/>
    <xf numFmtId="0" fontId="80" fillId="0" borderId="39" applyNumberFormat="0" applyFill="0" applyAlignment="0" applyProtection="0"/>
    <xf numFmtId="0" fontId="71" fillId="0" borderId="40" applyNumberFormat="0" applyFill="0" applyAlignment="0" applyProtection="0"/>
    <xf numFmtId="0" fontId="52" fillId="0" borderId="24" applyNumberFormat="0" applyFill="0" applyAlignment="0" applyProtection="0"/>
    <xf numFmtId="0" fontId="86" fillId="0" borderId="42" applyNumberFormat="0" applyFill="0" applyAlignment="0" applyProtection="0"/>
    <xf numFmtId="0" fontId="81" fillId="0" borderId="42" applyNumberFormat="0" applyFill="0" applyAlignment="0" applyProtection="0"/>
    <xf numFmtId="0" fontId="52" fillId="0" borderId="24" applyNumberFormat="0" applyFill="0" applyAlignment="0" applyProtection="0"/>
    <xf numFmtId="0" fontId="81" fillId="0" borderId="41" applyNumberFormat="0" applyFill="0" applyAlignment="0" applyProtection="0"/>
    <xf numFmtId="0" fontId="74" fillId="0" borderId="43" applyNumberFormat="0" applyFill="0" applyAlignment="0" applyProtection="0"/>
    <xf numFmtId="0" fontId="53" fillId="0" borderId="25" applyNumberFormat="0" applyFill="0" applyAlignment="0" applyProtection="0"/>
    <xf numFmtId="0" fontId="87" fillId="0" borderId="45" applyNumberFormat="0" applyFill="0" applyAlignment="0" applyProtection="0"/>
    <xf numFmtId="0" fontId="82" fillId="0" borderId="45" applyNumberFormat="0" applyFill="0" applyAlignment="0" applyProtection="0"/>
    <xf numFmtId="0" fontId="53" fillId="0" borderId="25" applyNumberFormat="0" applyFill="0" applyAlignment="0" applyProtection="0"/>
    <xf numFmtId="0" fontId="82" fillId="0" borderId="44" applyNumberFormat="0" applyFill="0" applyAlignment="0" applyProtection="0"/>
    <xf numFmtId="0" fontId="72" fillId="0" borderId="46" applyNumberFormat="0" applyFill="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72" fillId="0" borderId="0" applyNumberFormat="0" applyFill="0" applyBorder="0" applyAlignment="0" applyProtection="0"/>
    <xf numFmtId="0" fontId="68" fillId="51" borderId="34" applyNumberFormat="0" applyAlignment="0" applyProtection="0"/>
    <xf numFmtId="164" fontId="15" fillId="0" borderId="0" applyFon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38" fillId="0" borderId="0"/>
    <xf numFmtId="0" fontId="38" fillId="23" borderId="30" applyNumberFormat="0" applyFont="0" applyAlignment="0" applyProtection="0"/>
    <xf numFmtId="0" fontId="6" fillId="53" borderId="48" applyNumberFormat="0" applyFont="0" applyAlignment="0" applyProtection="0"/>
    <xf numFmtId="0" fontId="6" fillId="53" borderId="48"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66" fillId="61" borderId="33" applyNumberFormat="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8" fillId="0" borderId="0"/>
    <xf numFmtId="0" fontId="38" fillId="0" borderId="0"/>
    <xf numFmtId="0" fontId="41" fillId="0" borderId="0"/>
    <xf numFmtId="0" fontId="6" fillId="0" borderId="0"/>
    <xf numFmtId="0" fontId="38" fillId="0" borderId="0"/>
    <xf numFmtId="0" fontId="38" fillId="0" borderId="0"/>
    <xf numFmtId="0" fontId="41"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38" fillId="0" borderId="0"/>
    <xf numFmtId="0" fontId="6" fillId="0" borderId="0"/>
    <xf numFmtId="0" fontId="6" fillId="0" borderId="0"/>
    <xf numFmtId="0" fontId="79" fillId="0" borderId="0"/>
    <xf numFmtId="0" fontId="79" fillId="0" borderId="0"/>
    <xf numFmtId="0" fontId="89" fillId="0" borderId="0" applyNumberFormat="0" applyFill="0" applyBorder="0" applyAlignment="0" applyProtection="0"/>
    <xf numFmtId="0" fontId="90"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33" fillId="0" borderId="38"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22" borderId="29"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35" applyNumberFormat="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4" borderId="0" applyNumberFormat="0" applyBorder="0" applyAlignment="0" applyProtection="0"/>
    <xf numFmtId="0" fontId="64" fillId="36"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55" borderId="32" applyNumberFormat="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61" borderId="32" applyNumberFormat="0" applyAlignment="0" applyProtection="0"/>
    <xf numFmtId="0" fontId="76" fillId="52" borderId="0" applyNumberFormat="0" applyBorder="0" applyAlignment="0" applyProtection="0"/>
    <xf numFmtId="0" fontId="78" fillId="72" borderId="36"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6" applyNumberFormat="0" applyAlignment="0" applyProtection="0"/>
    <xf numFmtId="0" fontId="75" fillId="54" borderId="0" applyNumberFormat="0" applyBorder="0" applyAlignment="0" applyProtection="0"/>
    <xf numFmtId="0" fontId="54" fillId="17" borderId="0" applyNumberFormat="0" applyBorder="0" applyAlignment="0" applyProtection="0"/>
    <xf numFmtId="0" fontId="85" fillId="0" borderId="39" applyNumberFormat="0" applyFill="0" applyAlignment="0" applyProtection="0"/>
    <xf numFmtId="0" fontId="51" fillId="0" borderId="23" applyNumberFormat="0" applyFill="0" applyAlignment="0" applyProtection="0"/>
    <xf numFmtId="0" fontId="86" fillId="0" borderId="41" applyNumberFormat="0" applyFill="0" applyAlignment="0" applyProtection="0"/>
    <xf numFmtId="0" fontId="86" fillId="0" borderId="42" applyNumberFormat="0" applyFill="0" applyAlignment="0" applyProtection="0"/>
    <xf numFmtId="0" fontId="52" fillId="0" borderId="24" applyNumberFormat="0" applyFill="0" applyAlignment="0" applyProtection="0"/>
    <xf numFmtId="0" fontId="87" fillId="0" borderId="44" applyNumberFormat="0" applyFill="0" applyAlignment="0" applyProtection="0"/>
    <xf numFmtId="0" fontId="87" fillId="0" borderId="45" applyNumberFormat="0" applyFill="0" applyAlignment="0" applyProtection="0"/>
    <xf numFmtId="0" fontId="53" fillId="0" borderId="25" applyNumberFormat="0" applyFill="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5" fillId="0" borderId="39" applyNumberFormat="0" applyFill="0" applyAlignment="0" applyProtection="0"/>
    <xf numFmtId="0" fontId="85" fillId="0" borderId="39" applyNumberFormat="0" applyFill="0" applyAlignment="0" applyProtection="0"/>
    <xf numFmtId="0" fontId="86" fillId="0" borderId="41" applyNumberFormat="0" applyFill="0" applyAlignment="0" applyProtection="0"/>
    <xf numFmtId="0" fontId="86" fillId="0" borderId="41"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59" fillId="0" borderId="28" applyNumberFormat="0" applyFill="0" applyAlignment="0" applyProtection="0"/>
    <xf numFmtId="0" fontId="60" fillId="22" borderId="35" applyNumberFormat="0" applyAlignment="0" applyProtection="0"/>
    <xf numFmtId="0" fontId="60" fillId="22" borderId="35" applyNumberFormat="0" applyAlignment="0" applyProtection="0"/>
    <xf numFmtId="0" fontId="60" fillId="22" borderId="29" applyNumberFormat="0" applyAlignment="0" applyProtection="0"/>
    <xf numFmtId="0" fontId="64" fillId="65" borderId="0" applyNumberFormat="0" applyBorder="0" applyAlignment="0" applyProtection="0"/>
    <xf numFmtId="0" fontId="64" fillId="71" borderId="0" applyNumberFormat="0" applyBorder="0" applyAlignment="0" applyProtection="0"/>
    <xf numFmtId="0" fontId="64" fillId="68" borderId="0" applyNumberFormat="0" applyBorder="0" applyAlignment="0" applyProtection="0"/>
    <xf numFmtId="0" fontId="33" fillId="61" borderId="32" applyNumberFormat="0" applyAlignment="0" applyProtection="0"/>
    <xf numFmtId="0" fontId="33" fillId="55" borderId="32" applyNumberFormat="0" applyAlignment="0" applyProtection="0"/>
    <xf numFmtId="0" fontId="33" fillId="55" borderId="32" applyNumberFormat="0" applyAlignment="0" applyProtection="0"/>
    <xf numFmtId="0" fontId="33" fillId="61" borderId="32" applyNumberFormat="0" applyAlignment="0" applyProtection="0"/>
    <xf numFmtId="0" fontId="60" fillId="22" borderId="35" applyNumberFormat="0" applyAlignment="0" applyProtection="0"/>
    <xf numFmtId="0" fontId="80" fillId="0" borderId="39" applyNumberFormat="0" applyFill="0" applyAlignment="0" applyProtection="0"/>
    <xf numFmtId="0" fontId="80" fillId="0" borderId="39" applyNumberFormat="0" applyFill="0" applyAlignment="0" applyProtection="0"/>
    <xf numFmtId="0" fontId="81" fillId="0" borderId="42" applyNumberFormat="0" applyFill="0" applyAlignment="0" applyProtection="0"/>
    <xf numFmtId="0" fontId="81" fillId="0" borderId="41" applyNumberFormat="0" applyFill="0" applyAlignment="0" applyProtection="0"/>
    <xf numFmtId="0" fontId="82" fillId="0" borderId="45"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23" borderId="3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4" fontId="15" fillId="0" borderId="0" applyFont="0" applyFill="0" applyBorder="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0" fontId="79" fillId="0" borderId="0"/>
  </cellStyleXfs>
  <cellXfs count="474">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6" fillId="0" borderId="0" xfId="0" applyFont="1"/>
    <xf numFmtId="0" fontId="17" fillId="0" borderId="0" xfId="0" applyFont="1"/>
    <xf numFmtId="0" fontId="6" fillId="0" borderId="0" xfId="0" applyFont="1" applyAlignment="1">
      <alignment vertical="center"/>
    </xf>
    <xf numFmtId="0" fontId="18" fillId="0" borderId="0" xfId="0" applyFont="1"/>
    <xf numFmtId="0" fontId="7" fillId="0" borderId="0" xfId="0" applyFont="1"/>
    <xf numFmtId="0" fontId="19" fillId="0" borderId="0" xfId="0" applyFont="1"/>
    <xf numFmtId="0" fontId="20" fillId="0" borderId="0" xfId="0" applyFont="1"/>
    <xf numFmtId="0" fontId="16"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9" xfId="0" applyFont="1" applyBorder="1" applyAlignment="1">
      <alignment horizontal="center" vertical="center" wrapText="1"/>
    </xf>
    <xf numFmtId="0" fontId="13" fillId="0" borderId="9" xfId="0" applyFont="1" applyBorder="1" applyAlignment="1">
      <alignment vertical="center" wrapText="1"/>
    </xf>
    <xf numFmtId="1" fontId="32" fillId="9" borderId="9" xfId="0" applyNumberFormat="1" applyFont="1" applyFill="1" applyBorder="1" applyAlignment="1" applyProtection="1">
      <alignment horizontal="center" vertical="center"/>
      <protection locked="0"/>
    </xf>
    <xf numFmtId="1" fontId="32" fillId="5" borderId="9" xfId="0" applyNumberFormat="1" applyFont="1" applyFill="1" applyBorder="1" applyAlignment="1">
      <alignment horizontal="center" vertical="center" wrapText="1"/>
    </xf>
    <xf numFmtId="10" fontId="32"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6"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6" fillId="0" borderId="1" xfId="0"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0"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7" fillId="0" borderId="0" xfId="0" applyFont="1"/>
    <xf numFmtId="0" fontId="37" fillId="0" borderId="0" xfId="0" applyFont="1"/>
    <xf numFmtId="0" fontId="32" fillId="0" borderId="4" xfId="5"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0" fontId="32" fillId="0" borderId="0" xfId="5" applyFont="1" applyAlignment="1">
      <alignment vertical="center"/>
    </xf>
    <xf numFmtId="1" fontId="13" fillId="0" borderId="0" xfId="0" applyNumberFormat="1" applyFont="1" applyAlignment="1">
      <alignment vertical="center"/>
    </xf>
    <xf numFmtId="0" fontId="32" fillId="0" borderId="20" xfId="0" applyFont="1" applyBorder="1" applyAlignment="1">
      <alignment vertical="center"/>
    </xf>
    <xf numFmtId="0" fontId="32" fillId="0" borderId="22" xfId="0" applyFont="1" applyBorder="1" applyAlignment="1">
      <alignment vertical="center"/>
    </xf>
    <xf numFmtId="0" fontId="32"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2"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6"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6"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6" fillId="15" borderId="0" xfId="0" applyFont="1" applyFill="1" applyAlignment="1">
      <alignment vertical="center"/>
    </xf>
    <xf numFmtId="0" fontId="43" fillId="0" borderId="0" xfId="0" applyFont="1"/>
    <xf numFmtId="0" fontId="45"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7" fillId="16" borderId="0" xfId="0" applyFont="1" applyFill="1" applyAlignment="1">
      <alignment vertical="center"/>
    </xf>
    <xf numFmtId="0" fontId="16" fillId="16" borderId="0" xfId="0" applyFont="1" applyFill="1" applyAlignment="1">
      <alignment vertical="center"/>
    </xf>
    <xf numFmtId="0" fontId="9" fillId="16" borderId="0" xfId="0" applyFont="1" applyFill="1" applyAlignment="1">
      <alignment vertical="center" wrapText="1"/>
    </xf>
    <xf numFmtId="0" fontId="9" fillId="0" borderId="17"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49" fillId="0" borderId="0" xfId="0" applyFont="1"/>
    <xf numFmtId="0" fontId="1" fillId="0" borderId="1" xfId="0" applyFont="1" applyBorder="1" applyAlignment="1">
      <alignment vertical="center" wrapText="1"/>
    </xf>
    <xf numFmtId="0" fontId="12" fillId="0" borderId="0" xfId="0" applyFont="1" applyAlignment="1">
      <alignment vertical="center"/>
    </xf>
    <xf numFmtId="1" fontId="11" fillId="0" borderId="0" xfId="0" quotePrefix="1" applyNumberFormat="1" applyFont="1" applyAlignment="1">
      <alignment vertical="center"/>
    </xf>
    <xf numFmtId="1" fontId="11" fillId="0" borderId="0" xfId="0" applyNumberFormat="1" applyFont="1" applyAlignment="1">
      <alignment vertical="center"/>
    </xf>
    <xf numFmtId="0" fontId="92" fillId="0" borderId="0" xfId="0" applyFont="1" applyAlignment="1">
      <alignment horizontal="left" vertical="center"/>
    </xf>
    <xf numFmtId="1" fontId="11" fillId="0" borderId="0" xfId="0" applyNumberFormat="1" applyFont="1"/>
    <xf numFmtId="14" fontId="13" fillId="0" borderId="1" xfId="0" quotePrefix="1" applyNumberFormat="1" applyFont="1" applyBorder="1" applyAlignment="1">
      <alignment horizontal="right" vertical="center"/>
    </xf>
    <xf numFmtId="0" fontId="40" fillId="0" borderId="0" xfId="0" applyFont="1"/>
    <xf numFmtId="0" fontId="13" fillId="0" borderId="1" xfId="3" applyNumberFormat="1" applyFont="1" applyFill="1" applyBorder="1" applyAlignment="1" applyProtection="1">
      <alignment horizontal="center" vertical="center"/>
    </xf>
    <xf numFmtId="0" fontId="28" fillId="0" borderId="0" xfId="0" applyFont="1" applyAlignment="1">
      <alignment vertical="center" wrapText="1"/>
    </xf>
    <xf numFmtId="0" fontId="48" fillId="0" borderId="0" xfId="0" applyFont="1" applyAlignment="1">
      <alignment horizontal="center" vertical="center" wrapText="1"/>
    </xf>
    <xf numFmtId="0" fontId="29" fillId="0" borderId="0" xfId="0" applyFont="1" applyAlignment="1">
      <alignment horizontal="center" vertical="center" wrapText="1"/>
    </xf>
    <xf numFmtId="10" fontId="32" fillId="3" borderId="0" xfId="2" applyNumberFormat="1" applyFont="1" applyFill="1" applyBorder="1" applyAlignment="1" applyProtection="1">
      <alignment horizontal="center" vertical="center" wrapText="1"/>
    </xf>
    <xf numFmtId="0" fontId="27" fillId="0" borderId="0" xfId="0" applyFont="1" applyAlignment="1">
      <alignment horizontal="center" vertical="center" wrapText="1"/>
    </xf>
    <xf numFmtId="165" fontId="9" fillId="73" borderId="18" xfId="888" applyNumberFormat="1" applyFont="1" applyFill="1" applyBorder="1" applyAlignment="1" applyProtection="1">
      <alignment horizontal="center" vertical="center"/>
    </xf>
    <xf numFmtId="9" fontId="9" fillId="73" borderId="9" xfId="888" applyFont="1" applyFill="1" applyBorder="1" applyAlignment="1" applyProtection="1">
      <alignment horizontal="center" vertical="center"/>
    </xf>
    <xf numFmtId="165" fontId="9" fillId="74" borderId="15" xfId="888" applyNumberFormat="1" applyFont="1" applyFill="1" applyBorder="1" applyAlignment="1" applyProtection="1">
      <alignment horizontal="center" vertical="center"/>
    </xf>
    <xf numFmtId="165" fontId="9" fillId="74"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76" borderId="14" xfId="888" applyNumberFormat="1" applyFont="1" applyFill="1" applyBorder="1" applyAlignment="1" applyProtection="1">
      <alignment horizontal="center" vertical="center"/>
    </xf>
    <xf numFmtId="165" fontId="9" fillId="76" borderId="18" xfId="888" applyNumberFormat="1" applyFont="1" applyFill="1" applyBorder="1" applyAlignment="1" applyProtection="1">
      <alignment horizontal="center" vertical="center"/>
    </xf>
    <xf numFmtId="165" fontId="9" fillId="76"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51" xfId="0" applyFont="1" applyBorder="1" applyAlignment="1">
      <alignment horizontal="center" vertical="center" wrapText="1"/>
    </xf>
    <xf numFmtId="0" fontId="8"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 fillId="7" borderId="61" xfId="0" applyFont="1" applyFill="1" applyBorder="1" applyAlignment="1" applyProtection="1">
      <alignment horizontal="center" vertical="center"/>
      <protection locked="0"/>
    </xf>
    <xf numFmtId="0" fontId="1" fillId="7" borderId="65"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Border="1" applyAlignment="1">
      <alignment vertical="center"/>
    </xf>
    <xf numFmtId="1" fontId="4" fillId="4" borderId="1" xfId="0" applyNumberFormat="1" applyFont="1" applyFill="1" applyBorder="1" applyAlignment="1">
      <alignment vertical="center"/>
    </xf>
    <xf numFmtId="0" fontId="13" fillId="77" borderId="1" xfId="0" applyFont="1" applyFill="1" applyBorder="1" applyAlignment="1">
      <alignment horizontal="center" vertical="center"/>
    </xf>
    <xf numFmtId="9" fontId="13" fillId="77" borderId="1" xfId="3" applyFont="1" applyFill="1" applyBorder="1" applyAlignment="1" applyProtection="1">
      <alignment horizontal="center" vertical="center"/>
    </xf>
    <xf numFmtId="1" fontId="13" fillId="77" borderId="1" xfId="3" applyNumberFormat="1" applyFont="1" applyFill="1" applyBorder="1" applyAlignment="1" applyProtection="1">
      <alignment horizontal="center" vertical="center"/>
    </xf>
    <xf numFmtId="1" fontId="5" fillId="78" borderId="1" xfId="0" applyNumberFormat="1" applyFont="1" applyFill="1" applyBorder="1" applyAlignment="1">
      <alignment horizontal="center" vertical="center"/>
    </xf>
    <xf numFmtId="0" fontId="13" fillId="78" borderId="1" xfId="0" applyFont="1" applyFill="1" applyBorder="1" applyAlignment="1">
      <alignment horizontal="center" vertical="center"/>
    </xf>
    <xf numFmtId="0" fontId="13" fillId="78" borderId="1" xfId="3" applyNumberFormat="1" applyFont="1" applyFill="1" applyBorder="1" applyAlignment="1" applyProtection="1">
      <alignment horizontal="center" vertical="center"/>
    </xf>
    <xf numFmtId="9" fontId="13" fillId="78" borderId="1" xfId="3" applyFont="1" applyFill="1" applyBorder="1" applyAlignment="1" applyProtection="1">
      <alignment horizontal="center" vertical="center"/>
    </xf>
    <xf numFmtId="2" fontId="13" fillId="78" borderId="1" xfId="3" applyNumberFormat="1" applyFont="1" applyFill="1" applyBorder="1" applyAlignment="1" applyProtection="1">
      <alignment horizontal="center" vertical="center"/>
    </xf>
    <xf numFmtId="1" fontId="13" fillId="78" borderId="1" xfId="3" applyNumberFormat="1" applyFont="1" applyFill="1" applyBorder="1" applyAlignment="1" applyProtection="1">
      <alignment horizontal="center" vertical="center"/>
    </xf>
    <xf numFmtId="0" fontId="21" fillId="0" borderId="0" xfId="0" applyFont="1" applyAlignment="1">
      <alignment horizontal="left" vertical="center" wrapText="1"/>
    </xf>
    <xf numFmtId="0" fontId="12" fillId="0" borderId="0" xfId="0" applyFont="1" applyAlignment="1">
      <alignment horizontal="left" vertical="center" wrapText="1"/>
    </xf>
    <xf numFmtId="2" fontId="13" fillId="11" borderId="1" xfId="3" applyNumberFormat="1" applyFont="1" applyFill="1" applyBorder="1" applyAlignment="1" applyProtection="1">
      <alignment horizontal="center" vertical="center"/>
    </xf>
    <xf numFmtId="0" fontId="13" fillId="79" borderId="1" xfId="3" applyNumberFormat="1" applyFont="1" applyFill="1" applyBorder="1" applyAlignment="1" applyProtection="1">
      <alignment horizontal="center" vertical="center"/>
    </xf>
    <xf numFmtId="9" fontId="13" fillId="79" borderId="1" xfId="3" applyFont="1" applyFill="1" applyBorder="1" applyAlignment="1" applyProtection="1">
      <alignment horizontal="center" vertical="center"/>
    </xf>
    <xf numFmtId="49" fontId="13" fillId="79" borderId="1" xfId="0" applyNumberFormat="1" applyFont="1" applyFill="1" applyBorder="1" applyAlignment="1">
      <alignment horizontal="center" vertical="center"/>
    </xf>
    <xf numFmtId="0" fontId="13" fillId="79" borderId="1" xfId="0" applyFont="1" applyFill="1" applyBorder="1" applyAlignment="1">
      <alignment horizontal="center" vertical="center"/>
    </xf>
    <xf numFmtId="2" fontId="13" fillId="79" borderId="1" xfId="3" applyNumberFormat="1" applyFont="1" applyFill="1" applyBorder="1" applyAlignment="1" applyProtection="1">
      <alignment horizontal="center" vertical="center"/>
    </xf>
    <xf numFmtId="1" fontId="13" fillId="79" borderId="1" xfId="3" applyNumberFormat="1" applyFont="1" applyFill="1" applyBorder="1" applyAlignment="1" applyProtection="1">
      <alignment horizontal="center" vertical="center"/>
    </xf>
    <xf numFmtId="49" fontId="13" fillId="80" borderId="1" xfId="0" applyNumberFormat="1" applyFont="1" applyFill="1" applyBorder="1" applyAlignment="1">
      <alignment horizontal="center"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2" fontId="5" fillId="80" borderId="1" xfId="0" applyNumberFormat="1" applyFont="1" applyFill="1" applyBorder="1" applyAlignment="1">
      <alignment horizontal="center" vertical="center"/>
    </xf>
    <xf numFmtId="9" fontId="13" fillId="80" borderId="1" xfId="7" applyFont="1" applyFill="1" applyBorder="1" applyAlignment="1" applyProtection="1">
      <alignment horizontal="center" vertical="center"/>
    </xf>
    <xf numFmtId="0" fontId="13" fillId="0" borderId="6" xfId="0" applyFont="1" applyBorder="1" applyAlignment="1">
      <alignment horizontal="left" vertical="center"/>
    </xf>
    <xf numFmtId="0" fontId="6" fillId="0" borderId="1" xfId="0" applyFont="1" applyBorder="1" applyAlignment="1" applyProtection="1">
      <alignment horizontal="left" vertical="center"/>
      <protection locked="0"/>
    </xf>
    <xf numFmtId="0" fontId="5" fillId="0" borderId="0" xfId="0" applyFont="1" applyAlignment="1">
      <alignment wrapText="1"/>
    </xf>
    <xf numFmtId="0" fontId="39" fillId="0" borderId="1" xfId="0" applyFont="1" applyBorder="1" applyAlignment="1">
      <alignment horizontal="left" vertical="center" indent="1"/>
    </xf>
    <xf numFmtId="0" fontId="39" fillId="0" borderId="1" xfId="0" applyFont="1" applyBorder="1" applyAlignment="1">
      <alignment horizontal="left" vertical="center" wrapText="1" indent="1"/>
    </xf>
    <xf numFmtId="0" fontId="5" fillId="0" borderId="1" xfId="0" applyFont="1" applyBorder="1" applyAlignment="1">
      <alignment horizontal="left" vertical="center" wrapText="1"/>
    </xf>
    <xf numFmtId="0" fontId="21" fillId="5" borderId="1" xfId="1" applyFont="1" applyFill="1" applyBorder="1" applyAlignment="1">
      <alignment vertical="center"/>
    </xf>
    <xf numFmtId="0" fontId="12" fillId="0" borderId="0" xfId="1" applyFont="1" applyAlignment="1">
      <alignment horizontal="center" vertical="center"/>
    </xf>
    <xf numFmtId="0" fontId="9" fillId="0" borderId="9" xfId="0" applyFont="1" applyBorder="1" applyAlignment="1">
      <alignment vertical="center" wrapText="1"/>
    </xf>
    <xf numFmtId="10" fontId="13" fillId="11" borderId="1" xfId="3" applyNumberFormat="1" applyFont="1" applyFill="1" applyBorder="1" applyAlignment="1" applyProtection="1">
      <alignment horizontal="center" vertical="center"/>
    </xf>
    <xf numFmtId="10" fontId="13" fillId="77" borderId="1" xfId="3" applyNumberFormat="1" applyFont="1" applyFill="1" applyBorder="1" applyAlignment="1" applyProtection="1">
      <alignment horizontal="center" vertical="center"/>
    </xf>
    <xf numFmtId="14" fontId="13" fillId="0" borderId="1" xfId="0" applyNumberFormat="1" applyFont="1" applyBorder="1" applyAlignment="1">
      <alignment vertical="center"/>
    </xf>
    <xf numFmtId="0" fontId="5" fillId="3" borderId="0" xfId="0" applyFont="1" applyFill="1" applyAlignment="1">
      <alignment horizontal="center" vertical="center" wrapText="1"/>
    </xf>
    <xf numFmtId="0" fontId="12" fillId="0" borderId="1" xfId="0" applyFont="1" applyBorder="1" applyAlignment="1">
      <alignment vertical="center"/>
    </xf>
    <xf numFmtId="0" fontId="11" fillId="0" borderId="1" xfId="0" applyFont="1" applyBorder="1"/>
    <xf numFmtId="1" fontId="11" fillId="0" borderId="6" xfId="0" applyNumberFormat="1" applyFont="1" applyBorder="1" applyAlignment="1">
      <alignment vertical="center"/>
    </xf>
    <xf numFmtId="0" fontId="39" fillId="0" borderId="0" xfId="0" applyFont="1" applyAlignment="1">
      <alignment horizontal="center" vertical="center"/>
    </xf>
    <xf numFmtId="0" fontId="1" fillId="0" borderId="0" xfId="0" applyFont="1"/>
    <xf numFmtId="0" fontId="97" fillId="0" borderId="0" xfId="0" applyFont="1"/>
    <xf numFmtId="0" fontId="45" fillId="0" borderId="0" xfId="0" applyFont="1" applyAlignment="1">
      <alignment vertical="center"/>
    </xf>
    <xf numFmtId="0" fontId="45" fillId="0" borderId="9" xfId="0" applyFont="1" applyBorder="1" applyAlignment="1">
      <alignment horizontal="center" vertical="center"/>
    </xf>
    <xf numFmtId="0" fontId="39" fillId="0" borderId="0" xfId="0" applyFont="1" applyAlignment="1">
      <alignment vertical="center"/>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1" fontId="9" fillId="13" borderId="22" xfId="1" applyNumberFormat="1" applyFont="1" applyFill="1" applyBorder="1" applyAlignment="1" applyProtection="1">
      <alignment horizontal="center" vertical="center"/>
      <protection locked="0"/>
    </xf>
    <xf numFmtId="1" fontId="9" fillId="13" borderId="1" xfId="1" applyNumberFormat="1" applyFont="1" applyFill="1" applyBorder="1" applyAlignment="1" applyProtection="1">
      <alignment horizontal="center" vertical="center"/>
      <protection locked="0"/>
    </xf>
    <xf numFmtId="1" fontId="9" fillId="13" borderId="56" xfId="1" applyNumberFormat="1"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99" fillId="0" borderId="69" xfId="0" applyFont="1" applyBorder="1" applyAlignment="1">
      <alignment horizontal="center" vertical="center" wrapText="1"/>
    </xf>
    <xf numFmtId="0" fontId="99" fillId="0" borderId="70" xfId="0" applyFont="1" applyBorder="1" applyAlignment="1">
      <alignment horizontal="center" vertical="center" wrapText="1"/>
    </xf>
    <xf numFmtId="0" fontId="99" fillId="0" borderId="71" xfId="0" applyFont="1" applyBorder="1" applyAlignment="1">
      <alignment horizontal="center" vertical="center" wrapText="1"/>
    </xf>
    <xf numFmtId="0" fontId="99" fillId="0" borderId="72" xfId="0" applyFont="1" applyBorder="1" applyAlignment="1">
      <alignment horizontal="center" vertical="center" wrapText="1"/>
    </xf>
    <xf numFmtId="49" fontId="9" fillId="13" borderId="20" xfId="1" applyNumberFormat="1" applyFont="1" applyFill="1" applyBorder="1" applyAlignment="1" applyProtection="1">
      <alignment horizontal="center" vertical="center"/>
      <protection locked="0"/>
    </xf>
    <xf numFmtId="49" fontId="9" fillId="13" borderId="20" xfId="1" applyNumberFormat="1" applyFont="1" applyFill="1" applyBorder="1" applyAlignment="1" applyProtection="1">
      <alignment horizontal="left" vertical="center"/>
      <protection locked="0"/>
    </xf>
    <xf numFmtId="49" fontId="9" fillId="13" borderId="6" xfId="1" applyNumberFormat="1" applyFont="1" applyFill="1" applyBorder="1" applyAlignment="1" applyProtection="1">
      <alignment horizontal="center" vertical="center"/>
      <protection locked="0"/>
    </xf>
    <xf numFmtId="49" fontId="9" fillId="13" borderId="6" xfId="1" applyNumberFormat="1" applyFont="1" applyFill="1" applyBorder="1" applyAlignment="1" applyProtection="1">
      <alignment horizontal="left" vertical="center"/>
      <protection locked="0"/>
    </xf>
    <xf numFmtId="49" fontId="9" fillId="13" borderId="64" xfId="1" applyNumberFormat="1" applyFont="1" applyFill="1" applyBorder="1" applyAlignment="1" applyProtection="1">
      <alignment horizontal="center" vertical="center"/>
      <protection locked="0"/>
    </xf>
    <xf numFmtId="49" fontId="9" fillId="13" borderId="64" xfId="1" applyNumberFormat="1" applyFont="1" applyFill="1" applyBorder="1" applyAlignment="1" applyProtection="1">
      <alignment horizontal="left" vertical="center"/>
      <protection locked="0"/>
    </xf>
    <xf numFmtId="0" fontId="99" fillId="0" borderId="0" xfId="0" applyFont="1" applyAlignment="1">
      <alignment vertical="center"/>
    </xf>
    <xf numFmtId="1" fontId="99" fillId="0" borderId="9" xfId="0" applyNumberFormat="1" applyFont="1" applyBorder="1" applyAlignment="1">
      <alignment horizontal="center" vertical="center"/>
    </xf>
    <xf numFmtId="1" fontId="9" fillId="13" borderId="68" xfId="1" applyNumberFormat="1" applyFont="1" applyFill="1" applyBorder="1" applyAlignment="1" applyProtection="1">
      <alignment horizontal="left" vertical="center" wrapText="1"/>
      <protection locked="0"/>
    </xf>
    <xf numFmtId="1" fontId="9" fillId="13" borderId="54" xfId="1" applyNumberFormat="1" applyFont="1" applyFill="1" applyBorder="1" applyAlignment="1" applyProtection="1">
      <alignment horizontal="left" vertical="center" wrapText="1"/>
      <protection locked="0"/>
    </xf>
    <xf numFmtId="1" fontId="9" fillId="13" borderId="57" xfId="1" applyNumberFormat="1" applyFont="1" applyFill="1" applyBorder="1" applyAlignment="1" applyProtection="1">
      <alignment horizontal="left" vertical="center" wrapText="1"/>
      <protection locked="0"/>
    </xf>
    <xf numFmtId="0" fontId="1" fillId="0" borderId="1" xfId="0" applyFont="1" applyBorder="1" applyAlignment="1">
      <alignment wrapText="1"/>
    </xf>
    <xf numFmtId="49" fontId="9" fillId="13" borderId="67"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vertical="center" wrapText="1"/>
      <protection locked="0"/>
    </xf>
    <xf numFmtId="49" fontId="9" fillId="13" borderId="55" xfId="1" applyNumberFormat="1" applyFont="1" applyFill="1" applyBorder="1" applyAlignment="1" applyProtection="1">
      <alignment vertical="center" wrapText="1"/>
      <protection locked="0"/>
    </xf>
    <xf numFmtId="49" fontId="9" fillId="13" borderId="56" xfId="1" applyNumberFormat="1" applyFont="1" applyFill="1" applyBorder="1" applyAlignment="1" applyProtection="1">
      <alignment vertical="center" wrapText="1"/>
      <protection locked="0"/>
    </xf>
    <xf numFmtId="49" fontId="12" fillId="13" borderId="67" xfId="1" applyNumberFormat="1" applyFont="1" applyFill="1" applyBorder="1" applyAlignment="1" applyProtection="1">
      <alignment vertical="center" wrapText="1"/>
      <protection locked="0"/>
    </xf>
    <xf numFmtId="49" fontId="12" fillId="13" borderId="22" xfId="1" applyNumberFormat="1" applyFont="1" applyFill="1" applyBorder="1" applyAlignment="1" applyProtection="1">
      <alignment vertical="center" wrapText="1"/>
      <protection locked="0"/>
    </xf>
    <xf numFmtId="1" fontId="12" fillId="13" borderId="22" xfId="1" applyNumberFormat="1" applyFont="1" applyFill="1" applyBorder="1" applyAlignment="1" applyProtection="1">
      <alignment horizontal="center" vertical="center"/>
      <protection locked="0"/>
    </xf>
    <xf numFmtId="1" fontId="12" fillId="13" borderId="68" xfId="1" applyNumberFormat="1" applyFont="1" applyFill="1" applyBorder="1" applyAlignment="1" applyProtection="1">
      <alignment horizontal="center" vertical="center"/>
      <protection locked="0"/>
    </xf>
    <xf numFmtId="1" fontId="12" fillId="13" borderId="1" xfId="1" applyNumberFormat="1" applyFont="1" applyFill="1" applyBorder="1" applyAlignment="1" applyProtection="1">
      <alignment horizontal="center" vertical="center"/>
      <protection locked="0"/>
    </xf>
    <xf numFmtId="1" fontId="12" fillId="13" borderId="54" xfId="1" applyNumberFormat="1" applyFont="1" applyFill="1" applyBorder="1" applyAlignment="1" applyProtection="1">
      <alignment horizontal="center" vertical="center"/>
      <protection locked="0"/>
    </xf>
    <xf numFmtId="49" fontId="12" fillId="13" borderId="55" xfId="1" applyNumberFormat="1" applyFont="1" applyFill="1" applyBorder="1" applyAlignment="1" applyProtection="1">
      <alignment vertical="center" wrapText="1"/>
      <protection locked="0"/>
    </xf>
    <xf numFmtId="49" fontId="12" fillId="13" borderId="56" xfId="1" applyNumberFormat="1" applyFont="1" applyFill="1" applyBorder="1" applyAlignment="1" applyProtection="1">
      <alignment vertical="center" wrapText="1"/>
      <protection locked="0"/>
    </xf>
    <xf numFmtId="1" fontId="12" fillId="13" borderId="56" xfId="1" applyNumberFormat="1" applyFont="1" applyFill="1" applyBorder="1" applyAlignment="1" applyProtection="1">
      <alignment horizontal="center" vertical="center"/>
      <protection locked="0"/>
    </xf>
    <xf numFmtId="1" fontId="12" fillId="13" borderId="57" xfId="1" applyNumberFormat="1" applyFont="1" applyFill="1" applyBorder="1" applyAlignment="1" applyProtection="1">
      <alignment horizontal="center" vertical="center"/>
      <protection locked="0"/>
    </xf>
    <xf numFmtId="49" fontId="9" fillId="13" borderId="53" xfId="1" applyNumberFormat="1" applyFont="1" applyFill="1" applyBorder="1" applyAlignment="1" applyProtection="1">
      <alignment vertical="center" wrapText="1"/>
      <protection locked="0"/>
    </xf>
    <xf numFmtId="49" fontId="9" fillId="13" borderId="1"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horizontal="center" vertical="center" wrapText="1"/>
      <protection locked="0"/>
    </xf>
    <xf numFmtId="49" fontId="9" fillId="13" borderId="1" xfId="1" applyNumberFormat="1" applyFont="1" applyFill="1" applyBorder="1" applyAlignment="1" applyProtection="1">
      <alignment horizontal="center" vertical="center" wrapText="1"/>
      <protection locked="0"/>
    </xf>
    <xf numFmtId="49" fontId="9" fillId="13" borderId="56" xfId="1" applyNumberFormat="1" applyFont="1" applyFill="1" applyBorder="1" applyAlignment="1" applyProtection="1">
      <alignment horizontal="center" vertical="center" wrapText="1"/>
      <protection locked="0"/>
    </xf>
    <xf numFmtId="1" fontId="12" fillId="13" borderId="3" xfId="1" applyNumberFormat="1" applyFont="1" applyFill="1" applyBorder="1" applyAlignment="1" applyProtection="1">
      <alignment horizontal="center" vertical="center"/>
      <protection locked="0"/>
    </xf>
    <xf numFmtId="1" fontId="12" fillId="13" borderId="73" xfId="1" applyNumberFormat="1" applyFont="1" applyFill="1" applyBorder="1" applyAlignment="1" applyProtection="1">
      <alignment horizontal="center" vertical="center"/>
      <protection locked="0"/>
    </xf>
    <xf numFmtId="49" fontId="12" fillId="13" borderId="1" xfId="1" applyNumberFormat="1" applyFont="1" applyFill="1" applyBorder="1" applyAlignment="1" applyProtection="1">
      <alignment vertical="center" wrapText="1"/>
      <protection locked="0"/>
    </xf>
    <xf numFmtId="49" fontId="12" fillId="13" borderId="2" xfId="1" applyNumberFormat="1" applyFont="1" applyFill="1" applyBorder="1" applyAlignment="1" applyProtection="1">
      <alignment vertical="center" wrapText="1"/>
      <protection locked="0"/>
    </xf>
    <xf numFmtId="49" fontId="12" fillId="13" borderId="3" xfId="1" applyNumberFormat="1" applyFont="1" applyFill="1" applyBorder="1" applyAlignment="1" applyProtection="1">
      <alignment vertical="center" wrapText="1"/>
      <protection locked="0"/>
    </xf>
    <xf numFmtId="0" fontId="1" fillId="81" borderId="1" xfId="0" applyFont="1" applyFill="1" applyBorder="1"/>
    <xf numFmtId="0" fontId="0" fillId="81" borderId="1" xfId="0" applyFill="1" applyBorder="1"/>
    <xf numFmtId="0" fontId="39" fillId="0" borderId="0" xfId="0" applyFont="1"/>
    <xf numFmtId="9" fontId="13" fillId="78" borderId="1" xfId="7" applyFont="1" applyFill="1" applyBorder="1" applyAlignment="1" applyProtection="1">
      <alignment horizontal="center" vertical="center"/>
    </xf>
    <xf numFmtId="2" fontId="5" fillId="78" borderId="1" xfId="0" applyNumberFormat="1" applyFont="1" applyFill="1" applyBorder="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13" borderId="1" xfId="1" applyFill="1" applyBorder="1" applyAlignment="1" applyProtection="1">
      <alignment horizontal="center" vertical="center" wrapText="1"/>
      <protection locked="0"/>
    </xf>
    <xf numFmtId="0" fontId="9" fillId="0" borderId="0" xfId="0" applyFont="1" applyAlignment="1">
      <alignment horizontal="justify" vertical="top" wrapText="1"/>
    </xf>
    <xf numFmtId="0" fontId="22" fillId="0" borderId="66" xfId="0" applyFont="1" applyBorder="1" applyAlignment="1">
      <alignment horizontal="left"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9" fillId="0" borderId="0" xfId="0" applyFont="1" applyAlignment="1">
      <alignment horizontal="left" vertical="justify"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47" fillId="0" borderId="53" xfId="0" applyFont="1" applyBorder="1" applyAlignment="1">
      <alignment horizontal="left" vertical="center" wrapText="1"/>
    </xf>
    <xf numFmtId="0" fontId="47" fillId="0" borderId="1" xfId="0" applyFont="1" applyBorder="1" applyAlignment="1">
      <alignment horizontal="left" vertical="center" wrapText="1"/>
    </xf>
    <xf numFmtId="0" fontId="47" fillId="0" borderId="55" xfId="0" applyFont="1" applyBorder="1" applyAlignment="1">
      <alignment horizontal="left" vertical="center" wrapText="1"/>
    </xf>
    <xf numFmtId="0" fontId="47" fillId="0" borderId="56" xfId="0" applyFont="1" applyBorder="1" applyAlignment="1">
      <alignment horizontal="left" vertical="center" wrapTex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9" fillId="0" borderId="0" xfId="0" applyFont="1" applyAlignment="1">
      <alignment horizontal="left" wrapText="1"/>
    </xf>
    <xf numFmtId="0" fontId="0" fillId="0" borderId="0" xfId="0" applyAlignment="1">
      <alignment horizontal="left" wrapText="1"/>
    </xf>
    <xf numFmtId="0" fontId="99" fillId="0" borderId="50" xfId="0" applyFont="1" applyBorder="1" applyAlignment="1">
      <alignment horizontal="center" vertical="center" wrapText="1"/>
    </xf>
    <xf numFmtId="0" fontId="99" fillId="0" borderId="55" xfId="0" applyFont="1" applyBorder="1" applyAlignment="1">
      <alignment horizontal="center" vertical="center" wrapText="1"/>
    </xf>
    <xf numFmtId="0" fontId="99" fillId="0" borderId="51" xfId="0" applyFont="1" applyBorder="1" applyAlignment="1">
      <alignment horizontal="center" vertical="center" wrapText="1"/>
    </xf>
    <xf numFmtId="0" fontId="99" fillId="0" borderId="56" xfId="0" applyFont="1" applyBorder="1" applyAlignment="1">
      <alignment horizontal="center" vertical="center" wrapText="1"/>
    </xf>
    <xf numFmtId="0" fontId="99" fillId="0" borderId="5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49" fontId="36" fillId="0" borderId="12"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9" fontId="48" fillId="0" borderId="14" xfId="0" applyNumberFormat="1" applyFont="1" applyBorder="1" applyAlignment="1">
      <alignment horizontal="center" vertical="center" wrapText="1"/>
    </xf>
    <xf numFmtId="0" fontId="9"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9"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27" fillId="0" borderId="12" xfId="0" quotePrefix="1"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13" fillId="0" borderId="1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9" fillId="0" borderId="10" xfId="0" quotePrefix="1" applyFont="1" applyBorder="1" applyAlignment="1">
      <alignment vertical="center" wrapText="1"/>
    </xf>
    <xf numFmtId="0" fontId="13" fillId="0" borderId="10" xfId="0" applyFont="1" applyBorder="1" applyAlignment="1">
      <alignmen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31" fillId="0" borderId="16" xfId="0" applyFont="1" applyBorder="1" applyAlignment="1">
      <alignment vertical="center" wrapText="1"/>
    </xf>
    <xf numFmtId="0" fontId="13" fillId="0" borderId="10" xfId="0" quotePrefix="1" applyFont="1" applyBorder="1" applyAlignment="1">
      <alignmen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vertical="center" wrapText="1"/>
    </xf>
    <xf numFmtId="1" fontId="32" fillId="5" borderId="12" xfId="0" applyNumberFormat="1" applyFont="1" applyFill="1" applyBorder="1" applyAlignment="1">
      <alignment horizontal="center" vertical="center" wrapText="1"/>
    </xf>
    <xf numFmtId="1" fontId="32" fillId="5" borderId="13" xfId="0" applyNumberFormat="1" applyFont="1" applyFill="1" applyBorder="1" applyAlignment="1">
      <alignment horizontal="center" vertical="center" wrapText="1"/>
    </xf>
    <xf numFmtId="1" fontId="32" fillId="5" borderId="14" xfId="0" applyNumberFormat="1"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1" fillId="8" borderId="9" xfId="0" applyFont="1" applyFill="1" applyBorder="1" applyAlignment="1" applyProtection="1">
      <alignment horizontal="left" vertical="center" wrapText="1"/>
      <protection locked="0"/>
    </xf>
    <xf numFmtId="0" fontId="12" fillId="7" borderId="12" xfId="0" applyFont="1" applyFill="1" applyBorder="1" applyAlignment="1" applyProtection="1">
      <alignment horizontal="left" vertical="center" wrapText="1"/>
      <protection locked="0"/>
    </xf>
    <xf numFmtId="0" fontId="12" fillId="7" borderId="13" xfId="0" applyFont="1" applyFill="1" applyBorder="1" applyAlignment="1" applyProtection="1">
      <alignment horizontal="left" vertical="center" wrapText="1"/>
      <protection locked="0"/>
    </xf>
    <xf numFmtId="0" fontId="12" fillId="7" borderId="14" xfId="0" applyFont="1" applyFill="1" applyBorder="1" applyAlignment="1" applyProtection="1">
      <alignment horizontal="left" vertical="center" wrapText="1"/>
      <protection locked="0"/>
    </xf>
    <xf numFmtId="14" fontId="27" fillId="0" borderId="12" xfId="0" quotePrefix="1"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1" fontId="32" fillId="9" borderId="12" xfId="0" applyNumberFormat="1" applyFont="1" applyFill="1" applyBorder="1" applyAlignment="1" applyProtection="1">
      <alignment horizontal="center" vertical="center"/>
      <protection locked="0"/>
    </xf>
    <xf numFmtId="1" fontId="32" fillId="9" borderId="13" xfId="0" applyNumberFormat="1" applyFont="1" applyFill="1" applyBorder="1" applyAlignment="1" applyProtection="1">
      <alignment horizontal="center" vertical="center"/>
      <protection locked="0"/>
    </xf>
    <xf numFmtId="1" fontId="32" fillId="9" borderId="14" xfId="0" applyNumberFormat="1" applyFont="1" applyFill="1" applyBorder="1" applyAlignment="1" applyProtection="1">
      <alignment horizontal="center" vertical="center"/>
      <protection locked="0"/>
    </xf>
    <xf numFmtId="0" fontId="21" fillId="7" borderId="9" xfId="0" applyFont="1" applyFill="1" applyBorder="1" applyAlignment="1" applyProtection="1">
      <alignment horizontal="left" vertical="center" wrapText="1"/>
      <protection locked="0"/>
    </xf>
    <xf numFmtId="49" fontId="27" fillId="0" borderId="12"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9" fontId="24" fillId="0" borderId="12" xfId="0" applyNumberFormat="1" applyFont="1" applyBorder="1" applyAlignment="1">
      <alignment horizontal="center" vertical="center" wrapText="1"/>
    </xf>
    <xf numFmtId="9" fontId="24" fillId="0" borderId="10" xfId="0" quotePrefix="1" applyNumberFormat="1" applyFont="1" applyBorder="1" applyAlignment="1">
      <alignment horizontal="center" vertical="center" wrapText="1"/>
    </xf>
    <xf numFmtId="0" fontId="95" fillId="0" borderId="0" xfId="0" applyFont="1" applyAlignment="1">
      <alignment horizontal="left" wrapText="1"/>
    </xf>
    <xf numFmtId="165" fontId="9" fillId="73" borderId="10" xfId="888" applyNumberFormat="1" applyFont="1" applyFill="1" applyBorder="1" applyAlignment="1" applyProtection="1">
      <alignment horizontal="center" vertical="center"/>
    </xf>
    <xf numFmtId="165" fontId="9" fillId="73" borderId="15" xfId="888" applyNumberFormat="1" applyFont="1" applyFill="1" applyBorder="1" applyAlignment="1" applyProtection="1">
      <alignment horizontal="center" vertical="center"/>
    </xf>
    <xf numFmtId="165" fontId="9" fillId="73" borderId="7" xfId="888" applyNumberFormat="1" applyFont="1" applyFill="1" applyBorder="1" applyAlignment="1" applyProtection="1">
      <alignment horizontal="center" vertical="center"/>
    </xf>
    <xf numFmtId="165" fontId="9" fillId="73"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5" borderId="17" xfId="888" applyNumberFormat="1" applyFont="1" applyFill="1" applyBorder="1" applyAlignment="1" applyProtection="1">
      <alignment horizontal="left" vertical="center" wrapText="1"/>
    </xf>
    <xf numFmtId="165" fontId="9" fillId="75" borderId="49" xfId="888" applyNumberFormat="1" applyFont="1" applyFill="1" applyBorder="1" applyAlignment="1" applyProtection="1">
      <alignment horizontal="left" vertical="center" wrapText="1"/>
    </xf>
    <xf numFmtId="165" fontId="9" fillId="75" borderId="18" xfId="888" applyNumberFormat="1" applyFont="1" applyFill="1" applyBorder="1" applyAlignment="1" applyProtection="1">
      <alignment horizontal="left" vertical="center" wrapText="1"/>
    </xf>
    <xf numFmtId="165" fontId="9" fillId="76" borderId="10" xfId="888" applyNumberFormat="1"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11"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39" fillId="0" borderId="0" xfId="0" applyFont="1" applyAlignment="1">
      <alignment horizontal="left" vertical="center" wrapText="1"/>
    </xf>
    <xf numFmtId="0" fontId="39" fillId="0" borderId="0" xfId="0" applyFont="1" applyAlignment="1">
      <alignment horizontal="left" vertical="justify" wrapText="1"/>
    </xf>
    <xf numFmtId="0" fontId="41" fillId="0" borderId="0" xfId="0" applyFont="1" applyAlignment="1">
      <alignment horizontal="left" vertical="justify"/>
    </xf>
    <xf numFmtId="0" fontId="39" fillId="0" borderId="0" xfId="0" applyFont="1" applyAlignment="1">
      <alignment horizontal="left" vertical="center"/>
    </xf>
    <xf numFmtId="0" fontId="21" fillId="5" borderId="4" xfId="1" applyFont="1" applyFill="1" applyBorder="1" applyAlignment="1">
      <alignment horizontal="left"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4" fillId="0" borderId="12" xfId="0" applyFont="1" applyBorder="1" applyAlignment="1">
      <alignment horizontal="center" vertical="center" wrapText="1" readingOrder="1"/>
    </xf>
    <xf numFmtId="0" fontId="24" fillId="0" borderId="13" xfId="0" applyFont="1" applyBorder="1" applyAlignment="1">
      <alignment horizontal="center" vertical="center" wrapText="1" readingOrder="1"/>
    </xf>
    <xf numFmtId="0" fontId="24" fillId="0" borderId="14" xfId="0" applyFont="1" applyBorder="1" applyAlignment="1">
      <alignment horizontal="center" vertical="center" wrapText="1" readingOrder="1"/>
    </xf>
    <xf numFmtId="0" fontId="21"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xf numFmtId="0" fontId="6" fillId="13" borderId="4" xfId="1" applyNumberFormat="1" applyFill="1" applyBorder="1" applyAlignment="1" applyProtection="1">
      <alignment horizontal="left" vertical="center"/>
      <protection locked="0"/>
    </xf>
    <xf numFmtId="0" fontId="6" fillId="13" borderId="5" xfId="1" applyNumberFormat="1" applyFill="1" applyBorder="1" applyAlignment="1" applyProtection="1">
      <alignment horizontal="left" vertical="center"/>
      <protection locked="0"/>
    </xf>
    <xf numFmtId="0" fontId="6" fillId="13" borderId="6" xfId="1" applyNumberFormat="1" applyFill="1" applyBorder="1" applyAlignment="1" applyProtection="1">
      <alignment horizontal="left" vertical="center"/>
      <protection locked="0"/>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77">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969696"/>
      <color rgb="FFF8CBAD"/>
      <color rgb="FFCCFFCC"/>
      <color rgb="FFFFFF99"/>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690562</xdr:colOff>
      <xdr:row>15</xdr:row>
      <xdr:rowOff>6668</xdr:rowOff>
    </xdr:from>
    <xdr:to>
      <xdr:col>5</xdr:col>
      <xdr:colOff>1034</xdr:colOff>
      <xdr:row>15</xdr:row>
      <xdr:rowOff>101918</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173069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688658</xdr:colOff>
      <xdr:row>5</xdr:row>
      <xdr:rowOff>6668</xdr:rowOff>
    </xdr:from>
    <xdr:to>
      <xdr:col>5</xdr:col>
      <xdr:colOff>1035</xdr:colOff>
      <xdr:row>5</xdr:row>
      <xdr:rowOff>101918</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3283" y="902018"/>
          <a:ext cx="10295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678180</xdr:colOff>
      <xdr:row>21</xdr:row>
      <xdr:rowOff>3810</xdr:rowOff>
    </xdr:from>
    <xdr:to>
      <xdr:col>5</xdr:col>
      <xdr:colOff>3728</xdr:colOff>
      <xdr:row>21</xdr:row>
      <xdr:rowOff>108585</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4710" y="334137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33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649605</xdr:colOff>
      <xdr:row>27</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61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1905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77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1905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746760</xdr:colOff>
      <xdr:row>27</xdr:row>
      <xdr:rowOff>1905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1905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522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28</xdr:row>
      <xdr:rowOff>93345</xdr:rowOff>
    </xdr:from>
    <xdr:ext cx="104775" cy="104775"/>
    <xdr:pic>
      <xdr:nvPicPr>
        <xdr:cNvPr id="13" name="Grafik 17">
          <a:extLst>
            <a:ext uri="{FF2B5EF4-FFF2-40B4-BE49-F238E27FC236}">
              <a16:creationId xmlns:a16="http://schemas.microsoft.com/office/drawing/2014/main" id="{1EAB0192-0336-44C9-9B77-098171E2D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30</xdr:row>
      <xdr:rowOff>1905</xdr:rowOff>
    </xdr:from>
    <xdr:ext cx="104775" cy="104775"/>
    <xdr:pic>
      <xdr:nvPicPr>
        <xdr:cNvPr id="15" name="Grafik 17">
          <a:extLst>
            <a:ext uri="{FF2B5EF4-FFF2-40B4-BE49-F238E27FC236}">
              <a16:creationId xmlns:a16="http://schemas.microsoft.com/office/drawing/2014/main" id="{5263C6A9-4627-4894-8A98-CB323C7DC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61131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690562</xdr:colOff>
      <xdr:row>13</xdr:row>
      <xdr:rowOff>6668</xdr:rowOff>
    </xdr:from>
    <xdr:ext cx="101047" cy="95250"/>
    <xdr:pic>
      <xdr:nvPicPr>
        <xdr:cNvPr id="8" name="Grafik 23">
          <a:extLst>
            <a:ext uri="{FF2B5EF4-FFF2-40B4-BE49-F238E27FC236}">
              <a16:creationId xmlns:a16="http://schemas.microsoft.com/office/drawing/2014/main" id="{C1C98D77-9768-4637-ABE2-B5D1D9B7D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228314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685800</xdr:colOff>
      <xdr:row>11</xdr:row>
      <xdr:rowOff>9525</xdr:rowOff>
    </xdr:from>
    <xdr:ext cx="101047" cy="95250"/>
    <xdr:pic>
      <xdr:nvPicPr>
        <xdr:cNvPr id="5" name="Grafik 23">
          <a:extLst>
            <a:ext uri="{FF2B5EF4-FFF2-40B4-BE49-F238E27FC236}">
              <a16:creationId xmlns:a16="http://schemas.microsoft.com/office/drawing/2014/main" id="{795923CA-072C-4057-9851-73B8577AE0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1733550"/>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199E54E0-266B-4AB0-A65C-2F0DB87B4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343F7A14-143C-4D9F-A9DE-A98AA0410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C306278-70E0-4916-AEFD-ACDCBEF0E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68CA1C56-ABBD-4216-AAED-5EB6577D1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B70202EA-FB34-4409-85B3-3119D1D503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37B0FD1C-8BDC-4E39-A88B-9C312732A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2319B03C-D3D7-43B5-A0F6-21786DF34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15126EB6-288A-4641-BB50-B61FA95B1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9188055A-ACF4-4E87-939F-E3EDDF617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857250</xdr:colOff>
      <xdr:row>22</xdr:row>
      <xdr:rowOff>9525</xdr:rowOff>
    </xdr:from>
    <xdr:to>
      <xdr:col>6</xdr:col>
      <xdr:colOff>0</xdr:colOff>
      <xdr:row>22</xdr:row>
      <xdr:rowOff>114300</xdr:rowOff>
    </xdr:to>
    <xdr:pic>
      <xdr:nvPicPr>
        <xdr:cNvPr id="6" name="Grafik 15">
          <a:extLst>
            <a:ext uri="{FF2B5EF4-FFF2-40B4-BE49-F238E27FC236}">
              <a16:creationId xmlns:a16="http://schemas.microsoft.com/office/drawing/2014/main" id="{43D7878D-3441-419A-A07C-4495334FF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xdr:colOff>
      <xdr:row>5</xdr:row>
      <xdr:rowOff>1905</xdr:rowOff>
    </xdr:from>
    <xdr:to>
      <xdr:col>3</xdr:col>
      <xdr:colOff>0</xdr:colOff>
      <xdr:row>5</xdr:row>
      <xdr:rowOff>106680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855" y="7905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1905</xdr:rowOff>
    </xdr:from>
    <xdr:to>
      <xdr:col>4</xdr:col>
      <xdr:colOff>1588</xdr:colOff>
      <xdr:row>5</xdr:row>
      <xdr:rowOff>106680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90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23</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3015" y="7248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6986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988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839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426720</xdr:colOff>
      <xdr:row>20</xdr:row>
      <xdr:rowOff>3810</xdr:rowOff>
    </xdr:from>
    <xdr:to>
      <xdr:col>16</xdr:col>
      <xdr:colOff>531495</xdr:colOff>
      <xdr:row>20</xdr:row>
      <xdr:rowOff>108585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0" y="6107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14</xdr:row>
      <xdr:rowOff>1905</xdr:rowOff>
    </xdr:from>
    <xdr:to>
      <xdr:col>16</xdr:col>
      <xdr:colOff>527685</xdr:colOff>
      <xdr:row>14</xdr:row>
      <xdr:rowOff>106680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381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662940</xdr:colOff>
      <xdr:row>19</xdr:row>
      <xdr:rowOff>3810</xdr:rowOff>
    </xdr:from>
    <xdr:to>
      <xdr:col>8</xdr:col>
      <xdr:colOff>767715</xdr:colOff>
      <xdr:row>19</xdr:row>
      <xdr:rowOff>108585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60670" y="5726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1325880</xdr:colOff>
      <xdr:row>19</xdr:row>
      <xdr:rowOff>1905</xdr:rowOff>
    </xdr:from>
    <xdr:to>
      <xdr:col>5</xdr:col>
      <xdr:colOff>0</xdr:colOff>
      <xdr:row>19</xdr:row>
      <xdr:rowOff>106680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9310" y="57245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1905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4445" y="11877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6</xdr:row>
      <xdr:rowOff>321945</xdr:rowOff>
    </xdr:from>
    <xdr:to>
      <xdr:col>16</xdr:col>
      <xdr:colOff>527685</xdr:colOff>
      <xdr:row>7</xdr:row>
      <xdr:rowOff>102871</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28</xdr:row>
      <xdr:rowOff>1905</xdr:rowOff>
    </xdr:from>
    <xdr:ext cx="104775" cy="104775"/>
    <xdr:pic>
      <xdr:nvPicPr>
        <xdr:cNvPr id="18" name="Grafik 18">
          <a:extLst>
            <a:ext uri="{FF2B5EF4-FFF2-40B4-BE49-F238E27FC236}">
              <a16:creationId xmlns:a16="http://schemas.microsoft.com/office/drawing/2014/main" id="{F78035D5-88E9-4256-B6D4-0A7BA044E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915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30</xdr:row>
      <xdr:rowOff>379095</xdr:rowOff>
    </xdr:from>
    <xdr:ext cx="104775" cy="104775"/>
    <xdr:pic>
      <xdr:nvPicPr>
        <xdr:cNvPr id="19" name="Grafik 18">
          <a:extLst>
            <a:ext uri="{FF2B5EF4-FFF2-40B4-BE49-F238E27FC236}">
              <a16:creationId xmlns:a16="http://schemas.microsoft.com/office/drawing/2014/main" id="{8F7E9A02-63F1-4F36-A132-3A1C0EA93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02927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432435</xdr:colOff>
      <xdr:row>25</xdr:row>
      <xdr:rowOff>1905</xdr:rowOff>
    </xdr:from>
    <xdr:to>
      <xdr:col>16</xdr:col>
      <xdr:colOff>527685</xdr:colOff>
      <xdr:row>25</xdr:row>
      <xdr:rowOff>106680</xdr:rowOff>
    </xdr:to>
    <xdr:pic>
      <xdr:nvPicPr>
        <xdr:cNvPr id="20" name="Grafik 29">
          <a:extLst>
            <a:ext uri="{FF2B5EF4-FFF2-40B4-BE49-F238E27FC236}">
              <a16:creationId xmlns:a16="http://schemas.microsoft.com/office/drawing/2014/main" id="{FE0ACC23-ED34-4F6C-952D-A4903E807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2065" y="80105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8" name="Grafik 18">
          <a:extLst>
            <a:ext uri="{FF2B5EF4-FFF2-40B4-BE49-F238E27FC236}">
              <a16:creationId xmlns:a16="http://schemas.microsoft.com/office/drawing/2014/main" id="{81F8CDFF-D3B9-45F9-8C93-89DBAB957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0035" y="49339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1344930</xdr:colOff>
      <xdr:row>3</xdr:row>
      <xdr:rowOff>4762</xdr:rowOff>
    </xdr:from>
    <xdr:to>
      <xdr:col>4</xdr:col>
      <xdr:colOff>1426845</xdr:colOff>
      <xdr:row>3</xdr:row>
      <xdr:rowOff>109537</xdr:rowOff>
    </xdr:to>
    <xdr:pic>
      <xdr:nvPicPr>
        <xdr:cNvPr id="14" name="Grafik 18">
          <a:extLst>
            <a:ext uri="{FF2B5EF4-FFF2-40B4-BE49-F238E27FC236}">
              <a16:creationId xmlns:a16="http://schemas.microsoft.com/office/drawing/2014/main" id="{4EA15D0B-FB78-47F8-AB93-A76C1C5A7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455" y="490537"/>
          <a:ext cx="819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5</xdr:row>
      <xdr:rowOff>9525</xdr:rowOff>
    </xdr:from>
    <xdr:to>
      <xdr:col>4</xdr:col>
      <xdr:colOff>1420813</xdr:colOff>
      <xdr:row>5</xdr:row>
      <xdr:rowOff>114300</xdr:rowOff>
    </xdr:to>
    <xdr:pic>
      <xdr:nvPicPr>
        <xdr:cNvPr id="15" name="Grafik 6">
          <a:extLst>
            <a:ext uri="{FF2B5EF4-FFF2-40B4-BE49-F238E27FC236}">
              <a16:creationId xmlns:a16="http://schemas.microsoft.com/office/drawing/2014/main" id="{AFAB608A-EE8B-496A-8D95-149DD1F9D8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752475"/>
          <a:ext cx="1158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76" dataDxfId="74" headerRowBorderDxfId="75" totalsRowBorderDxfId="73">
  <tableColumns count="19">
    <tableColumn id="1" xr3:uid="{00000000-0010-0000-0000-000001000000}" name="Baden-Württemberg" dataDxfId="72"/>
    <tableColumn id="2" xr3:uid="{00000000-0010-0000-0000-000002000000}" name="Bayern" dataDxfId="71"/>
    <tableColumn id="3" xr3:uid="{00000000-0010-0000-0000-000003000000}" name="Berlin" dataDxfId="70"/>
    <tableColumn id="4" xr3:uid="{00000000-0010-0000-0000-000004000000}" name="Brandenburg" dataDxfId="69"/>
    <tableColumn id="5" xr3:uid="{00000000-0010-0000-0000-000005000000}" name="Bremen" dataDxfId="68"/>
    <tableColumn id="6" xr3:uid="{00000000-0010-0000-0000-000006000000}" name="Hamburg" dataDxfId="67"/>
    <tableColumn id="7" xr3:uid="{00000000-0010-0000-0000-000007000000}" name="Hessen" dataDxfId="66"/>
    <tableColumn id="8" xr3:uid="{00000000-0010-0000-0000-000008000000}" name="Mecklenburg-Vorpommern" dataDxfId="65"/>
    <tableColumn id="9" xr3:uid="{00000000-0010-0000-0000-000009000000}" name="Niedersachsen" dataDxfId="64"/>
    <tableColumn id="10" xr3:uid="{00000000-0010-0000-0000-00000A000000}" name="Nordrhein-Westfalen" dataDxfId="63"/>
    <tableColumn id="11" xr3:uid="{00000000-0010-0000-0000-00000B000000}" name="Rheinland-Pfalz" dataDxfId="62"/>
    <tableColumn id="12" xr3:uid="{00000000-0010-0000-0000-00000C000000}" name="Saarland" dataDxfId="61"/>
    <tableColumn id="13" xr3:uid="{00000000-0010-0000-0000-00000D000000}" name="Sachsen" dataDxfId="60"/>
    <tableColumn id="14" xr3:uid="{00000000-0010-0000-0000-00000E000000}" name="Sachsen-Anhalt" dataDxfId="59"/>
    <tableColumn id="15" xr3:uid="{00000000-0010-0000-0000-00000F000000}" name="Schleswig-Holstein" dataDxfId="58"/>
    <tableColumn id="16" xr3:uid="{00000000-0010-0000-0000-000010000000}" name="Thüringen" dataDxfId="57"/>
    <tableColumn id="17" xr3:uid="{00000000-0010-0000-0000-000011000000}" name="Schweiz" dataDxfId="56"/>
    <tableColumn id="18" xr3:uid="{00000000-0010-0000-0000-000012000000}" name="Österreich" dataDxfId="55"/>
    <tableColumn id="19" xr3:uid="{00000000-0010-0000-0000-000013000000}" name="Italien" dataDxfId="5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O34"/>
  <sheetViews>
    <sheetView showGridLines="0" tabSelected="1" showRuler="0" zoomScaleNormal="100" zoomScaleSheetLayoutView="100" workbookViewId="0">
      <selection activeCell="C6" sqref="C6:E6"/>
    </sheetView>
  </sheetViews>
  <sheetFormatPr defaultColWidth="9.140625" defaultRowHeight="12.75" x14ac:dyDescent="0.2"/>
  <cols>
    <col min="1" max="1" width="0.85546875" style="1" customWidth="1"/>
    <col min="2" max="2" width="16.85546875" style="1" customWidth="1"/>
    <col min="3" max="3" width="11.140625" style="1" customWidth="1"/>
    <col min="4" max="5" width="11.85546875" style="1" customWidth="1"/>
    <col min="6" max="6" width="11.28515625" style="1" customWidth="1"/>
    <col min="7" max="7" width="12.28515625" style="1" customWidth="1"/>
    <col min="8" max="8" width="12" style="1" customWidth="1"/>
    <col min="9" max="10" width="12.7109375" style="1" customWidth="1"/>
    <col min="11" max="11" width="9.42578125" style="1" customWidth="1"/>
    <col min="12" max="12" width="8.28515625" style="1" customWidth="1"/>
    <col min="13" max="16384" width="9.140625" style="1"/>
  </cols>
  <sheetData>
    <row r="1" spans="2:15" ht="9.9499999999999993" customHeight="1" x14ac:dyDescent="0.2"/>
    <row r="2" spans="2:15" ht="12.95" customHeight="1" x14ac:dyDescent="0.2">
      <c r="B2" s="2" t="s">
        <v>360</v>
      </c>
    </row>
    <row r="3" spans="2:15" ht="15.95" customHeight="1" x14ac:dyDescent="0.2">
      <c r="B3" s="131" t="s">
        <v>265</v>
      </c>
    </row>
    <row r="4" spans="2:15" ht="15.75" customHeight="1" x14ac:dyDescent="0.2">
      <c r="B4" s="311"/>
      <c r="C4" s="312"/>
      <c r="D4" s="312"/>
      <c r="E4" s="312"/>
    </row>
    <row r="5" spans="2:15" ht="16.5" customHeight="1" x14ac:dyDescent="0.2">
      <c r="B5" s="311"/>
      <c r="C5" s="312"/>
      <c r="D5" s="312"/>
      <c r="E5" s="312"/>
      <c r="F5" s="132"/>
      <c r="G5" s="132"/>
      <c r="H5" s="132"/>
      <c r="I5" s="132"/>
    </row>
    <row r="6" spans="2:15" ht="15" customHeight="1" x14ac:dyDescent="0.2">
      <c r="B6" s="133" t="s">
        <v>1</v>
      </c>
      <c r="C6" s="317"/>
      <c r="D6" s="318"/>
      <c r="E6" s="319"/>
      <c r="F6" s="133"/>
      <c r="G6" s="133"/>
      <c r="H6" s="133"/>
      <c r="I6" s="133"/>
      <c r="J6" s="313"/>
      <c r="K6" s="313"/>
    </row>
    <row r="7" spans="2:15" ht="6.95" customHeight="1" x14ac:dyDescent="0.2">
      <c r="E7" s="134"/>
      <c r="F7" s="134"/>
      <c r="G7" s="3"/>
      <c r="H7" s="3"/>
      <c r="I7" s="3"/>
    </row>
    <row r="8" spans="2:15" ht="15" customHeight="1" x14ac:dyDescent="0.2">
      <c r="B8" s="133" t="s">
        <v>2</v>
      </c>
      <c r="C8" s="314" t="str">
        <f>IF($C$6="","",Datenquelle!B117)</f>
        <v/>
      </c>
      <c r="D8" s="315"/>
      <c r="E8" s="315"/>
      <c r="F8" s="315"/>
      <c r="G8" s="315"/>
      <c r="H8" s="315"/>
      <c r="I8" s="315"/>
      <c r="J8" s="315"/>
      <c r="K8" s="316"/>
    </row>
    <row r="9" spans="2:15" ht="6.95" customHeight="1" x14ac:dyDescent="0.2">
      <c r="B9" s="134"/>
      <c r="C9" s="134"/>
      <c r="D9" s="134"/>
      <c r="E9" s="134"/>
    </row>
    <row r="10" spans="2:15" ht="15" customHeight="1" x14ac:dyDescent="0.2">
      <c r="B10" s="133" t="s">
        <v>3</v>
      </c>
      <c r="C10" s="314" t="str">
        <f>IF($C$6="","",Datenquelle!C117)</f>
        <v/>
      </c>
      <c r="D10" s="315"/>
      <c r="E10" s="315"/>
      <c r="F10" s="315"/>
      <c r="G10" s="315"/>
      <c r="H10" s="315"/>
      <c r="I10" s="315"/>
      <c r="J10" s="315"/>
      <c r="K10" s="316"/>
    </row>
    <row r="11" spans="2:15" ht="6.95" customHeight="1" x14ac:dyDescent="0.2">
      <c r="B11" s="134"/>
      <c r="C11" s="134"/>
      <c r="D11" s="134"/>
      <c r="E11" s="134"/>
      <c r="O11" s="214" t="s">
        <v>337</v>
      </c>
    </row>
    <row r="12" spans="2:15" ht="15" customHeight="1" x14ac:dyDescent="0.2">
      <c r="B12" s="4" t="s">
        <v>361</v>
      </c>
      <c r="C12" s="317"/>
      <c r="D12" s="318"/>
      <c r="E12" s="319"/>
      <c r="G12" s="135" t="s">
        <v>9</v>
      </c>
      <c r="H12" s="129"/>
      <c r="I12" s="129"/>
      <c r="J12" s="323"/>
      <c r="K12" s="324"/>
    </row>
    <row r="13" spans="2:15" ht="6.95" customHeight="1" x14ac:dyDescent="0.2">
      <c r="E13" s="134"/>
      <c r="G13" s="136"/>
    </row>
    <row r="14" spans="2:15" ht="15" customHeight="1" x14ac:dyDescent="0.2">
      <c r="B14" s="4" t="s">
        <v>362</v>
      </c>
      <c r="C14" s="471"/>
      <c r="D14" s="472"/>
      <c r="E14" s="473"/>
      <c r="G14" s="137" t="s">
        <v>85</v>
      </c>
      <c r="J14" s="325" t="str">
        <f>IF($C$6="","",Datenquelle!F117)</f>
        <v/>
      </c>
      <c r="K14" s="326"/>
    </row>
    <row r="15" spans="2:15" ht="6.95" customHeight="1" x14ac:dyDescent="0.2">
      <c r="E15" s="134"/>
      <c r="G15" s="138"/>
      <c r="H15" s="3"/>
      <c r="I15" s="3"/>
    </row>
    <row r="16" spans="2:15" ht="15.75" customHeight="1" x14ac:dyDescent="0.2">
      <c r="B16" s="4" t="s">
        <v>4</v>
      </c>
      <c r="C16" s="320"/>
      <c r="D16" s="321"/>
      <c r="E16" s="322"/>
      <c r="G16" s="137" t="s">
        <v>7</v>
      </c>
      <c r="J16" s="327">
        <v>2024</v>
      </c>
      <c r="K16" s="328"/>
    </row>
    <row r="17" spans="2:12" ht="9" customHeight="1" x14ac:dyDescent="0.2">
      <c r="B17" s="4"/>
      <c r="E17" s="129"/>
      <c r="G17" s="137"/>
      <c r="J17" s="224"/>
      <c r="K17" s="224"/>
    </row>
    <row r="18" spans="2:12" ht="4.5" customHeight="1" x14ac:dyDescent="0.2">
      <c r="E18" s="134"/>
      <c r="F18" s="134"/>
      <c r="G18" s="3"/>
      <c r="H18" s="3"/>
      <c r="I18" s="3"/>
    </row>
    <row r="19" spans="2:12" ht="15" customHeight="1" x14ac:dyDescent="0.2">
      <c r="B19" s="286" t="s">
        <v>5</v>
      </c>
      <c r="C19" s="287"/>
      <c r="D19" s="287"/>
      <c r="E19" s="288"/>
      <c r="F19" s="308" t="s">
        <v>335</v>
      </c>
      <c r="G19" s="309"/>
      <c r="H19" s="309"/>
      <c r="I19" s="309"/>
      <c r="J19" s="309"/>
      <c r="K19" s="310"/>
    </row>
    <row r="20" spans="2:12" ht="24.95" customHeight="1" x14ac:dyDescent="0.2">
      <c r="B20" s="289" t="str">
        <f>IF($C$6="","",Datenquelle!D117)</f>
        <v/>
      </c>
      <c r="C20" s="290"/>
      <c r="D20" s="290"/>
      <c r="E20" s="291"/>
      <c r="F20" s="292"/>
      <c r="G20" s="292"/>
      <c r="H20" s="292"/>
      <c r="I20" s="292"/>
      <c r="J20" s="292"/>
      <c r="K20" s="292"/>
    </row>
    <row r="21" spans="2:12" ht="15" customHeight="1" x14ac:dyDescent="0.2">
      <c r="B21" s="134"/>
      <c r="C21" s="134"/>
      <c r="D21" s="134"/>
    </row>
    <row r="22" spans="2:12" ht="15" customHeight="1" x14ac:dyDescent="0.2">
      <c r="B22" s="286" t="s">
        <v>96</v>
      </c>
      <c r="C22" s="287"/>
      <c r="D22" s="287"/>
      <c r="E22" s="288"/>
      <c r="F22" s="289" t="s">
        <v>6</v>
      </c>
      <c r="G22" s="290"/>
      <c r="H22" s="290"/>
      <c r="I22" s="290"/>
      <c r="J22" s="290"/>
      <c r="K22" s="291"/>
      <c r="L22" s="129"/>
    </row>
    <row r="23" spans="2:12" ht="24.95" customHeight="1" x14ac:dyDescent="0.2">
      <c r="B23" s="286" t="s">
        <v>97</v>
      </c>
      <c r="C23" s="287"/>
      <c r="D23" s="287"/>
      <c r="E23" s="288"/>
      <c r="F23" s="292"/>
      <c r="G23" s="292"/>
      <c r="H23" s="292"/>
      <c r="I23" s="292"/>
      <c r="J23" s="292"/>
      <c r="K23" s="292"/>
    </row>
    <row r="24" spans="2:12" ht="15.75" customHeight="1" thickBot="1" x14ac:dyDescent="0.25">
      <c r="B24" s="294"/>
      <c r="C24" s="294"/>
      <c r="D24" s="294"/>
      <c r="E24" s="294"/>
      <c r="F24" s="294"/>
      <c r="G24" s="294"/>
      <c r="H24" s="294"/>
      <c r="I24" s="294"/>
      <c r="J24" s="294"/>
      <c r="K24" s="294"/>
    </row>
    <row r="25" spans="2:12" s="26" customFormat="1" ht="44.25" customHeight="1" x14ac:dyDescent="0.25">
      <c r="B25" s="295" t="s">
        <v>338</v>
      </c>
      <c r="C25" s="296"/>
      <c r="D25" s="177" t="s">
        <v>266</v>
      </c>
      <c r="E25" s="178" t="s">
        <v>267</v>
      </c>
      <c r="F25" s="178" t="s">
        <v>268</v>
      </c>
      <c r="G25" s="178" t="s">
        <v>269</v>
      </c>
      <c r="H25" s="178" t="s">
        <v>270</v>
      </c>
      <c r="I25" s="178" t="s">
        <v>271</v>
      </c>
      <c r="J25" s="178" t="s">
        <v>272</v>
      </c>
      <c r="K25" s="179" t="s">
        <v>246</v>
      </c>
    </row>
    <row r="26" spans="2:12" ht="30" customHeight="1" x14ac:dyDescent="0.2">
      <c r="B26" s="304" t="s">
        <v>273</v>
      </c>
      <c r="C26" s="305"/>
      <c r="D26" s="185"/>
      <c r="E26" s="149"/>
      <c r="F26" s="150"/>
      <c r="G26" s="150"/>
      <c r="H26" s="150"/>
      <c r="I26" s="150"/>
      <c r="J26" s="149"/>
      <c r="K26" s="180" t="str">
        <f>IF(AND(D26="",E26="",F26="",G26="",H26="",I26="",J26="")=TRUE,"",SUM(D26:J26))</f>
        <v/>
      </c>
    </row>
    <row r="27" spans="2:12" s="4" customFormat="1" ht="30" customHeight="1" x14ac:dyDescent="0.25">
      <c r="B27" s="304" t="s">
        <v>274</v>
      </c>
      <c r="C27" s="305"/>
      <c r="D27" s="149"/>
      <c r="E27" s="149"/>
      <c r="F27" s="150"/>
      <c r="G27" s="150"/>
      <c r="H27" s="149"/>
      <c r="I27" s="149"/>
      <c r="J27" s="149"/>
      <c r="K27" s="180" t="str">
        <f>IF(AND(D27="",E27="",F27="",G27="",H27="",I27="",J27="")=TRUE,"",SUM(D27:J27))</f>
        <v/>
      </c>
    </row>
    <row r="28" spans="2:12" s="4" customFormat="1" ht="30" customHeight="1" thickBot="1" x14ac:dyDescent="0.3">
      <c r="B28" s="306" t="s">
        <v>275</v>
      </c>
      <c r="C28" s="307"/>
      <c r="D28" s="181" t="str">
        <f>IF(AND(D26="",D27="")=TRUE,"",SUM(D26:D27))</f>
        <v/>
      </c>
      <c r="E28" s="181" t="str">
        <f t="shared" ref="E28:I28" si="0">IF(AND(E26="",E27="")=TRUE,"",SUM(E26:E27))</f>
        <v/>
      </c>
      <c r="F28" s="181" t="str">
        <f t="shared" si="0"/>
        <v/>
      </c>
      <c r="G28" s="181" t="str">
        <f t="shared" si="0"/>
        <v/>
      </c>
      <c r="H28" s="181" t="str">
        <f t="shared" si="0"/>
        <v/>
      </c>
      <c r="I28" s="181" t="str">
        <f t="shared" si="0"/>
        <v/>
      </c>
      <c r="J28" s="181" t="str">
        <f>IF(AND(J26="",J27="")=TRUE,"",SUM(J26:J27))</f>
        <v/>
      </c>
      <c r="K28" s="182" t="str">
        <f>IF(AND(D28="",E28="",F28="",G28="",H28="",I28="",J28="")=TRUE,"",SUM(D28,E28,F28,G28,H28,I28,J28))</f>
        <v/>
      </c>
    </row>
    <row r="29" spans="2:12" ht="7.5" customHeight="1" thickBot="1" x14ac:dyDescent="0.25">
      <c r="B29" s="146"/>
      <c r="C29" s="146"/>
      <c r="D29" s="146"/>
      <c r="E29" s="147"/>
      <c r="F29" s="147"/>
      <c r="G29" s="147"/>
      <c r="H29" s="147"/>
      <c r="I29" s="147"/>
      <c r="J29" s="147"/>
      <c r="K29" s="148"/>
    </row>
    <row r="30" spans="2:12" ht="30" customHeight="1" x14ac:dyDescent="0.2">
      <c r="B30" s="298" t="s">
        <v>276</v>
      </c>
      <c r="C30" s="299"/>
      <c r="D30" s="299"/>
      <c r="E30" s="299"/>
      <c r="F30" s="299"/>
      <c r="G30" s="299"/>
      <c r="H30" s="299"/>
      <c r="I30" s="299"/>
      <c r="J30" s="300"/>
      <c r="K30" s="183"/>
    </row>
    <row r="31" spans="2:12" ht="30" customHeight="1" thickBot="1" x14ac:dyDescent="0.25">
      <c r="B31" s="301" t="s">
        <v>277</v>
      </c>
      <c r="C31" s="302"/>
      <c r="D31" s="302"/>
      <c r="E31" s="302"/>
      <c r="F31" s="302"/>
      <c r="G31" s="302"/>
      <c r="H31" s="302"/>
      <c r="I31" s="302"/>
      <c r="J31" s="303"/>
      <c r="K31" s="184"/>
    </row>
    <row r="32" spans="2:12" ht="9.9499999999999993" customHeight="1" x14ac:dyDescent="0.2">
      <c r="B32" s="130"/>
      <c r="C32" s="130"/>
      <c r="D32" s="130"/>
      <c r="E32" s="130"/>
      <c r="F32" s="130"/>
      <c r="G32" s="130"/>
      <c r="H32" s="130"/>
      <c r="I32" s="130"/>
      <c r="J32" s="130"/>
      <c r="K32" s="139"/>
    </row>
    <row r="33" spans="2:11" ht="27" customHeight="1" x14ac:dyDescent="0.2">
      <c r="B33" s="297" t="s">
        <v>366</v>
      </c>
      <c r="C33" s="297"/>
      <c r="D33" s="297"/>
      <c r="E33" s="297"/>
      <c r="F33" s="297"/>
      <c r="G33" s="297"/>
      <c r="H33" s="297"/>
      <c r="I33" s="297"/>
      <c r="J33" s="297"/>
      <c r="K33" s="297"/>
    </row>
    <row r="34" spans="2:11" ht="106.5" customHeight="1" x14ac:dyDescent="0.2">
      <c r="B34" s="293" t="s">
        <v>367</v>
      </c>
      <c r="C34" s="293"/>
      <c r="D34" s="293"/>
      <c r="E34" s="293"/>
      <c r="F34" s="293"/>
      <c r="G34" s="293"/>
      <c r="H34" s="293"/>
      <c r="I34" s="293"/>
      <c r="J34" s="293"/>
      <c r="K34" s="293"/>
    </row>
  </sheetData>
  <sheetProtection algorithmName="SHA-512" hashValue="u5FOkKQ82sVLIQYJGKB/3PrATZp0CqGoXqjLPaPBwaYjc3qgjCfvAGLJKer2qAHzdSlYbbiO0h225QbBqOooYA==" saltValue="PAvBd7ROTcRuAnLQ8Lhejw==" spinCount="100000" sheet="1" objects="1" scenarios="1" selectLockedCells="1"/>
  <dataConsolidate/>
  <mergeCells count="29">
    <mergeCell ref="B19:E19"/>
    <mergeCell ref="B20:E20"/>
    <mergeCell ref="F19:K19"/>
    <mergeCell ref="F20:K20"/>
    <mergeCell ref="B4:E4"/>
    <mergeCell ref="B5:E5"/>
    <mergeCell ref="J6:K6"/>
    <mergeCell ref="C8:K8"/>
    <mergeCell ref="C10:K10"/>
    <mergeCell ref="C6:E6"/>
    <mergeCell ref="C16:E16"/>
    <mergeCell ref="J12:K12"/>
    <mergeCell ref="J14:K14"/>
    <mergeCell ref="J16:K16"/>
    <mergeCell ref="C14:E14"/>
    <mergeCell ref="C12:E12"/>
    <mergeCell ref="B22:E22"/>
    <mergeCell ref="F22:K22"/>
    <mergeCell ref="B23:E23"/>
    <mergeCell ref="F23:K23"/>
    <mergeCell ref="B34:K34"/>
    <mergeCell ref="B24:K24"/>
    <mergeCell ref="B25:C25"/>
    <mergeCell ref="B33:K33"/>
    <mergeCell ref="B30:J30"/>
    <mergeCell ref="B31:J31"/>
    <mergeCell ref="B26:C26"/>
    <mergeCell ref="B27:C27"/>
    <mergeCell ref="B28:C28"/>
  </mergeCells>
  <conditionalFormatting sqref="C6:D6">
    <cfRule type="expression" dxfId="53" priority="45" stopIfTrue="1">
      <formula>LEN(TRIM(C6))=0</formula>
    </cfRule>
  </conditionalFormatting>
  <conditionalFormatting sqref="C12:D12">
    <cfRule type="expression" dxfId="52" priority="3" stopIfTrue="1">
      <formula>LEN(TRIM(C12))=0</formula>
    </cfRule>
  </conditionalFormatting>
  <conditionalFormatting sqref="C14:D14">
    <cfRule type="expression" dxfId="51" priority="4" stopIfTrue="1">
      <formula>LEN(TRIM(C14))=0</formula>
    </cfRule>
  </conditionalFormatting>
  <conditionalFormatting sqref="C16:D16">
    <cfRule type="expression" dxfId="50" priority="47" stopIfTrue="1">
      <formula>LEN(TRIM(C16))=0</formula>
    </cfRule>
  </conditionalFormatting>
  <conditionalFormatting sqref="C12:E12">
    <cfRule type="expression" dxfId="49" priority="2">
      <formula>IF(OR($B$20="Österreich",$B$20="Schweiz",$B$20="Italien",$B$20="Luxemburg",$B$20="Polen",$B$20="Rumänien",$B$20="China",$B$20="Russland"),TRUE,FALSE)</formula>
    </cfRule>
  </conditionalFormatting>
  <conditionalFormatting sqref="C14:E14">
    <cfRule type="expression" dxfId="48" priority="1">
      <formula>IF(OR($B$20="Österreich",$B$20="Schweiz",$B$20="Italien",$B$20="Luxemburg",$B$20="Polen",$B$20="Rumänien",$B$20="China",$B$20="Russland"),TRUE,FALSE)</formula>
    </cfRule>
  </conditionalFormatting>
  <conditionalFormatting sqref="D26:J27">
    <cfRule type="containsBlanks" dxfId="47" priority="18">
      <formula>LEN(TRIM(D26))=0</formula>
    </cfRule>
  </conditionalFormatting>
  <conditionalFormatting sqref="F20">
    <cfRule type="expression" dxfId="46" priority="6" stopIfTrue="1">
      <formula>LEN(TRIM(F20))=0</formula>
    </cfRule>
  </conditionalFormatting>
  <conditionalFormatting sqref="F23">
    <cfRule type="expression" dxfId="45" priority="5" stopIfTrue="1">
      <formula>LEN(TRIM(F23))=0</formula>
    </cfRule>
  </conditionalFormatting>
  <conditionalFormatting sqref="J12">
    <cfRule type="expression" dxfId="44" priority="44" stopIfTrue="1">
      <formula>LEN(TRIM(J12))=0</formula>
    </cfRule>
  </conditionalFormatting>
  <conditionalFormatting sqref="K30:K31">
    <cfRule type="containsBlanks" dxfId="43" priority="9">
      <formula>LEN(TRIM(K30))=0</formula>
    </cfRule>
  </conditionalFormatting>
  <dataValidations count="9">
    <dataValidation type="textLength" allowBlank="1" showErrorMessage="1" errorTitle="Eingabefehler" error="Nur Texteingabe bis 100 Zeichen möglich." prompt="Name, Vorname" sqref="C16:D16" xr:uid="{00000000-0002-0000-0000-000000000000}">
      <formula1>0</formula1>
      <formula2>100</formula2>
    </dataValidation>
    <dataValidation errorStyle="information" allowBlank="1" showInputMessage="1" showErrorMessage="1" sqref="J16:J17"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date" allowBlank="1" showErrorMessage="1" errorTitle="Eingabefehler" error="Format: tt.mm.jjjj_x000a__x000a_Zeitraum zwischen 01.10.2024 - 31.01.2026 angeben." sqref="J12:K12" xr:uid="{00000000-0002-0000-0000-000004000000}">
      <formula1>45566</formula1>
      <formula2>46053</formula2>
    </dataValidation>
    <dataValidation type="whole" allowBlank="1" showInputMessage="1" showErrorMessage="1" errorTitle="Eingabefehler" error="Ganze Zahl zwischen 0 und 5000 eingeben." sqref="K30:K31 D26:D27" xr:uid="{00000000-0002-0000-0000-000005000000}">
      <formula1>0</formula1>
      <formula2>5000</formula2>
    </dataValidation>
    <dataValidation type="whole" allowBlank="1" showErrorMessage="1" errorTitle="Eingabefehler" error="Ganze Zahl zwischen 0 und 5000 eingeben." sqref="E26:J27" xr:uid="{00000000-0002-0000-0000-000006000000}">
      <formula1>0</formula1>
      <formula2>5000</formula2>
    </dataValidation>
    <dataValidation type="whole" allowBlank="1" showErrorMessage="1" errorTitle="Eingabefehler" error="Die IK-Nummer muss eine 9-stellige Ziffernfolge sein, welche mit 26 beginnt." prompt="Name, Vorname" sqref="C12:E12" xr:uid="{00000000-0002-0000-0000-000007000000}">
      <formula1>260000000</formula1>
      <formula2>269999999</formula2>
    </dataValidation>
    <dataValidation type="whole" allowBlank="1" showErrorMessage="1" errorTitle="Eingabefehler" error="Die Standort-Nummer muss eine 9-stellige Ziffernfolge sein, welche mit 77 beginnt." prompt="Name, Vorname" sqref="C14:E14" xr:uid="{00000000-0002-0000-0000-000008000000}">
      <formula1>770000000</formula1>
      <formula2>779999999</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9000000}">
          <x14:formula1>
            <xm:f>Datenquelle!$B$1:$B$53</xm:f>
          </x14:formula1>
          <xm:sqref>F23:K23</xm:sqref>
        </x14:dataValidation>
        <x14:dataValidation type="list" allowBlank="1" showInputMessage="1" showErrorMessage="1" errorTitle="Hinweis" error="Auswahl treffen über Dropdown-Liste." xr:uid="{00000000-0002-0000-0000-00000A000000}">
          <x14:formula1>
            <xm:f>Datenquelle!$B$109:$B$114</xm:f>
          </x14:formula1>
          <xm:sqref>F20:K20</xm:sqref>
        </x14:dataValidation>
        <x14:dataValidation type="list" allowBlank="1" showErrorMessage="1" errorTitle="Hinweis" error="Auswahl treffen über Dropdown-Liste." xr:uid="{00000000-0002-0000-0000-00000B000000}">
          <x14:formula1>
            <xm:f>Datenquelle!$A$120:$A$131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68"/>
  <sheetViews>
    <sheetView topLeftCell="A96" zoomScaleNormal="100" workbookViewId="0">
      <selection activeCell="F114" sqref="F114"/>
    </sheetView>
  </sheetViews>
  <sheetFormatPr defaultColWidth="11.42578125" defaultRowHeight="11.25" x14ac:dyDescent="0.25"/>
  <cols>
    <col min="1" max="1" width="36.7109375" style="74" customWidth="1"/>
    <col min="2" max="2" width="74.85546875" style="74" customWidth="1"/>
    <col min="3" max="3" width="35.8554687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98</v>
      </c>
      <c r="B1" s="225" t="s">
        <v>99</v>
      </c>
      <c r="C1" s="153"/>
      <c r="D1" s="154"/>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365</v>
      </c>
      <c r="B2" s="225" t="s">
        <v>100</v>
      </c>
      <c r="C2" s="153"/>
      <c r="D2" s="227"/>
      <c r="E2" s="212">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6"/>
      <c r="B3" s="225" t="s">
        <v>101</v>
      </c>
      <c r="C3" s="153"/>
      <c r="D3" s="227"/>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6"/>
      <c r="B4" s="225" t="s">
        <v>248</v>
      </c>
      <c r="C4" s="153"/>
      <c r="D4" s="155"/>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225" t="s">
        <v>102</v>
      </c>
      <c r="C5" s="153"/>
      <c r="D5" s="155"/>
      <c r="E5" s="93"/>
      <c r="G5" s="91"/>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225" t="s">
        <v>103</v>
      </c>
      <c r="C6" s="153"/>
      <c r="D6" s="155"/>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225" t="s">
        <v>249</v>
      </c>
      <c r="C7" s="153"/>
      <c r="D7" s="155"/>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225" t="s">
        <v>104</v>
      </c>
      <c r="C8" s="153"/>
      <c r="D8" s="155"/>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225" t="s">
        <v>250</v>
      </c>
      <c r="C9" s="153"/>
      <c r="D9" s="155"/>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225" t="s">
        <v>105</v>
      </c>
      <c r="C10" s="153"/>
      <c r="D10" s="155"/>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225" t="s">
        <v>251</v>
      </c>
      <c r="C11" s="153"/>
      <c r="D11" s="155"/>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225" t="s">
        <v>106</v>
      </c>
      <c r="C12" s="153"/>
      <c r="D12" s="155"/>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225" t="s">
        <v>107</v>
      </c>
      <c r="C13" s="153"/>
      <c r="D13" s="155"/>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225" t="s">
        <v>108</v>
      </c>
      <c r="C14" s="153"/>
      <c r="D14" s="155"/>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225" t="s">
        <v>110</v>
      </c>
      <c r="C15" s="153"/>
      <c r="D15" s="155"/>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225" t="s">
        <v>109</v>
      </c>
      <c r="C16" s="153"/>
      <c r="D16" s="155"/>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225" t="s">
        <v>111</v>
      </c>
      <c r="C17" s="153"/>
      <c r="D17" s="155"/>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225" t="s">
        <v>112</v>
      </c>
      <c r="C18" s="153"/>
      <c r="D18" s="156"/>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225" t="s">
        <v>113</v>
      </c>
      <c r="C19" s="153"/>
      <c r="D19" s="155"/>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
      <c r="A20" s="93"/>
      <c r="B20" s="226" t="s">
        <v>115</v>
      </c>
      <c r="C20" s="153"/>
      <c r="D20" s="155"/>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
      <c r="A21" s="93"/>
      <c r="B21" s="225" t="s">
        <v>117</v>
      </c>
      <c r="C21" s="15"/>
      <c r="D21" s="155"/>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225" t="s">
        <v>116</v>
      </c>
      <c r="C22" s="153"/>
      <c r="D22" s="155"/>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225" t="s">
        <v>114</v>
      </c>
      <c r="C23" s="153"/>
      <c r="D23" s="155"/>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225" t="s">
        <v>119</v>
      </c>
      <c r="C24" s="153"/>
      <c r="D24" s="155"/>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225" t="s">
        <v>241</v>
      </c>
      <c r="C25" s="153"/>
      <c r="D25" s="155"/>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225" t="s">
        <v>364</v>
      </c>
      <c r="C26" s="153"/>
      <c r="D26" s="155"/>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225" t="s">
        <v>118</v>
      </c>
      <c r="C27" s="153"/>
      <c r="D27" s="155"/>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225" t="s">
        <v>123</v>
      </c>
      <c r="C28" s="153"/>
      <c r="D28" s="155"/>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225" t="s">
        <v>120</v>
      </c>
      <c r="C29" s="153"/>
      <c r="D29" s="155"/>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225" t="s">
        <v>121</v>
      </c>
      <c r="C30" s="153"/>
      <c r="D30" s="155"/>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225" t="s">
        <v>252</v>
      </c>
      <c r="C31" s="153"/>
      <c r="D31" s="155"/>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225" t="s">
        <v>124</v>
      </c>
      <c r="C32" s="153"/>
      <c r="D32" s="155"/>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225" t="s">
        <v>125</v>
      </c>
      <c r="C33" s="153"/>
      <c r="D33" s="155"/>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225" t="s">
        <v>127</v>
      </c>
      <c r="C34" s="153"/>
      <c r="D34" s="155"/>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225" t="s">
        <v>128</v>
      </c>
      <c r="C35" s="153"/>
      <c r="D35" s="155"/>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225" t="s">
        <v>129</v>
      </c>
      <c r="C36" s="153"/>
      <c r="D36" s="155"/>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225" t="s">
        <v>130</v>
      </c>
      <c r="C37" s="153"/>
      <c r="D37" s="155"/>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225" t="s">
        <v>131</v>
      </c>
      <c r="C38" s="153"/>
      <c r="D38" s="155"/>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225" t="s">
        <v>126</v>
      </c>
      <c r="C39" s="153"/>
      <c r="D39" s="155"/>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225" t="s">
        <v>132</v>
      </c>
      <c r="C40" s="153"/>
      <c r="D40" s="155"/>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225" t="s">
        <v>122</v>
      </c>
      <c r="C41" s="153"/>
      <c r="D41" s="155"/>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
      <c r="A42" s="93"/>
      <c r="B42" s="226" t="s">
        <v>134</v>
      </c>
      <c r="C42" s="153"/>
      <c r="D42" s="155"/>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225" t="s">
        <v>138</v>
      </c>
      <c r="C43" s="153"/>
      <c r="D43" s="155"/>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225" t="s">
        <v>254</v>
      </c>
      <c r="C44" s="153"/>
      <c r="D44" s="155"/>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225" t="s">
        <v>133</v>
      </c>
      <c r="C45" s="153"/>
      <c r="D45" s="155"/>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225" t="s">
        <v>140</v>
      </c>
      <c r="C46" s="153"/>
      <c r="D46" s="18"/>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225" t="s">
        <v>135</v>
      </c>
      <c r="C47" s="153"/>
      <c r="D47" s="155"/>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
      <c r="A48" s="93"/>
      <c r="B48" s="225" t="s">
        <v>136</v>
      </c>
      <c r="C48" s="15"/>
      <c r="D48" s="15"/>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
      <c r="A49" s="93"/>
      <c r="B49" s="226" t="s">
        <v>253</v>
      </c>
      <c r="C49" s="153"/>
      <c r="D49" s="155"/>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5">
      <c r="A50" s="93"/>
      <c r="B50" s="225" t="s">
        <v>137</v>
      </c>
      <c r="C50" s="153"/>
      <c r="D50" s="155"/>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225" t="s">
        <v>141</v>
      </c>
      <c r="C51" s="153"/>
      <c r="D51" s="155"/>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225" t="s">
        <v>68</v>
      </c>
      <c r="C52" s="153"/>
      <c r="D52" s="155"/>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
      <c r="A53" s="93"/>
      <c r="B53" s="225" t="s">
        <v>139</v>
      </c>
      <c r="C53" s="15"/>
      <c r="D53" s="157"/>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
      <c r="A54" s="93"/>
      <c r="B54" s="107"/>
      <c r="C54" s="15"/>
      <c r="D54" s="157"/>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5"/>
      <c r="D55" s="157"/>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C56" s="15"/>
      <c r="D56" s="157"/>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C57" s="15"/>
      <c r="D57" s="157"/>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C58" s="15"/>
      <c r="D58" s="155"/>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C59" s="15"/>
      <c r="D59" s="157"/>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53"/>
      <c r="C60" s="15"/>
      <c r="D60" s="157"/>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5">
      <c r="A61" s="93"/>
      <c r="B61" s="153"/>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5">
      <c r="A62" s="93"/>
      <c r="B62" s="153"/>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x14ac:dyDescent="0.25">
      <c r="A63" s="93"/>
      <c r="C63" s="106"/>
      <c r="D63" s="97"/>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x14ac:dyDescent="0.25">
      <c r="A64" s="93"/>
      <c r="C64" s="106"/>
      <c r="D64" s="97"/>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6"/>
      <c r="D65" s="97"/>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6"/>
      <c r="D66" s="97"/>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6"/>
      <c r="D67" s="97"/>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6"/>
      <c r="D68" s="97"/>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6"/>
      <c r="D69" s="97"/>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6"/>
      <c r="D70" s="97"/>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6"/>
      <c r="D71" s="97"/>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6"/>
      <c r="D72" s="97"/>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6"/>
      <c r="D73" s="97"/>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6"/>
      <c r="D74" s="97"/>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6"/>
      <c r="D75" s="97"/>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6"/>
      <c r="D76" s="97"/>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6"/>
      <c r="D77" s="97"/>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6"/>
      <c r="D78" s="97"/>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6"/>
      <c r="D79" s="97"/>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6"/>
      <c r="D80" s="97"/>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ht="39" customHeight="1" x14ac:dyDescent="0.25">
      <c r="A81" s="93"/>
      <c r="D81" s="97"/>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8" t="s">
        <v>142</v>
      </c>
      <c r="B82" s="99" t="s">
        <v>143</v>
      </c>
      <c r="C82" s="100" t="s">
        <v>64</v>
      </c>
      <c r="D82" s="99" t="s">
        <v>144</v>
      </c>
      <c r="E82" s="99" t="s">
        <v>145</v>
      </c>
      <c r="F82" s="99" t="s">
        <v>146</v>
      </c>
      <c r="G82" s="99" t="s">
        <v>147</v>
      </c>
      <c r="H82" s="99" t="s">
        <v>148</v>
      </c>
      <c r="I82" s="99" t="s">
        <v>66</v>
      </c>
      <c r="J82" s="99" t="s">
        <v>65</v>
      </c>
      <c r="K82" s="99" t="s">
        <v>149</v>
      </c>
      <c r="L82" s="99" t="s">
        <v>150</v>
      </c>
      <c r="M82" s="99" t="s">
        <v>151</v>
      </c>
      <c r="N82" s="99" t="s">
        <v>152</v>
      </c>
      <c r="O82" s="99" t="s">
        <v>153</v>
      </c>
      <c r="P82" s="99" t="s">
        <v>154</v>
      </c>
      <c r="Q82" s="99" t="s">
        <v>67</v>
      </c>
      <c r="R82" s="99" t="s">
        <v>155</v>
      </c>
      <c r="S82" s="100" t="s">
        <v>156</v>
      </c>
      <c r="T82" s="92"/>
      <c r="U82" s="92"/>
      <c r="V82" s="92"/>
      <c r="W82" s="92"/>
      <c r="X82" s="92"/>
      <c r="Y82" s="92"/>
      <c r="Z82" s="92"/>
      <c r="AA82" s="92"/>
      <c r="EB82" s="94"/>
    </row>
    <row r="83" spans="1:240" x14ac:dyDescent="0.25">
      <c r="A83" s="101" t="s">
        <v>157</v>
      </c>
      <c r="B83" s="102" t="s">
        <v>158</v>
      </c>
      <c r="C83" s="103" t="s">
        <v>159</v>
      </c>
      <c r="D83" s="102" t="s">
        <v>160</v>
      </c>
      <c r="E83" s="102" t="s">
        <v>161</v>
      </c>
      <c r="F83" s="102" t="s">
        <v>162</v>
      </c>
      <c r="G83" s="102" t="s">
        <v>163</v>
      </c>
      <c r="H83" s="102" t="s">
        <v>164</v>
      </c>
      <c r="I83" s="102" t="s">
        <v>165</v>
      </c>
      <c r="J83" s="102" t="s">
        <v>166</v>
      </c>
      <c r="K83" s="102" t="s">
        <v>167</v>
      </c>
      <c r="L83" s="102" t="s">
        <v>168</v>
      </c>
      <c r="M83" s="102" t="s">
        <v>169</v>
      </c>
      <c r="N83" s="102" t="s">
        <v>170</v>
      </c>
      <c r="O83" s="102" t="s">
        <v>171</v>
      </c>
      <c r="P83" s="102" t="s">
        <v>172</v>
      </c>
      <c r="Q83" s="104" t="s">
        <v>173</v>
      </c>
      <c r="R83" s="102" t="s">
        <v>174</v>
      </c>
      <c r="S83" s="105" t="s">
        <v>175</v>
      </c>
      <c r="T83" s="106"/>
      <c r="U83" s="106"/>
      <c r="V83" s="106"/>
      <c r="W83" s="106"/>
      <c r="X83" s="106"/>
      <c r="Y83" s="106"/>
      <c r="Z83" s="106"/>
      <c r="AA83" s="106"/>
      <c r="EB83" s="94"/>
    </row>
    <row r="84" spans="1:240" x14ac:dyDescent="0.25">
      <c r="A84" s="101" t="s">
        <v>176</v>
      </c>
      <c r="B84" s="102" t="s">
        <v>177</v>
      </c>
      <c r="C84" s="103" t="s">
        <v>160</v>
      </c>
      <c r="D84" s="102" t="s">
        <v>178</v>
      </c>
      <c r="E84" s="102" t="s">
        <v>179</v>
      </c>
      <c r="F84" s="102" t="s">
        <v>179</v>
      </c>
      <c r="G84" s="102" t="s">
        <v>180</v>
      </c>
      <c r="H84" s="102" t="s">
        <v>181</v>
      </c>
      <c r="I84" s="102" t="s">
        <v>182</v>
      </c>
      <c r="J84" s="102" t="s">
        <v>183</v>
      </c>
      <c r="K84" s="102" t="s">
        <v>184</v>
      </c>
      <c r="L84" s="102" t="s">
        <v>185</v>
      </c>
      <c r="M84" s="102" t="s">
        <v>186</v>
      </c>
      <c r="N84" s="102" t="s">
        <v>187</v>
      </c>
      <c r="O84" s="102" t="s">
        <v>188</v>
      </c>
      <c r="P84" s="102" t="s">
        <v>189</v>
      </c>
      <c r="Q84" s="102" t="s">
        <v>68</v>
      </c>
      <c r="R84" s="107" t="s">
        <v>68</v>
      </c>
      <c r="S84" s="103" t="s">
        <v>68</v>
      </c>
      <c r="T84" s="106"/>
      <c r="U84" s="106"/>
      <c r="V84" s="106"/>
      <c r="W84" s="106"/>
      <c r="X84" s="106"/>
      <c r="EB84" s="94"/>
    </row>
    <row r="85" spans="1:240" x14ac:dyDescent="0.25">
      <c r="A85" s="101" t="s">
        <v>190</v>
      </c>
      <c r="B85" s="102" t="s">
        <v>191</v>
      </c>
      <c r="C85" s="103" t="s">
        <v>192</v>
      </c>
      <c r="D85" s="102" t="s">
        <v>193</v>
      </c>
      <c r="E85" s="102" t="s">
        <v>68</v>
      </c>
      <c r="F85" s="102" t="s">
        <v>68</v>
      </c>
      <c r="G85" s="102" t="s">
        <v>194</v>
      </c>
      <c r="H85" s="102" t="s">
        <v>195</v>
      </c>
      <c r="I85" s="102" t="s">
        <v>196</v>
      </c>
      <c r="J85" s="102" t="s">
        <v>197</v>
      </c>
      <c r="K85" s="102" t="s">
        <v>198</v>
      </c>
      <c r="L85" s="102" t="s">
        <v>179</v>
      </c>
      <c r="M85" s="102" t="s">
        <v>199</v>
      </c>
      <c r="N85" s="102" t="s">
        <v>200</v>
      </c>
      <c r="O85" s="102" t="s">
        <v>201</v>
      </c>
      <c r="P85" s="102" t="s">
        <v>202</v>
      </c>
      <c r="Q85" s="107"/>
      <c r="R85" s="107"/>
      <c r="S85" s="108"/>
      <c r="T85" s="106"/>
      <c r="U85" s="106"/>
      <c r="V85" s="106"/>
      <c r="W85" s="106"/>
      <c r="X85" s="106"/>
      <c r="EB85" s="94"/>
    </row>
    <row r="86" spans="1:240" x14ac:dyDescent="0.25">
      <c r="A86" s="101" t="s">
        <v>203</v>
      </c>
      <c r="B86" s="102" t="s">
        <v>204</v>
      </c>
      <c r="C86" s="103" t="s">
        <v>205</v>
      </c>
      <c r="D86" s="102" t="s">
        <v>179</v>
      </c>
      <c r="E86" s="102" t="s">
        <v>139</v>
      </c>
      <c r="F86" s="102" t="s">
        <v>139</v>
      </c>
      <c r="G86" s="102" t="s">
        <v>206</v>
      </c>
      <c r="H86" s="102" t="s">
        <v>207</v>
      </c>
      <c r="I86" s="102" t="s">
        <v>208</v>
      </c>
      <c r="J86" s="102" t="s">
        <v>209</v>
      </c>
      <c r="K86" s="102" t="s">
        <v>179</v>
      </c>
      <c r="L86" s="102" t="s">
        <v>68</v>
      </c>
      <c r="M86" s="102" t="s">
        <v>210</v>
      </c>
      <c r="N86" s="102" t="s">
        <v>193</v>
      </c>
      <c r="O86" s="102" t="s">
        <v>179</v>
      </c>
      <c r="P86" s="102" t="s">
        <v>211</v>
      </c>
      <c r="Q86" s="107"/>
      <c r="R86" s="107"/>
      <c r="S86" s="108"/>
      <c r="T86" s="106"/>
      <c r="U86" s="106"/>
      <c r="V86" s="106"/>
      <c r="W86" s="106"/>
      <c r="X86" s="106"/>
      <c r="EB86" s="94"/>
    </row>
    <row r="87" spans="1:240" x14ac:dyDescent="0.25">
      <c r="A87" s="101" t="s">
        <v>212</v>
      </c>
      <c r="B87" s="102" t="s">
        <v>213</v>
      </c>
      <c r="C87" s="103" t="s">
        <v>214</v>
      </c>
      <c r="D87" s="102" t="s">
        <v>68</v>
      </c>
      <c r="E87" s="102"/>
      <c r="F87" s="102"/>
      <c r="G87" s="102" t="s">
        <v>215</v>
      </c>
      <c r="H87" s="102" t="s">
        <v>193</v>
      </c>
      <c r="I87" s="102" t="s">
        <v>216</v>
      </c>
      <c r="J87" s="102" t="s">
        <v>217</v>
      </c>
      <c r="K87" s="102" t="s">
        <v>68</v>
      </c>
      <c r="L87" s="102" t="s">
        <v>139</v>
      </c>
      <c r="M87" s="102" t="s">
        <v>218</v>
      </c>
      <c r="N87" s="107" t="s">
        <v>179</v>
      </c>
      <c r="O87" s="102" t="s">
        <v>68</v>
      </c>
      <c r="P87" s="102" t="s">
        <v>219</v>
      </c>
      <c r="Q87" s="107"/>
      <c r="R87" s="107"/>
      <c r="S87" s="108"/>
      <c r="T87" s="106"/>
      <c r="U87" s="106"/>
      <c r="V87" s="106"/>
      <c r="W87" s="106"/>
      <c r="X87" s="106"/>
      <c r="EB87" s="94"/>
    </row>
    <row r="88" spans="1:240" x14ac:dyDescent="0.25">
      <c r="A88" s="101" t="s">
        <v>220</v>
      </c>
      <c r="B88" s="102" t="s">
        <v>221</v>
      </c>
      <c r="C88" s="103" t="s">
        <v>222</v>
      </c>
      <c r="D88" s="102" t="s">
        <v>139</v>
      </c>
      <c r="E88" s="107"/>
      <c r="F88" s="107"/>
      <c r="G88" s="102" t="s">
        <v>179</v>
      </c>
      <c r="H88" s="102" t="s">
        <v>179</v>
      </c>
      <c r="I88" s="102" t="s">
        <v>223</v>
      </c>
      <c r="J88" s="102" t="s">
        <v>224</v>
      </c>
      <c r="K88" s="102" t="s">
        <v>139</v>
      </c>
      <c r="L88" s="102"/>
      <c r="M88" s="102" t="s">
        <v>193</v>
      </c>
      <c r="N88" s="107" t="s">
        <v>68</v>
      </c>
      <c r="O88" s="102" t="s">
        <v>139</v>
      </c>
      <c r="P88" s="102" t="s">
        <v>225</v>
      </c>
      <c r="Q88" s="107"/>
      <c r="R88" s="107"/>
      <c r="S88" s="108"/>
      <c r="U88" s="106"/>
      <c r="V88" s="106"/>
      <c r="W88" s="106"/>
      <c r="X88" s="106"/>
      <c r="EB88" s="94"/>
    </row>
    <row r="89" spans="1:240" x14ac:dyDescent="0.25">
      <c r="A89" s="101" t="s">
        <v>226</v>
      </c>
      <c r="B89" s="102" t="s">
        <v>227</v>
      </c>
      <c r="C89" s="103" t="s">
        <v>193</v>
      </c>
      <c r="D89" s="107"/>
      <c r="E89" s="107"/>
      <c r="F89" s="107"/>
      <c r="G89" s="102" t="s">
        <v>68</v>
      </c>
      <c r="H89" s="102" t="s">
        <v>68</v>
      </c>
      <c r="I89" s="102" t="s">
        <v>179</v>
      </c>
      <c r="J89" s="102" t="s">
        <v>179</v>
      </c>
      <c r="K89" s="102"/>
      <c r="L89" s="107"/>
      <c r="M89" s="102" t="s">
        <v>179</v>
      </c>
      <c r="N89" s="107" t="s">
        <v>139</v>
      </c>
      <c r="O89" s="102"/>
      <c r="P89" s="102" t="s">
        <v>193</v>
      </c>
      <c r="Q89" s="107"/>
      <c r="R89" s="107"/>
      <c r="S89" s="108"/>
      <c r="U89" s="106"/>
      <c r="V89" s="106"/>
      <c r="X89" s="106"/>
      <c r="EB89" s="94"/>
    </row>
    <row r="90" spans="1:240" x14ac:dyDescent="0.25">
      <c r="A90" s="101" t="s">
        <v>228</v>
      </c>
      <c r="B90" s="102" t="s">
        <v>179</v>
      </c>
      <c r="C90" s="103" t="s">
        <v>179</v>
      </c>
      <c r="D90" s="107"/>
      <c r="E90" s="107"/>
      <c r="F90" s="107"/>
      <c r="G90" s="102" t="s">
        <v>139</v>
      </c>
      <c r="H90" s="102" t="s">
        <v>139</v>
      </c>
      <c r="I90" s="102" t="s">
        <v>68</v>
      </c>
      <c r="J90" s="102" t="s">
        <v>68</v>
      </c>
      <c r="K90" s="107"/>
      <c r="L90" s="107"/>
      <c r="M90" s="102" t="s">
        <v>68</v>
      </c>
      <c r="N90" s="107"/>
      <c r="O90" s="107"/>
      <c r="P90" s="102" t="s">
        <v>179</v>
      </c>
      <c r="Q90" s="107"/>
      <c r="R90" s="107"/>
      <c r="S90" s="108"/>
      <c r="U90" s="106"/>
      <c r="V90" s="106"/>
      <c r="X90" s="106"/>
      <c r="EB90" s="94"/>
    </row>
    <row r="91" spans="1:240" x14ac:dyDescent="0.25">
      <c r="A91" s="101" t="s">
        <v>229</v>
      </c>
      <c r="B91" s="102" t="s">
        <v>68</v>
      </c>
      <c r="C91" s="103" t="s">
        <v>68</v>
      </c>
      <c r="D91" s="107"/>
      <c r="E91" s="107"/>
      <c r="F91" s="107"/>
      <c r="G91" s="102"/>
      <c r="H91" s="107"/>
      <c r="I91" s="102" t="s">
        <v>139</v>
      </c>
      <c r="J91" s="102" t="s">
        <v>139</v>
      </c>
      <c r="K91" s="107"/>
      <c r="L91" s="107"/>
      <c r="M91" s="107" t="s">
        <v>139</v>
      </c>
      <c r="N91" s="102"/>
      <c r="O91" s="102"/>
      <c r="P91" s="102" t="s">
        <v>68</v>
      </c>
      <c r="Q91" s="107"/>
      <c r="R91" s="107"/>
      <c r="S91" s="108"/>
      <c r="W91" s="106"/>
      <c r="X91" s="106"/>
      <c r="EB91" s="94"/>
    </row>
    <row r="92" spans="1:240" x14ac:dyDescent="0.25">
      <c r="A92" s="101" t="s">
        <v>230</v>
      </c>
      <c r="B92" s="102" t="s">
        <v>139</v>
      </c>
      <c r="C92" s="103" t="s">
        <v>139</v>
      </c>
      <c r="D92" s="107"/>
      <c r="E92" s="107"/>
      <c r="F92" s="107"/>
      <c r="G92" s="107"/>
      <c r="H92" s="107"/>
      <c r="I92" s="107"/>
      <c r="J92" s="102"/>
      <c r="K92" s="107"/>
      <c r="L92" s="107"/>
      <c r="M92" s="107"/>
      <c r="N92" s="107"/>
      <c r="O92" s="107"/>
      <c r="P92" s="102" t="s">
        <v>139</v>
      </c>
      <c r="Q92" s="107"/>
      <c r="R92" s="107"/>
      <c r="S92" s="108"/>
      <c r="EB92" s="94"/>
    </row>
    <row r="93" spans="1:240" x14ac:dyDescent="0.25">
      <c r="A93" s="101" t="s">
        <v>231</v>
      </c>
      <c r="B93" s="102"/>
      <c r="C93" s="108"/>
      <c r="D93" s="107"/>
      <c r="E93" s="107"/>
      <c r="F93" s="107"/>
      <c r="G93" s="107"/>
      <c r="H93" s="107"/>
      <c r="I93" s="107"/>
      <c r="J93" s="107"/>
      <c r="K93" s="107"/>
      <c r="L93" s="107"/>
      <c r="M93" s="107"/>
      <c r="N93" s="107"/>
      <c r="O93" s="107"/>
      <c r="P93" s="107"/>
      <c r="Q93" s="107"/>
      <c r="R93" s="107"/>
      <c r="S93" s="108"/>
      <c r="EB93" s="94"/>
    </row>
    <row r="94" spans="1:240" x14ac:dyDescent="0.25">
      <c r="A94" s="101" t="s">
        <v>232</v>
      </c>
      <c r="B94" s="107"/>
      <c r="C94" s="108"/>
      <c r="D94" s="107"/>
      <c r="E94" s="107"/>
      <c r="F94" s="107"/>
      <c r="G94" s="107"/>
      <c r="H94" s="107"/>
      <c r="I94" s="107"/>
      <c r="J94" s="107"/>
      <c r="K94" s="107"/>
      <c r="L94" s="107"/>
      <c r="M94" s="107"/>
      <c r="N94" s="107"/>
      <c r="O94" s="107"/>
      <c r="P94" s="107"/>
      <c r="Q94" s="107"/>
      <c r="R94" s="107"/>
      <c r="S94" s="108"/>
      <c r="EB94" s="94"/>
    </row>
    <row r="95" spans="1:240" x14ac:dyDescent="0.25">
      <c r="A95" s="101" t="s">
        <v>233</v>
      </c>
      <c r="B95" s="107"/>
      <c r="C95" s="108"/>
      <c r="D95" s="107"/>
      <c r="E95" s="107"/>
      <c r="F95" s="107"/>
      <c r="G95" s="107"/>
      <c r="H95" s="107"/>
      <c r="I95" s="107"/>
      <c r="J95" s="107"/>
      <c r="K95" s="107"/>
      <c r="L95" s="107"/>
      <c r="M95" s="107"/>
      <c r="N95" s="107"/>
      <c r="O95" s="107"/>
      <c r="P95" s="107"/>
      <c r="Q95" s="107"/>
      <c r="R95" s="107"/>
      <c r="S95" s="108"/>
      <c r="EB95" s="94"/>
    </row>
    <row r="96" spans="1:240" x14ac:dyDescent="0.25">
      <c r="A96" s="101" t="s">
        <v>234</v>
      </c>
      <c r="B96" s="107"/>
      <c r="C96" s="108"/>
      <c r="D96" s="107"/>
      <c r="E96" s="107"/>
      <c r="F96" s="107"/>
      <c r="G96" s="107"/>
      <c r="H96" s="107"/>
      <c r="I96" s="107"/>
      <c r="J96" s="107"/>
      <c r="K96" s="107"/>
      <c r="L96" s="107"/>
      <c r="M96" s="107"/>
      <c r="N96" s="107"/>
      <c r="O96" s="107"/>
      <c r="P96" s="107"/>
      <c r="Q96" s="107"/>
      <c r="R96" s="107"/>
      <c r="S96" s="108"/>
      <c r="EB96" s="94"/>
    </row>
    <row r="97" spans="1:132" x14ac:dyDescent="0.25">
      <c r="A97" s="101" t="s">
        <v>235</v>
      </c>
      <c r="B97" s="107"/>
      <c r="C97" s="108"/>
      <c r="D97" s="107"/>
      <c r="E97" s="107"/>
      <c r="F97" s="107"/>
      <c r="G97" s="107"/>
      <c r="H97" s="107"/>
      <c r="I97" s="107"/>
      <c r="J97" s="107"/>
      <c r="K97" s="107"/>
      <c r="L97" s="107"/>
      <c r="M97" s="107"/>
      <c r="N97" s="107"/>
      <c r="O97" s="107"/>
      <c r="P97" s="107"/>
      <c r="Q97" s="107"/>
      <c r="R97" s="107"/>
      <c r="S97" s="108"/>
      <c r="EB97" s="94"/>
    </row>
    <row r="98" spans="1:132" x14ac:dyDescent="0.25">
      <c r="A98" s="101" t="s">
        <v>236</v>
      </c>
      <c r="B98" s="107"/>
      <c r="C98" s="108"/>
      <c r="D98" s="107"/>
      <c r="E98" s="107"/>
      <c r="F98" s="107"/>
      <c r="G98" s="107"/>
      <c r="H98" s="107"/>
      <c r="I98" s="107"/>
      <c r="J98" s="107"/>
      <c r="K98" s="107"/>
      <c r="L98" s="107"/>
      <c r="M98" s="107"/>
      <c r="N98" s="107"/>
      <c r="O98" s="107"/>
      <c r="P98" s="107"/>
      <c r="Q98" s="107"/>
      <c r="R98" s="107"/>
      <c r="S98" s="108"/>
      <c r="EB98" s="94"/>
    </row>
    <row r="99" spans="1:132" ht="12" customHeight="1" x14ac:dyDescent="0.25">
      <c r="A99" s="101" t="s">
        <v>237</v>
      </c>
      <c r="B99" s="107"/>
      <c r="C99" s="108"/>
      <c r="D99" s="107"/>
      <c r="E99" s="107"/>
      <c r="F99" s="107"/>
      <c r="G99" s="107"/>
      <c r="H99" s="107"/>
      <c r="I99" s="107"/>
      <c r="J99" s="107"/>
      <c r="K99" s="107"/>
      <c r="L99" s="107"/>
      <c r="M99" s="107"/>
      <c r="N99" s="107"/>
      <c r="O99" s="107"/>
      <c r="P99" s="107"/>
      <c r="Q99" s="107"/>
      <c r="R99" s="107"/>
      <c r="S99" s="108"/>
      <c r="EB99" s="94"/>
    </row>
    <row r="100" spans="1:132" x14ac:dyDescent="0.25">
      <c r="A100" s="101" t="s">
        <v>238</v>
      </c>
      <c r="B100" s="107"/>
      <c r="C100" s="108"/>
      <c r="D100" s="107"/>
      <c r="E100" s="107"/>
      <c r="F100" s="107"/>
      <c r="G100" s="107"/>
      <c r="H100" s="107"/>
      <c r="I100" s="107"/>
      <c r="J100" s="107"/>
      <c r="K100" s="107"/>
      <c r="L100" s="107"/>
      <c r="M100" s="107"/>
      <c r="N100" s="107"/>
      <c r="O100" s="107"/>
      <c r="P100" s="107"/>
      <c r="Q100" s="107"/>
      <c r="R100" s="107"/>
      <c r="S100" s="108"/>
      <c r="EB100" s="94"/>
    </row>
    <row r="101" spans="1:132" x14ac:dyDescent="0.25">
      <c r="A101" s="101" t="s">
        <v>179</v>
      </c>
      <c r="B101" s="107"/>
      <c r="C101" s="108"/>
      <c r="D101" s="107"/>
      <c r="E101" s="107"/>
      <c r="F101" s="107"/>
      <c r="G101" s="107"/>
      <c r="H101" s="107"/>
      <c r="I101" s="107"/>
      <c r="J101" s="107"/>
      <c r="K101" s="107"/>
      <c r="L101" s="107"/>
      <c r="M101" s="107"/>
      <c r="N101" s="107"/>
      <c r="O101" s="107"/>
      <c r="P101" s="107"/>
      <c r="Q101" s="107"/>
      <c r="R101" s="107"/>
      <c r="S101" s="108"/>
      <c r="EB101" s="94"/>
    </row>
    <row r="102" spans="1:132" x14ac:dyDescent="0.25">
      <c r="A102" s="101" t="s">
        <v>68</v>
      </c>
      <c r="B102" s="107"/>
      <c r="C102" s="108"/>
      <c r="D102" s="107"/>
      <c r="E102" s="107"/>
      <c r="F102" s="107"/>
      <c r="G102" s="107"/>
      <c r="H102" s="107"/>
      <c r="I102" s="107"/>
      <c r="J102" s="107"/>
      <c r="K102" s="107"/>
      <c r="L102" s="107"/>
      <c r="M102" s="107"/>
      <c r="N102" s="107"/>
      <c r="O102" s="107"/>
      <c r="P102" s="107"/>
      <c r="Q102" s="107"/>
      <c r="R102" s="107"/>
      <c r="S102" s="108"/>
      <c r="EB102" s="94"/>
    </row>
    <row r="103" spans="1:132" x14ac:dyDescent="0.25">
      <c r="A103" s="109" t="s">
        <v>139</v>
      </c>
      <c r="B103" s="110"/>
      <c r="C103" s="111"/>
      <c r="D103" s="107"/>
      <c r="E103" s="107"/>
      <c r="F103" s="107"/>
      <c r="G103" s="107"/>
      <c r="H103" s="107"/>
      <c r="I103" s="107"/>
      <c r="J103" s="107"/>
      <c r="K103" s="107"/>
      <c r="L103" s="107"/>
      <c r="M103" s="107"/>
      <c r="N103" s="107"/>
      <c r="O103" s="107"/>
      <c r="P103" s="107"/>
      <c r="Q103" s="107"/>
      <c r="R103" s="107"/>
      <c r="S103" s="108"/>
      <c r="EB103" s="94"/>
    </row>
    <row r="104" spans="1:132" ht="27" customHeight="1" x14ac:dyDescent="0.25">
      <c r="A104" s="93"/>
      <c r="B104" s="93"/>
      <c r="D104" s="97"/>
      <c r="EB104" s="94"/>
    </row>
    <row r="105" spans="1:132" x14ac:dyDescent="0.25">
      <c r="A105" s="90" t="s">
        <v>86</v>
      </c>
      <c r="B105" s="102" t="s">
        <v>36</v>
      </c>
      <c r="C105" s="106"/>
      <c r="D105" s="97"/>
      <c r="E105" s="106"/>
      <c r="F105" s="106"/>
      <c r="EB105" s="94"/>
    </row>
    <row r="106" spans="1:132" x14ac:dyDescent="0.25">
      <c r="A106" s="93"/>
      <c r="B106" s="102" t="s">
        <v>37</v>
      </c>
      <c r="C106" s="106"/>
      <c r="D106" s="97"/>
      <c r="E106" s="106"/>
      <c r="F106" s="106"/>
      <c r="EB106" s="94"/>
    </row>
    <row r="107" spans="1:132" x14ac:dyDescent="0.25">
      <c r="A107" s="93"/>
      <c r="B107" s="106"/>
      <c r="C107" s="106"/>
      <c r="D107" s="97"/>
      <c r="E107" s="106"/>
      <c r="F107" s="106"/>
      <c r="EB107" s="94"/>
    </row>
    <row r="108" spans="1:132" x14ac:dyDescent="0.25">
      <c r="B108" s="43"/>
      <c r="D108" s="97"/>
      <c r="EB108" s="94"/>
    </row>
    <row r="109" spans="1:132" x14ac:dyDescent="0.25">
      <c r="A109" s="112" t="s">
        <v>239</v>
      </c>
      <c r="B109" s="215" t="s">
        <v>353</v>
      </c>
      <c r="D109" s="97"/>
      <c r="EB109" s="94"/>
    </row>
    <row r="110" spans="1:132" x14ac:dyDescent="0.25">
      <c r="B110" s="216" t="s">
        <v>354</v>
      </c>
      <c r="D110" s="97"/>
      <c r="EB110" s="94"/>
    </row>
    <row r="111" spans="1:132" x14ac:dyDescent="0.25">
      <c r="B111" s="215" t="s">
        <v>355</v>
      </c>
      <c r="D111" s="97"/>
      <c r="EB111" s="94"/>
    </row>
    <row r="112" spans="1:132" x14ac:dyDescent="0.25">
      <c r="B112" s="216" t="s">
        <v>356</v>
      </c>
      <c r="D112" s="97"/>
      <c r="EB112" s="94"/>
    </row>
    <row r="113" spans="1:132" x14ac:dyDescent="0.25">
      <c r="B113" s="215" t="s">
        <v>357</v>
      </c>
      <c r="D113" s="97"/>
      <c r="F113" s="68" t="s">
        <v>427</v>
      </c>
      <c r="EB113" s="94"/>
    </row>
    <row r="114" spans="1:132" x14ac:dyDescent="0.25">
      <c r="A114" s="113"/>
      <c r="B114" s="215" t="s">
        <v>336</v>
      </c>
      <c r="D114" s="97"/>
      <c r="EB114" s="94"/>
    </row>
    <row r="115" spans="1:132" x14ac:dyDescent="0.25">
      <c r="A115" s="113"/>
      <c r="B115" s="215"/>
      <c r="D115" s="97"/>
      <c r="EB115" s="94"/>
    </row>
    <row r="116" spans="1:132" x14ac:dyDescent="0.25">
      <c r="A116" s="114" t="s">
        <v>1</v>
      </c>
      <c r="B116" s="114" t="s">
        <v>2</v>
      </c>
      <c r="C116" s="114" t="s">
        <v>61</v>
      </c>
      <c r="D116" s="114" t="s">
        <v>62</v>
      </c>
      <c r="E116" s="114" t="s">
        <v>245</v>
      </c>
      <c r="F116" s="114" t="s">
        <v>63</v>
      </c>
      <c r="H116" s="73"/>
      <c r="I116" s="73"/>
      <c r="J116" s="73"/>
      <c r="K116" s="73"/>
      <c r="EB116" s="94"/>
    </row>
    <row r="117" spans="1:132" x14ac:dyDescent="0.25">
      <c r="A117" s="115" t="str">
        <f>IF(Basisdaten!C6="","",Basisdaten!C6)</f>
        <v/>
      </c>
      <c r="B117" s="116" t="str">
        <f>IF($A$117="","",VLOOKUP($A$117,$A$120:$F131,2,FALSE))</f>
        <v/>
      </c>
      <c r="C117" s="116" t="str">
        <f>IF($A$117="","",VLOOKUP($A$117,$A$120:$F131,3,FALSE))</f>
        <v/>
      </c>
      <c r="D117" s="116" t="str">
        <f>IF($A$117="","",VLOOKUP($A$117,$A$120:$F131,4,FALSE))</f>
        <v/>
      </c>
      <c r="E117" s="116" t="str">
        <f>IF($A$117="","",VLOOKUP($A$117,$A$120:$F131,5,FALSE))</f>
        <v/>
      </c>
      <c r="F117" s="117" t="str">
        <f>IF($A$117="","",VLOOKUP($A$117,$A$120:$F131,6,FALSE))</f>
        <v/>
      </c>
      <c r="J117" s="113"/>
      <c r="K117" s="113"/>
      <c r="EB117" s="94"/>
    </row>
    <row r="118" spans="1:132" x14ac:dyDescent="0.25">
      <c r="EB118" s="94"/>
    </row>
    <row r="119" spans="1:132" x14ac:dyDescent="0.25">
      <c r="A119" s="118" t="s">
        <v>1</v>
      </c>
      <c r="B119" s="118" t="s">
        <v>2</v>
      </c>
      <c r="C119" s="118" t="s">
        <v>61</v>
      </c>
      <c r="D119" s="118" t="s">
        <v>62</v>
      </c>
      <c r="E119" s="118" t="s">
        <v>245</v>
      </c>
      <c r="F119" s="118" t="s">
        <v>63</v>
      </c>
      <c r="G119" s="73"/>
      <c r="H119" s="73"/>
      <c r="I119" s="73"/>
      <c r="J119" s="73"/>
      <c r="K119" s="73"/>
      <c r="L119" s="73"/>
      <c r="EB119" s="94"/>
    </row>
    <row r="120" spans="1:132" x14ac:dyDescent="0.25">
      <c r="A120" s="107" t="s">
        <v>406</v>
      </c>
      <c r="B120" s="107" t="s">
        <v>340</v>
      </c>
      <c r="C120" s="107" t="s">
        <v>341</v>
      </c>
      <c r="D120" s="107" t="s">
        <v>143</v>
      </c>
      <c r="E120" s="107" t="s">
        <v>342</v>
      </c>
      <c r="F120" s="223">
        <v>44887</v>
      </c>
      <c r="G120" s="73"/>
      <c r="H120" s="73"/>
      <c r="I120" s="73"/>
      <c r="J120" s="73"/>
      <c r="K120" s="73"/>
      <c r="L120" s="73"/>
      <c r="EB120" s="94"/>
    </row>
    <row r="121" spans="1:132" x14ac:dyDescent="0.25">
      <c r="A121" s="107" t="s">
        <v>407</v>
      </c>
      <c r="B121" s="107" t="s">
        <v>343</v>
      </c>
      <c r="C121" s="107" t="s">
        <v>344</v>
      </c>
      <c r="D121" s="107" t="s">
        <v>142</v>
      </c>
      <c r="E121" s="107" t="s">
        <v>342</v>
      </c>
      <c r="F121" s="223">
        <v>44873</v>
      </c>
      <c r="G121" s="73"/>
      <c r="H121" s="73"/>
      <c r="I121" s="73"/>
      <c r="J121" s="73"/>
      <c r="K121" s="73"/>
      <c r="L121" s="73"/>
      <c r="EB121" s="94"/>
    </row>
    <row r="122" spans="1:132" x14ac:dyDescent="0.25">
      <c r="A122" s="107" t="s">
        <v>408</v>
      </c>
      <c r="B122" s="107" t="s">
        <v>409</v>
      </c>
      <c r="C122" s="107" t="s">
        <v>410</v>
      </c>
      <c r="D122" s="107" t="s">
        <v>65</v>
      </c>
      <c r="E122" s="107" t="s">
        <v>342</v>
      </c>
      <c r="F122" s="223">
        <v>45174</v>
      </c>
      <c r="G122" s="73"/>
      <c r="H122" s="73"/>
      <c r="I122" s="73"/>
      <c r="J122" s="73"/>
      <c r="K122" s="73"/>
      <c r="L122" s="73"/>
      <c r="EB122" s="94"/>
    </row>
    <row r="123" spans="1:132" x14ac:dyDescent="0.25">
      <c r="A123" s="107" t="s">
        <v>411</v>
      </c>
      <c r="B123" s="107" t="s">
        <v>412</v>
      </c>
      <c r="C123" s="107" t="s">
        <v>413</v>
      </c>
      <c r="D123" s="107" t="s">
        <v>142</v>
      </c>
      <c r="E123" s="107" t="s">
        <v>342</v>
      </c>
      <c r="F123" s="223">
        <v>45490</v>
      </c>
      <c r="G123" s="73"/>
      <c r="H123" s="73"/>
      <c r="I123" s="73"/>
      <c r="J123" s="73"/>
      <c r="K123" s="73"/>
      <c r="L123" s="73"/>
      <c r="EB123" s="94"/>
    </row>
    <row r="124" spans="1:132" x14ac:dyDescent="0.25">
      <c r="A124" s="107" t="s">
        <v>414</v>
      </c>
      <c r="B124" s="107" t="s">
        <v>415</v>
      </c>
      <c r="C124" s="107" t="s">
        <v>416</v>
      </c>
      <c r="D124" s="107" t="s">
        <v>143</v>
      </c>
      <c r="E124" s="107" t="s">
        <v>342</v>
      </c>
      <c r="F124" s="223">
        <v>45245</v>
      </c>
      <c r="G124" s="73"/>
      <c r="H124" s="73"/>
      <c r="I124" s="73"/>
      <c r="J124" s="73"/>
      <c r="K124" s="73"/>
      <c r="L124" s="73"/>
      <c r="EB124" s="94"/>
    </row>
    <row r="125" spans="1:132" x14ac:dyDescent="0.25">
      <c r="A125" s="107" t="s">
        <v>417</v>
      </c>
      <c r="B125" s="107" t="s">
        <v>345</v>
      </c>
      <c r="C125" s="107" t="s">
        <v>346</v>
      </c>
      <c r="D125" s="107" t="s">
        <v>65</v>
      </c>
      <c r="E125" s="107" t="s">
        <v>342</v>
      </c>
      <c r="F125" s="223">
        <v>45090</v>
      </c>
      <c r="G125" s="73"/>
      <c r="H125" s="73"/>
      <c r="I125" s="73"/>
      <c r="J125" s="73"/>
      <c r="K125" s="73"/>
      <c r="L125" s="73"/>
      <c r="EB125" s="94"/>
    </row>
    <row r="126" spans="1:132" x14ac:dyDescent="0.25">
      <c r="A126" s="107" t="s">
        <v>418</v>
      </c>
      <c r="B126" s="107" t="s">
        <v>347</v>
      </c>
      <c r="C126" s="107" t="s">
        <v>348</v>
      </c>
      <c r="D126" s="107" t="s">
        <v>67</v>
      </c>
      <c r="E126" s="107" t="s">
        <v>67</v>
      </c>
      <c r="F126" s="223">
        <v>45093</v>
      </c>
      <c r="G126" s="73"/>
      <c r="H126" s="73"/>
      <c r="I126" s="73"/>
      <c r="J126" s="73"/>
      <c r="K126" s="73"/>
      <c r="L126" s="73"/>
      <c r="EB126" s="94"/>
    </row>
    <row r="127" spans="1:132" x14ac:dyDescent="0.25">
      <c r="A127" s="107" t="s">
        <v>419</v>
      </c>
      <c r="B127" s="107" t="s">
        <v>349</v>
      </c>
      <c r="C127" s="107" t="s">
        <v>350</v>
      </c>
      <c r="D127" s="107" t="s">
        <v>147</v>
      </c>
      <c r="E127" s="107" t="s">
        <v>342</v>
      </c>
      <c r="F127" s="223">
        <v>45106</v>
      </c>
      <c r="G127" s="73"/>
      <c r="H127" s="73"/>
      <c r="I127" s="73"/>
      <c r="J127" s="73"/>
      <c r="K127" s="73"/>
      <c r="L127" s="73"/>
      <c r="EB127" s="94"/>
    </row>
    <row r="128" spans="1:132" x14ac:dyDescent="0.25">
      <c r="A128" s="107" t="s">
        <v>420</v>
      </c>
      <c r="B128" s="107" t="s">
        <v>421</v>
      </c>
      <c r="C128" s="107" t="s">
        <v>422</v>
      </c>
      <c r="D128" s="107" t="s">
        <v>147</v>
      </c>
      <c r="E128" s="107" t="s">
        <v>342</v>
      </c>
      <c r="F128" s="223">
        <v>45247</v>
      </c>
      <c r="G128" s="73"/>
      <c r="H128" s="73"/>
      <c r="I128" s="73"/>
      <c r="J128" s="73"/>
      <c r="K128" s="73"/>
      <c r="L128" s="73"/>
      <c r="EB128" s="94"/>
    </row>
    <row r="129" spans="1:132" x14ac:dyDescent="0.25">
      <c r="A129" s="107" t="s">
        <v>423</v>
      </c>
      <c r="B129" s="107" t="s">
        <v>351</v>
      </c>
      <c r="C129" s="107" t="s">
        <v>352</v>
      </c>
      <c r="D129" s="107" t="s">
        <v>64</v>
      </c>
      <c r="E129" s="107" t="s">
        <v>342</v>
      </c>
      <c r="F129" s="223">
        <v>44897</v>
      </c>
      <c r="G129" s="73"/>
      <c r="H129" s="73"/>
      <c r="I129" s="73"/>
      <c r="J129" s="73"/>
      <c r="K129" s="73"/>
      <c r="L129" s="73"/>
      <c r="EB129" s="94"/>
    </row>
    <row r="130" spans="1:132" x14ac:dyDescent="0.25">
      <c r="A130" s="107" t="s">
        <v>424</v>
      </c>
      <c r="B130" s="107" t="s">
        <v>425</v>
      </c>
      <c r="C130" s="107" t="s">
        <v>426</v>
      </c>
      <c r="D130" s="107" t="s">
        <v>146</v>
      </c>
      <c r="E130" s="107" t="s">
        <v>342</v>
      </c>
      <c r="F130" s="223">
        <v>45464</v>
      </c>
      <c r="G130" s="73"/>
      <c r="H130" s="73"/>
      <c r="I130" s="73"/>
      <c r="J130" s="73"/>
      <c r="K130" s="73"/>
      <c r="L130" s="73"/>
      <c r="EB130" s="94"/>
    </row>
    <row r="131" spans="1:132" x14ac:dyDescent="0.25">
      <c r="A131" s="107" t="s">
        <v>68</v>
      </c>
      <c r="B131" s="119" t="s">
        <v>30</v>
      </c>
      <c r="C131" s="119" t="s">
        <v>30</v>
      </c>
      <c r="D131" s="119" t="s">
        <v>30</v>
      </c>
      <c r="E131" s="119" t="s">
        <v>30</v>
      </c>
      <c r="F131" s="158" t="s">
        <v>30</v>
      </c>
      <c r="G131" s="120"/>
      <c r="H131" s="113"/>
      <c r="J131" s="113"/>
      <c r="K131" s="113"/>
      <c r="EB131" s="94"/>
    </row>
    <row r="132" spans="1:132" x14ac:dyDescent="0.25">
      <c r="F132" s="121"/>
      <c r="H132" s="113"/>
      <c r="J132" s="113"/>
      <c r="K132" s="113"/>
      <c r="EB132" s="94"/>
    </row>
    <row r="133" spans="1:132" x14ac:dyDescent="0.25">
      <c r="F133" s="121"/>
      <c r="H133" s="113"/>
      <c r="J133" s="113"/>
      <c r="K133" s="113"/>
      <c r="EB133" s="94"/>
    </row>
    <row r="134" spans="1:132" x14ac:dyDescent="0.25">
      <c r="F134" s="121"/>
      <c r="H134" s="113"/>
      <c r="J134" s="113"/>
      <c r="K134" s="113"/>
      <c r="EB134" s="94"/>
    </row>
    <row r="135" spans="1:132" x14ac:dyDescent="0.25">
      <c r="F135" s="121"/>
      <c r="H135" s="113"/>
      <c r="J135" s="113"/>
      <c r="K135" s="113"/>
      <c r="EB135" s="94"/>
    </row>
    <row r="136" spans="1:132" x14ac:dyDescent="0.25">
      <c r="F136" s="121"/>
      <c r="H136" s="113"/>
      <c r="J136" s="113"/>
      <c r="K136" s="113"/>
      <c r="EB136" s="94"/>
    </row>
    <row r="137" spans="1:132" x14ac:dyDescent="0.25">
      <c r="F137" s="121"/>
      <c r="H137" s="113"/>
      <c r="J137" s="113"/>
      <c r="K137" s="113"/>
      <c r="EB137" s="94"/>
    </row>
    <row r="138" spans="1:132" x14ac:dyDescent="0.25">
      <c r="F138" s="121"/>
      <c r="H138" s="113"/>
      <c r="J138" s="113"/>
      <c r="K138" s="113"/>
      <c r="EB138" s="94"/>
    </row>
    <row r="139" spans="1:132" x14ac:dyDescent="0.25">
      <c r="F139" s="121"/>
      <c r="H139" s="113"/>
      <c r="J139" s="113"/>
      <c r="K139" s="113"/>
      <c r="EB139" s="94"/>
    </row>
    <row r="140" spans="1:132" x14ac:dyDescent="0.25">
      <c r="F140" s="121"/>
      <c r="H140" s="113"/>
      <c r="J140" s="113"/>
      <c r="K140" s="113"/>
      <c r="EB140" s="94"/>
    </row>
    <row r="141" spans="1:132" x14ac:dyDescent="0.25">
      <c r="F141" s="121"/>
      <c r="H141" s="113"/>
      <c r="J141" s="113"/>
      <c r="K141" s="113"/>
      <c r="EB141" s="94"/>
    </row>
    <row r="142" spans="1:132" x14ac:dyDescent="0.25">
      <c r="F142" s="121"/>
      <c r="H142" s="113"/>
      <c r="J142" s="113"/>
      <c r="K142" s="113"/>
      <c r="EB142" s="94"/>
    </row>
    <row r="143" spans="1:132" x14ac:dyDescent="0.25">
      <c r="F143" s="121"/>
      <c r="H143" s="113"/>
      <c r="J143" s="113"/>
      <c r="K143" s="113"/>
      <c r="EB143" s="94"/>
    </row>
    <row r="144" spans="1:132" x14ac:dyDescent="0.25">
      <c r="F144" s="121"/>
      <c r="H144" s="113"/>
      <c r="J144" s="113"/>
      <c r="K144" s="113"/>
      <c r="EB144" s="94"/>
    </row>
    <row r="145" spans="6:132" x14ac:dyDescent="0.25">
      <c r="F145" s="121"/>
      <c r="H145" s="113"/>
      <c r="J145" s="113"/>
      <c r="K145" s="113"/>
      <c r="EB145" s="94"/>
    </row>
    <row r="146" spans="6:132" x14ac:dyDescent="0.25">
      <c r="F146" s="121"/>
      <c r="H146" s="113"/>
      <c r="J146" s="113"/>
      <c r="K146" s="113"/>
      <c r="EB146" s="94"/>
    </row>
    <row r="147" spans="6:132" x14ac:dyDescent="0.25">
      <c r="F147" s="121"/>
      <c r="H147" s="113"/>
      <c r="J147" s="113"/>
      <c r="K147" s="113"/>
      <c r="EB147" s="94"/>
    </row>
    <row r="148" spans="6:132" x14ac:dyDescent="0.25">
      <c r="F148" s="121"/>
      <c r="H148" s="113"/>
      <c r="J148" s="113"/>
      <c r="K148" s="113"/>
      <c r="EB148" s="94"/>
    </row>
    <row r="149" spans="6:132" x14ac:dyDescent="0.25">
      <c r="F149" s="121"/>
      <c r="H149" s="113"/>
      <c r="J149" s="113"/>
      <c r="K149" s="113"/>
      <c r="EB149" s="94"/>
    </row>
    <row r="150" spans="6:132" x14ac:dyDescent="0.25">
      <c r="F150" s="121"/>
      <c r="H150" s="113"/>
      <c r="J150" s="113"/>
      <c r="K150" s="113"/>
      <c r="EB150" s="94"/>
    </row>
    <row r="151" spans="6:132" x14ac:dyDescent="0.25">
      <c r="F151" s="121"/>
      <c r="H151" s="113"/>
      <c r="J151" s="113"/>
      <c r="K151" s="113"/>
      <c r="EB151" s="94"/>
    </row>
    <row r="152" spans="6:132" x14ac:dyDescent="0.25">
      <c r="F152" s="121"/>
      <c r="H152" s="113"/>
      <c r="J152" s="113"/>
      <c r="K152" s="113"/>
      <c r="EB152" s="94"/>
    </row>
    <row r="153" spans="6:132" x14ac:dyDescent="0.25">
      <c r="F153" s="121"/>
      <c r="H153" s="113"/>
      <c r="J153" s="113"/>
      <c r="K153" s="113"/>
      <c r="EB153" s="94"/>
    </row>
    <row r="154" spans="6:132" x14ac:dyDescent="0.25">
      <c r="F154" s="121"/>
      <c r="H154" s="113"/>
      <c r="J154" s="113"/>
      <c r="K154" s="113"/>
      <c r="EB154" s="94"/>
    </row>
    <row r="155" spans="6:132" x14ac:dyDescent="0.25">
      <c r="F155" s="121"/>
      <c r="H155" s="113"/>
      <c r="J155" s="113"/>
      <c r="K155" s="113"/>
      <c r="EB155" s="94"/>
    </row>
    <row r="156" spans="6:132" x14ac:dyDescent="0.25">
      <c r="F156" s="121"/>
      <c r="H156" s="113"/>
      <c r="J156" s="113"/>
      <c r="K156" s="113"/>
      <c r="EB156" s="94"/>
    </row>
    <row r="157" spans="6:132" x14ac:dyDescent="0.25">
      <c r="F157" s="121"/>
      <c r="H157" s="113"/>
      <c r="J157" s="113"/>
      <c r="K157" s="113"/>
      <c r="EB157" s="94"/>
    </row>
    <row r="158" spans="6:132" x14ac:dyDescent="0.25">
      <c r="F158" s="121"/>
      <c r="H158" s="113"/>
      <c r="J158" s="113"/>
      <c r="K158" s="113"/>
      <c r="EB158" s="94"/>
    </row>
    <row r="159" spans="6:132" x14ac:dyDescent="0.25">
      <c r="F159" s="121"/>
      <c r="H159" s="113"/>
      <c r="J159" s="113"/>
      <c r="K159" s="113"/>
      <c r="EB159" s="94"/>
    </row>
    <row r="160" spans="6:132" x14ac:dyDescent="0.25">
      <c r="F160" s="121"/>
      <c r="H160" s="113"/>
      <c r="J160" s="113"/>
      <c r="K160" s="113"/>
      <c r="EB160" s="94"/>
    </row>
    <row r="161" spans="6:132" x14ac:dyDescent="0.25">
      <c r="F161" s="121"/>
      <c r="H161" s="113"/>
      <c r="J161" s="113"/>
      <c r="K161" s="113"/>
      <c r="EB161" s="94"/>
    </row>
    <row r="162" spans="6:132" x14ac:dyDescent="0.25">
      <c r="F162" s="121"/>
      <c r="H162" s="113"/>
      <c r="J162" s="113"/>
      <c r="K162" s="113"/>
      <c r="EB162" s="94"/>
    </row>
    <row r="163" spans="6:132" x14ac:dyDescent="0.25">
      <c r="F163" s="121"/>
      <c r="H163" s="113"/>
      <c r="J163" s="113"/>
      <c r="K163" s="113"/>
      <c r="EB163" s="94"/>
    </row>
    <row r="164" spans="6:132" x14ac:dyDescent="0.25">
      <c r="F164" s="121"/>
      <c r="H164" s="113"/>
      <c r="J164" s="113"/>
      <c r="K164" s="113"/>
      <c r="EB164" s="94"/>
    </row>
    <row r="165" spans="6:132" x14ac:dyDescent="0.25">
      <c r="F165" s="121"/>
      <c r="H165" s="113"/>
      <c r="J165" s="113"/>
      <c r="K165" s="113"/>
      <c r="EB165" s="94"/>
    </row>
    <row r="166" spans="6:132" x14ac:dyDescent="0.25">
      <c r="F166" s="121"/>
      <c r="H166" s="113"/>
      <c r="J166" s="113"/>
      <c r="K166" s="113"/>
      <c r="EB166" s="94"/>
    </row>
    <row r="167" spans="6:132" x14ac:dyDescent="0.25">
      <c r="F167" s="121"/>
      <c r="H167" s="113"/>
      <c r="J167" s="113"/>
      <c r="K167" s="113"/>
      <c r="EB167" s="94"/>
    </row>
    <row r="168" spans="6:132" x14ac:dyDescent="0.25">
      <c r="F168" s="121"/>
      <c r="H168" s="113"/>
      <c r="J168" s="113"/>
      <c r="K168" s="113"/>
      <c r="EB168" s="94"/>
    </row>
    <row r="169" spans="6:132" x14ac:dyDescent="0.25">
      <c r="F169" s="121"/>
      <c r="H169" s="113"/>
      <c r="J169" s="113"/>
      <c r="K169" s="113"/>
      <c r="EB169" s="94"/>
    </row>
    <row r="170" spans="6:132" x14ac:dyDescent="0.25">
      <c r="F170" s="121"/>
      <c r="H170" s="113"/>
      <c r="J170" s="113"/>
      <c r="K170" s="113"/>
      <c r="EB170" s="94"/>
    </row>
    <row r="171" spans="6:132" x14ac:dyDescent="0.25">
      <c r="F171" s="121"/>
      <c r="H171" s="113"/>
      <c r="J171" s="113"/>
      <c r="K171" s="113"/>
      <c r="EB171" s="94"/>
    </row>
    <row r="172" spans="6:132" x14ac:dyDescent="0.25">
      <c r="F172" s="121"/>
      <c r="H172" s="113"/>
      <c r="J172" s="113"/>
      <c r="K172" s="113"/>
      <c r="EB172" s="94"/>
    </row>
    <row r="173" spans="6:132" x14ac:dyDescent="0.25">
      <c r="F173" s="121"/>
      <c r="H173" s="113"/>
      <c r="J173" s="113"/>
      <c r="K173" s="113"/>
      <c r="EB173" s="94"/>
    </row>
    <row r="174" spans="6:132" x14ac:dyDescent="0.25">
      <c r="F174" s="121"/>
      <c r="H174" s="113"/>
      <c r="J174" s="113"/>
      <c r="K174" s="113"/>
      <c r="EB174" s="94"/>
    </row>
    <row r="175" spans="6:132" x14ac:dyDescent="0.25">
      <c r="F175" s="121"/>
      <c r="H175" s="113"/>
      <c r="J175" s="113"/>
      <c r="K175" s="113"/>
      <c r="EB175" s="94"/>
    </row>
    <row r="176" spans="6:132" x14ac:dyDescent="0.25">
      <c r="F176" s="121"/>
      <c r="H176" s="113"/>
      <c r="J176" s="113"/>
      <c r="K176" s="113"/>
      <c r="EB176" s="94"/>
    </row>
    <row r="177" spans="6:132" x14ac:dyDescent="0.25">
      <c r="F177" s="121"/>
      <c r="H177" s="113"/>
      <c r="J177" s="113"/>
      <c r="K177" s="113"/>
      <c r="EB177" s="94"/>
    </row>
    <row r="178" spans="6:132" x14ac:dyDescent="0.25">
      <c r="F178" s="121"/>
      <c r="H178" s="113"/>
      <c r="J178" s="113"/>
      <c r="K178" s="113"/>
      <c r="EB178" s="94"/>
    </row>
    <row r="179" spans="6:132" x14ac:dyDescent="0.25">
      <c r="F179" s="121"/>
      <c r="H179" s="113"/>
      <c r="J179" s="113"/>
      <c r="K179" s="113"/>
      <c r="EB179" s="94"/>
    </row>
    <row r="180" spans="6:132" x14ac:dyDescent="0.25">
      <c r="F180" s="121"/>
      <c r="H180" s="113"/>
      <c r="J180" s="113"/>
      <c r="K180" s="113"/>
      <c r="EB180" s="94"/>
    </row>
    <row r="181" spans="6:132" x14ac:dyDescent="0.25">
      <c r="F181" s="121"/>
      <c r="H181" s="113"/>
      <c r="J181" s="113"/>
      <c r="K181" s="113"/>
      <c r="EB181" s="94"/>
    </row>
    <row r="182" spans="6:132" x14ac:dyDescent="0.25">
      <c r="F182" s="121"/>
      <c r="H182" s="113"/>
      <c r="J182" s="113"/>
      <c r="K182" s="113"/>
      <c r="EB182" s="94"/>
    </row>
    <row r="183" spans="6:132" x14ac:dyDescent="0.25">
      <c r="F183" s="121"/>
      <c r="H183" s="113"/>
      <c r="J183" s="113"/>
      <c r="K183" s="113"/>
      <c r="EB183" s="94"/>
    </row>
    <row r="184" spans="6:132" x14ac:dyDescent="0.25">
      <c r="F184" s="121"/>
      <c r="H184" s="113"/>
      <c r="J184" s="113"/>
      <c r="K184" s="113"/>
      <c r="EB184" s="94"/>
    </row>
    <row r="185" spans="6:132" x14ac:dyDescent="0.25">
      <c r="F185" s="121"/>
      <c r="H185" s="113"/>
      <c r="J185" s="113"/>
      <c r="K185" s="113"/>
      <c r="EB185" s="94"/>
    </row>
    <row r="186" spans="6:132" x14ac:dyDescent="0.25">
      <c r="F186" s="121"/>
      <c r="H186" s="113"/>
      <c r="J186" s="113"/>
      <c r="K186" s="113"/>
      <c r="EB186" s="94"/>
    </row>
    <row r="187" spans="6:132" x14ac:dyDescent="0.25">
      <c r="F187" s="121"/>
      <c r="H187" s="113"/>
      <c r="J187" s="113"/>
      <c r="K187" s="113"/>
      <c r="EB187" s="94"/>
    </row>
    <row r="188" spans="6:132" x14ac:dyDescent="0.25">
      <c r="F188" s="121"/>
      <c r="H188" s="113"/>
      <c r="J188" s="113"/>
      <c r="K188" s="113"/>
      <c r="EB188" s="94"/>
    </row>
    <row r="189" spans="6:132" x14ac:dyDescent="0.25">
      <c r="F189" s="121"/>
      <c r="H189" s="113"/>
      <c r="J189" s="113"/>
      <c r="K189" s="113"/>
      <c r="EB189" s="94"/>
    </row>
    <row r="190" spans="6:132" x14ac:dyDescent="0.25">
      <c r="F190" s="121"/>
      <c r="H190" s="113"/>
      <c r="J190" s="113"/>
      <c r="K190" s="113"/>
      <c r="EB190" s="94"/>
    </row>
    <row r="191" spans="6:132" x14ac:dyDescent="0.25">
      <c r="F191" s="121"/>
      <c r="H191" s="113"/>
      <c r="J191" s="113"/>
      <c r="K191" s="113"/>
      <c r="EB191" s="94"/>
    </row>
    <row r="192" spans="6:132" x14ac:dyDescent="0.25">
      <c r="F192" s="121"/>
      <c r="H192" s="113"/>
      <c r="J192" s="113"/>
      <c r="K192" s="113"/>
      <c r="EB192" s="94"/>
    </row>
    <row r="193" spans="6:132" x14ac:dyDescent="0.25">
      <c r="F193" s="121"/>
      <c r="H193" s="113"/>
      <c r="J193" s="113"/>
      <c r="K193" s="113"/>
      <c r="EB193" s="94"/>
    </row>
    <row r="194" spans="6:132" x14ac:dyDescent="0.25">
      <c r="F194" s="121"/>
      <c r="H194" s="113"/>
      <c r="J194" s="113"/>
      <c r="K194" s="113"/>
      <c r="EB194" s="94"/>
    </row>
    <row r="195" spans="6:132" x14ac:dyDescent="0.25">
      <c r="F195" s="121"/>
      <c r="H195" s="113"/>
      <c r="J195" s="113"/>
      <c r="K195" s="113"/>
      <c r="EB195" s="94"/>
    </row>
    <row r="196" spans="6:132" x14ac:dyDescent="0.25">
      <c r="F196" s="121"/>
      <c r="H196" s="113"/>
      <c r="J196" s="113"/>
      <c r="K196" s="113"/>
      <c r="EB196" s="94"/>
    </row>
    <row r="197" spans="6:132" x14ac:dyDescent="0.25">
      <c r="F197" s="121"/>
      <c r="H197" s="113"/>
      <c r="J197" s="113"/>
      <c r="K197" s="113"/>
      <c r="EB197" s="94"/>
    </row>
    <row r="198" spans="6:132" x14ac:dyDescent="0.25">
      <c r="F198" s="121"/>
      <c r="H198" s="113"/>
      <c r="J198" s="113"/>
      <c r="K198" s="113"/>
      <c r="EB198" s="94"/>
    </row>
    <row r="199" spans="6:132" x14ac:dyDescent="0.25">
      <c r="F199" s="121"/>
      <c r="H199" s="113"/>
      <c r="J199" s="113"/>
      <c r="K199" s="113"/>
      <c r="EB199" s="94"/>
    </row>
    <row r="200" spans="6:132" x14ac:dyDescent="0.25">
      <c r="F200" s="121"/>
      <c r="H200" s="113"/>
      <c r="J200" s="113"/>
      <c r="K200" s="113"/>
      <c r="EB200" s="94"/>
    </row>
    <row r="201" spans="6:132" x14ac:dyDescent="0.25">
      <c r="F201" s="121"/>
      <c r="H201" s="113"/>
      <c r="J201" s="113"/>
      <c r="K201" s="113"/>
      <c r="EB201" s="94"/>
    </row>
    <row r="202" spans="6:132" x14ac:dyDescent="0.25">
      <c r="F202" s="121"/>
      <c r="H202" s="113"/>
      <c r="J202" s="113"/>
      <c r="K202" s="113"/>
      <c r="EB202" s="94"/>
    </row>
    <row r="203" spans="6:132" x14ac:dyDescent="0.25">
      <c r="F203" s="121"/>
      <c r="H203" s="113"/>
      <c r="J203" s="113"/>
      <c r="K203" s="113"/>
      <c r="EB203" s="94"/>
    </row>
    <row r="204" spans="6:132" x14ac:dyDescent="0.25">
      <c r="F204" s="121"/>
      <c r="H204" s="113"/>
      <c r="J204" s="113"/>
      <c r="K204" s="113"/>
      <c r="EB204" s="94"/>
    </row>
    <row r="205" spans="6:132" x14ac:dyDescent="0.25">
      <c r="F205" s="121"/>
      <c r="H205" s="113"/>
      <c r="J205" s="113"/>
      <c r="K205" s="113"/>
      <c r="EB205" s="94"/>
    </row>
    <row r="206" spans="6:132" x14ac:dyDescent="0.25">
      <c r="F206" s="121"/>
      <c r="H206" s="113"/>
      <c r="J206" s="113"/>
      <c r="K206" s="113"/>
      <c r="EB206" s="94"/>
    </row>
    <row r="207" spans="6:132" x14ac:dyDescent="0.25">
      <c r="F207" s="121"/>
      <c r="H207" s="113"/>
      <c r="J207" s="113"/>
      <c r="K207" s="113"/>
      <c r="EB207" s="94"/>
    </row>
    <row r="208" spans="6:132" x14ac:dyDescent="0.25">
      <c r="F208" s="121"/>
      <c r="H208" s="113"/>
      <c r="J208" s="113"/>
      <c r="K208" s="113"/>
      <c r="EB208" s="94"/>
    </row>
    <row r="209" spans="6:132" x14ac:dyDescent="0.25">
      <c r="F209" s="121"/>
      <c r="H209" s="113"/>
      <c r="J209" s="113"/>
      <c r="K209" s="113"/>
      <c r="EB209" s="94"/>
    </row>
    <row r="210" spans="6:132" x14ac:dyDescent="0.25">
      <c r="F210" s="121"/>
      <c r="H210" s="113"/>
      <c r="J210" s="113"/>
      <c r="K210" s="113"/>
      <c r="EB210" s="94"/>
    </row>
    <row r="211" spans="6:132" x14ac:dyDescent="0.25">
      <c r="F211" s="121"/>
      <c r="H211" s="113"/>
      <c r="J211" s="113"/>
      <c r="K211" s="113"/>
      <c r="EB211" s="94"/>
    </row>
    <row r="212" spans="6:132" x14ac:dyDescent="0.25">
      <c r="F212" s="121"/>
      <c r="H212" s="113"/>
      <c r="J212" s="113"/>
      <c r="K212" s="113"/>
      <c r="EB212" s="94"/>
    </row>
    <row r="213" spans="6:132" x14ac:dyDescent="0.25">
      <c r="F213" s="121"/>
      <c r="H213" s="113"/>
      <c r="J213" s="113"/>
      <c r="K213" s="113"/>
      <c r="EB213" s="94"/>
    </row>
    <row r="214" spans="6:132" x14ac:dyDescent="0.25">
      <c r="F214" s="121"/>
      <c r="H214" s="113"/>
      <c r="J214" s="113"/>
      <c r="K214" s="113"/>
      <c r="EB214" s="94"/>
    </row>
    <row r="215" spans="6:132" x14ac:dyDescent="0.25">
      <c r="F215" s="121"/>
      <c r="H215" s="113"/>
      <c r="J215" s="113"/>
      <c r="K215" s="113"/>
      <c r="EB215" s="94"/>
    </row>
    <row r="216" spans="6:132" x14ac:dyDescent="0.25">
      <c r="F216" s="121"/>
      <c r="H216" s="113"/>
      <c r="J216" s="113"/>
      <c r="K216" s="113"/>
      <c r="EB216" s="94"/>
    </row>
    <row r="217" spans="6:132" x14ac:dyDescent="0.25">
      <c r="F217" s="121"/>
      <c r="H217" s="113"/>
      <c r="J217" s="113"/>
      <c r="K217" s="113"/>
      <c r="EB217" s="94"/>
    </row>
    <row r="218" spans="6:132" x14ac:dyDescent="0.25">
      <c r="F218" s="121"/>
      <c r="H218" s="113"/>
      <c r="J218" s="113"/>
      <c r="K218" s="113"/>
      <c r="EB218" s="94"/>
    </row>
    <row r="219" spans="6:132" x14ac:dyDescent="0.25">
      <c r="F219" s="121"/>
      <c r="H219" s="113"/>
      <c r="J219" s="113"/>
      <c r="K219" s="113"/>
      <c r="EB219" s="94"/>
    </row>
    <row r="220" spans="6:132" x14ac:dyDescent="0.25">
      <c r="F220" s="121"/>
      <c r="H220" s="113"/>
      <c r="J220" s="113"/>
      <c r="K220" s="113"/>
      <c r="EB220" s="94"/>
    </row>
    <row r="221" spans="6:132" x14ac:dyDescent="0.25">
      <c r="F221" s="121"/>
      <c r="H221" s="113"/>
      <c r="J221" s="113"/>
      <c r="K221" s="113"/>
      <c r="EB221" s="94"/>
    </row>
    <row r="222" spans="6:132" x14ac:dyDescent="0.25">
      <c r="F222" s="121"/>
      <c r="H222" s="113"/>
      <c r="J222" s="113"/>
      <c r="K222" s="113"/>
      <c r="EB222" s="94"/>
    </row>
    <row r="223" spans="6:132" x14ac:dyDescent="0.25">
      <c r="F223" s="121"/>
      <c r="H223" s="113"/>
      <c r="J223" s="113"/>
      <c r="K223" s="113"/>
      <c r="EB223" s="94"/>
    </row>
    <row r="224" spans="6:132" x14ac:dyDescent="0.25">
      <c r="F224" s="121"/>
      <c r="H224" s="113"/>
      <c r="J224" s="113"/>
      <c r="K224" s="113"/>
      <c r="EB224" s="94"/>
    </row>
    <row r="225" spans="6:132" x14ac:dyDescent="0.25">
      <c r="F225" s="121"/>
      <c r="H225" s="113"/>
      <c r="J225" s="113"/>
      <c r="K225" s="113"/>
      <c r="EB225" s="94"/>
    </row>
    <row r="226" spans="6:132" x14ac:dyDescent="0.25">
      <c r="F226" s="121"/>
      <c r="H226" s="113"/>
      <c r="J226" s="113"/>
      <c r="K226" s="113"/>
      <c r="EB226" s="94"/>
    </row>
    <row r="227" spans="6:132" x14ac:dyDescent="0.25">
      <c r="F227" s="121"/>
      <c r="H227" s="113"/>
      <c r="J227" s="113"/>
      <c r="K227" s="113"/>
      <c r="EB227" s="94"/>
    </row>
    <row r="228" spans="6:132" x14ac:dyDescent="0.25">
      <c r="F228" s="121"/>
      <c r="H228" s="113"/>
      <c r="J228" s="113"/>
      <c r="K228" s="113"/>
      <c r="EB228" s="94"/>
    </row>
    <row r="229" spans="6:132" x14ac:dyDescent="0.25">
      <c r="F229" s="121"/>
      <c r="H229" s="113"/>
      <c r="J229" s="113"/>
      <c r="K229" s="113"/>
      <c r="EB229" s="94"/>
    </row>
    <row r="230" spans="6:132" x14ac:dyDescent="0.25">
      <c r="F230" s="121"/>
      <c r="H230" s="113"/>
      <c r="J230" s="113"/>
      <c r="K230" s="113"/>
      <c r="EB230" s="94"/>
    </row>
    <row r="231" spans="6:132" x14ac:dyDescent="0.25">
      <c r="F231" s="121"/>
      <c r="H231" s="113"/>
      <c r="J231" s="113"/>
      <c r="K231" s="113"/>
      <c r="EB231" s="94"/>
    </row>
    <row r="232" spans="6:132" x14ac:dyDescent="0.25">
      <c r="F232" s="121"/>
      <c r="H232" s="113"/>
      <c r="J232" s="113"/>
      <c r="K232" s="113"/>
      <c r="EB232" s="94"/>
    </row>
    <row r="233" spans="6:132" x14ac:dyDescent="0.25">
      <c r="F233" s="121"/>
      <c r="H233" s="113"/>
      <c r="J233" s="113"/>
      <c r="K233" s="113"/>
      <c r="EB233" s="94"/>
    </row>
    <row r="234" spans="6:132" x14ac:dyDescent="0.25">
      <c r="F234" s="121"/>
      <c r="H234" s="113"/>
      <c r="J234" s="113"/>
      <c r="K234" s="113"/>
      <c r="EB234" s="94"/>
    </row>
    <row r="235" spans="6:132" x14ac:dyDescent="0.25">
      <c r="F235" s="121"/>
      <c r="H235" s="113"/>
      <c r="J235" s="113"/>
      <c r="K235" s="113"/>
      <c r="EB235" s="94"/>
    </row>
    <row r="236" spans="6:132" x14ac:dyDescent="0.25">
      <c r="F236" s="121"/>
      <c r="H236" s="113"/>
      <c r="J236" s="113"/>
      <c r="K236" s="113"/>
      <c r="EB236" s="94"/>
    </row>
    <row r="237" spans="6:132" x14ac:dyDescent="0.25">
      <c r="F237" s="121"/>
      <c r="H237" s="113"/>
      <c r="J237" s="113"/>
      <c r="K237" s="113"/>
      <c r="EB237" s="94"/>
    </row>
    <row r="238" spans="6:132" x14ac:dyDescent="0.25">
      <c r="F238" s="121"/>
      <c r="H238" s="113"/>
      <c r="J238" s="113"/>
      <c r="K238" s="113"/>
      <c r="EB238" s="94"/>
    </row>
    <row r="239" spans="6:132" x14ac:dyDescent="0.25">
      <c r="F239" s="121"/>
      <c r="H239" s="113"/>
      <c r="J239" s="113"/>
      <c r="K239" s="113"/>
      <c r="EB239" s="94"/>
    </row>
    <row r="240" spans="6:132" x14ac:dyDescent="0.25">
      <c r="F240" s="121"/>
      <c r="H240" s="113"/>
      <c r="J240" s="113"/>
      <c r="K240" s="113"/>
      <c r="EB240" s="94"/>
    </row>
    <row r="241" spans="6:132" x14ac:dyDescent="0.25">
      <c r="F241" s="121"/>
      <c r="H241" s="113"/>
      <c r="J241" s="113"/>
      <c r="K241" s="113"/>
      <c r="EB241" s="94"/>
    </row>
    <row r="242" spans="6:132" x14ac:dyDescent="0.25">
      <c r="F242" s="121"/>
      <c r="H242" s="113"/>
      <c r="J242" s="113"/>
      <c r="K242" s="113"/>
      <c r="EB242" s="94"/>
    </row>
    <row r="243" spans="6:132" x14ac:dyDescent="0.25">
      <c r="F243" s="121"/>
      <c r="H243" s="113"/>
      <c r="J243" s="113"/>
      <c r="K243" s="113"/>
      <c r="EB243" s="94"/>
    </row>
    <row r="244" spans="6:132" x14ac:dyDescent="0.25">
      <c r="F244" s="121"/>
      <c r="H244" s="113"/>
      <c r="J244" s="113"/>
      <c r="K244" s="113"/>
      <c r="EB244" s="94"/>
    </row>
    <row r="245" spans="6:132" x14ac:dyDescent="0.25">
      <c r="F245" s="121"/>
      <c r="H245" s="113"/>
      <c r="J245" s="113"/>
      <c r="K245" s="113"/>
      <c r="EB245" s="94"/>
    </row>
    <row r="246" spans="6:132" x14ac:dyDescent="0.25">
      <c r="F246" s="121"/>
      <c r="H246" s="113"/>
      <c r="J246" s="113"/>
      <c r="K246" s="113"/>
      <c r="EB246" s="94"/>
    </row>
    <row r="247" spans="6:132" x14ac:dyDescent="0.25">
      <c r="F247" s="121"/>
      <c r="H247" s="113"/>
      <c r="J247" s="113"/>
      <c r="K247" s="113"/>
      <c r="EB247" s="94"/>
    </row>
    <row r="248" spans="6:132" x14ac:dyDescent="0.25">
      <c r="F248" s="121"/>
      <c r="H248" s="113"/>
      <c r="J248" s="113"/>
      <c r="K248" s="113"/>
      <c r="EB248" s="94"/>
    </row>
    <row r="249" spans="6:132" x14ac:dyDescent="0.25">
      <c r="F249" s="121"/>
      <c r="H249" s="113"/>
      <c r="J249" s="113"/>
      <c r="K249" s="113"/>
      <c r="EB249" s="94"/>
    </row>
    <row r="250" spans="6:132" x14ac:dyDescent="0.25">
      <c r="F250" s="121"/>
      <c r="H250" s="113"/>
      <c r="J250" s="113"/>
      <c r="K250" s="113"/>
      <c r="EB250" s="94"/>
    </row>
    <row r="251" spans="6:132" x14ac:dyDescent="0.25">
      <c r="F251" s="121"/>
      <c r="H251" s="113"/>
      <c r="J251" s="113"/>
      <c r="K251" s="113"/>
    </row>
    <row r="252" spans="6:132" x14ac:dyDescent="0.25">
      <c r="F252" s="121"/>
      <c r="H252" s="113"/>
      <c r="J252" s="113"/>
      <c r="K252" s="113"/>
    </row>
    <row r="253" spans="6:132" x14ac:dyDescent="0.25">
      <c r="F253" s="121"/>
      <c r="H253" s="113"/>
      <c r="J253" s="113"/>
      <c r="K253" s="113"/>
    </row>
    <row r="254" spans="6:132" x14ac:dyDescent="0.25">
      <c r="F254" s="121"/>
      <c r="H254" s="113"/>
      <c r="J254" s="113"/>
      <c r="K254" s="113"/>
    </row>
    <row r="255" spans="6:132" x14ac:dyDescent="0.25">
      <c r="F255" s="121"/>
      <c r="H255" s="113"/>
      <c r="J255" s="113"/>
      <c r="K255" s="113"/>
    </row>
    <row r="256" spans="6:132" x14ac:dyDescent="0.25">
      <c r="F256" s="121"/>
      <c r="H256" s="113"/>
      <c r="J256" s="113"/>
      <c r="K256" s="113"/>
    </row>
    <row r="257" spans="6:11" x14ac:dyDescent="0.25">
      <c r="F257" s="121"/>
      <c r="H257" s="113"/>
      <c r="J257" s="113"/>
      <c r="K257" s="113"/>
    </row>
    <row r="258" spans="6:11" x14ac:dyDescent="0.25">
      <c r="F258" s="121"/>
      <c r="H258" s="113"/>
      <c r="J258" s="113"/>
      <c r="K258" s="113"/>
    </row>
    <row r="259" spans="6:11" x14ac:dyDescent="0.25">
      <c r="F259" s="121"/>
      <c r="H259" s="113"/>
      <c r="J259" s="113"/>
      <c r="K259" s="113"/>
    </row>
    <row r="260" spans="6:11" x14ac:dyDescent="0.25">
      <c r="F260" s="121"/>
      <c r="H260" s="113"/>
      <c r="J260" s="113"/>
      <c r="K260" s="113"/>
    </row>
    <row r="261" spans="6:11" x14ac:dyDescent="0.25">
      <c r="F261" s="121"/>
      <c r="H261" s="113"/>
      <c r="J261" s="113"/>
      <c r="K261" s="113"/>
    </row>
    <row r="262" spans="6:11" x14ac:dyDescent="0.25">
      <c r="F262" s="121"/>
      <c r="H262" s="113"/>
      <c r="J262" s="113"/>
      <c r="K262" s="113"/>
    </row>
    <row r="263" spans="6:11" x14ac:dyDescent="0.25">
      <c r="F263" s="121"/>
      <c r="H263" s="113"/>
      <c r="J263" s="113"/>
      <c r="K263" s="113"/>
    </row>
    <row r="264" spans="6:11" x14ac:dyDescent="0.25">
      <c r="F264" s="121"/>
      <c r="H264" s="113"/>
      <c r="J264" s="113"/>
      <c r="K264" s="113"/>
    </row>
    <row r="265" spans="6:11" x14ac:dyDescent="0.25">
      <c r="F265" s="121"/>
      <c r="H265" s="113"/>
      <c r="J265" s="113"/>
      <c r="K265" s="113"/>
    </row>
    <row r="266" spans="6:11" x14ac:dyDescent="0.25">
      <c r="F266" s="121"/>
      <c r="H266" s="113"/>
      <c r="J266" s="113"/>
      <c r="K266" s="113"/>
    </row>
    <row r="267" spans="6:11" x14ac:dyDescent="0.25">
      <c r="F267" s="121"/>
      <c r="H267" s="113"/>
      <c r="J267" s="113"/>
      <c r="K267" s="113"/>
    </row>
    <row r="268" spans="6:11" x14ac:dyDescent="0.25">
      <c r="F268" s="121"/>
      <c r="H268" s="113"/>
      <c r="J268" s="113"/>
      <c r="K268" s="113"/>
    </row>
    <row r="269" spans="6:11" x14ac:dyDescent="0.25">
      <c r="F269" s="121"/>
      <c r="H269" s="113"/>
      <c r="J269" s="113"/>
      <c r="K269" s="113"/>
    </row>
    <row r="270" spans="6:11" x14ac:dyDescent="0.25">
      <c r="F270" s="121"/>
      <c r="H270" s="113"/>
      <c r="J270" s="113"/>
      <c r="K270" s="113"/>
    </row>
    <row r="271" spans="6:11" x14ac:dyDescent="0.25">
      <c r="F271" s="121"/>
      <c r="H271" s="113"/>
      <c r="J271" s="113"/>
      <c r="K271" s="113"/>
    </row>
    <row r="272" spans="6:11" x14ac:dyDescent="0.25">
      <c r="F272" s="121"/>
      <c r="H272" s="113"/>
      <c r="J272" s="113"/>
      <c r="K272" s="113"/>
    </row>
    <row r="273" spans="6:11" x14ac:dyDescent="0.25">
      <c r="F273" s="121"/>
      <c r="H273" s="113"/>
      <c r="J273" s="113"/>
      <c r="K273" s="113"/>
    </row>
    <row r="274" spans="6:11" x14ac:dyDescent="0.25">
      <c r="F274" s="121"/>
      <c r="H274" s="113"/>
      <c r="J274" s="113"/>
      <c r="K274" s="113"/>
    </row>
    <row r="275" spans="6:11" x14ac:dyDescent="0.25">
      <c r="F275" s="121"/>
      <c r="H275" s="113"/>
      <c r="J275" s="113"/>
      <c r="K275" s="113"/>
    </row>
    <row r="276" spans="6:11" x14ac:dyDescent="0.25">
      <c r="F276" s="121"/>
      <c r="H276" s="113"/>
      <c r="J276" s="113"/>
      <c r="K276" s="113"/>
    </row>
    <row r="277" spans="6:11" x14ac:dyDescent="0.25">
      <c r="F277" s="121"/>
      <c r="H277" s="113"/>
      <c r="J277" s="113"/>
      <c r="K277" s="113"/>
    </row>
    <row r="278" spans="6:11" x14ac:dyDescent="0.25">
      <c r="F278" s="121"/>
      <c r="H278" s="113"/>
      <c r="J278" s="113"/>
      <c r="K278" s="113"/>
    </row>
    <row r="279" spans="6:11" x14ac:dyDescent="0.25">
      <c r="F279" s="121"/>
      <c r="H279" s="113"/>
      <c r="J279" s="113"/>
      <c r="K279" s="113"/>
    </row>
    <row r="280" spans="6:11" x14ac:dyDescent="0.25">
      <c r="F280" s="121"/>
      <c r="H280" s="113"/>
      <c r="J280" s="113"/>
      <c r="K280" s="113"/>
    </row>
    <row r="281" spans="6:11" x14ac:dyDescent="0.25">
      <c r="F281" s="121"/>
      <c r="H281" s="113"/>
      <c r="J281" s="113"/>
      <c r="K281" s="113"/>
    </row>
    <row r="282" spans="6:11" x14ac:dyDescent="0.25">
      <c r="F282" s="121"/>
      <c r="H282" s="113"/>
      <c r="J282" s="113"/>
      <c r="K282" s="113"/>
    </row>
    <row r="283" spans="6:11" x14ac:dyDescent="0.25">
      <c r="F283" s="121"/>
      <c r="H283" s="113"/>
      <c r="J283" s="113"/>
      <c r="K283" s="113"/>
    </row>
    <row r="284" spans="6:11" x14ac:dyDescent="0.25">
      <c r="F284" s="121"/>
      <c r="H284" s="113"/>
      <c r="J284" s="113"/>
      <c r="K284" s="113"/>
    </row>
    <row r="285" spans="6:11" x14ac:dyDescent="0.25">
      <c r="F285" s="121"/>
      <c r="H285" s="113"/>
      <c r="J285" s="113"/>
      <c r="K285" s="113"/>
    </row>
    <row r="286" spans="6:11" x14ac:dyDescent="0.25">
      <c r="F286" s="121"/>
      <c r="H286" s="113"/>
      <c r="J286" s="113"/>
      <c r="K286" s="113"/>
    </row>
    <row r="287" spans="6:11" x14ac:dyDescent="0.25">
      <c r="F287" s="121"/>
      <c r="H287" s="113"/>
      <c r="J287" s="113"/>
      <c r="K287" s="113"/>
    </row>
    <row r="288" spans="6:11" x14ac:dyDescent="0.25">
      <c r="F288" s="121"/>
      <c r="H288" s="113"/>
      <c r="J288" s="113"/>
      <c r="K288" s="113"/>
    </row>
    <row r="289" spans="6:11" x14ac:dyDescent="0.25">
      <c r="F289" s="121"/>
      <c r="H289" s="113"/>
      <c r="J289" s="113"/>
      <c r="K289" s="113"/>
    </row>
    <row r="290" spans="6:11" x14ac:dyDescent="0.25">
      <c r="F290" s="121"/>
      <c r="H290" s="113"/>
      <c r="J290" s="113"/>
      <c r="K290" s="113"/>
    </row>
    <row r="291" spans="6:11" x14ac:dyDescent="0.25">
      <c r="F291" s="121"/>
      <c r="H291" s="113"/>
      <c r="J291" s="113"/>
      <c r="K291" s="113"/>
    </row>
    <row r="292" spans="6:11" x14ac:dyDescent="0.25">
      <c r="F292" s="121"/>
      <c r="H292" s="113"/>
      <c r="J292" s="113"/>
      <c r="K292" s="113"/>
    </row>
    <row r="293" spans="6:11" x14ac:dyDescent="0.25">
      <c r="F293" s="121"/>
      <c r="H293" s="113"/>
      <c r="J293" s="113"/>
      <c r="K293" s="113"/>
    </row>
    <row r="294" spans="6:11" x14ac:dyDescent="0.25">
      <c r="F294" s="121"/>
      <c r="H294" s="113"/>
      <c r="J294" s="113"/>
      <c r="K294" s="113"/>
    </row>
    <row r="295" spans="6:11" x14ac:dyDescent="0.25">
      <c r="F295" s="121"/>
      <c r="H295" s="113"/>
      <c r="J295" s="113"/>
      <c r="K295" s="113"/>
    </row>
    <row r="296" spans="6:11" x14ac:dyDescent="0.25">
      <c r="F296" s="121"/>
      <c r="H296" s="113"/>
      <c r="J296" s="113"/>
      <c r="K296" s="113"/>
    </row>
    <row r="297" spans="6:11" x14ac:dyDescent="0.25">
      <c r="F297" s="121"/>
      <c r="H297" s="113"/>
      <c r="J297" s="113"/>
      <c r="K297" s="113"/>
    </row>
    <row r="298" spans="6:11" x14ac:dyDescent="0.25">
      <c r="F298" s="121"/>
      <c r="H298" s="113"/>
      <c r="J298" s="113"/>
      <c r="K298" s="113"/>
    </row>
    <row r="299" spans="6:11" x14ac:dyDescent="0.25">
      <c r="F299" s="121"/>
      <c r="H299" s="113"/>
      <c r="J299" s="113"/>
      <c r="K299" s="113"/>
    </row>
    <row r="300" spans="6:11" x14ac:dyDescent="0.25">
      <c r="F300" s="121"/>
      <c r="H300" s="113"/>
      <c r="J300" s="113"/>
      <c r="K300" s="113"/>
    </row>
    <row r="301" spans="6:11" x14ac:dyDescent="0.25">
      <c r="F301" s="121"/>
      <c r="H301" s="113"/>
      <c r="J301" s="113"/>
      <c r="K301" s="113"/>
    </row>
    <row r="302" spans="6:11" x14ac:dyDescent="0.25">
      <c r="F302" s="121"/>
      <c r="H302" s="113"/>
      <c r="J302" s="113"/>
      <c r="K302" s="113"/>
    </row>
    <row r="303" spans="6:11" x14ac:dyDescent="0.25">
      <c r="F303" s="121"/>
      <c r="H303" s="113"/>
      <c r="J303" s="113"/>
      <c r="K303" s="113"/>
    </row>
    <row r="304" spans="6:11" x14ac:dyDescent="0.25">
      <c r="F304" s="121"/>
      <c r="H304" s="113"/>
      <c r="J304" s="113"/>
      <c r="K304" s="113"/>
    </row>
    <row r="305" spans="6:11" x14ac:dyDescent="0.25">
      <c r="F305" s="121"/>
      <c r="H305" s="113"/>
      <c r="J305" s="113"/>
      <c r="K305" s="113"/>
    </row>
    <row r="306" spans="6:11" x14ac:dyDescent="0.25">
      <c r="F306" s="121"/>
      <c r="H306" s="113"/>
      <c r="J306" s="113"/>
      <c r="K306" s="113"/>
    </row>
    <row r="307" spans="6:11" x14ac:dyDescent="0.25">
      <c r="F307" s="121"/>
      <c r="H307" s="113"/>
      <c r="J307" s="113"/>
      <c r="K307" s="113"/>
    </row>
    <row r="308" spans="6:11" x14ac:dyDescent="0.25">
      <c r="F308" s="121"/>
      <c r="H308" s="113"/>
      <c r="J308" s="113"/>
      <c r="K308" s="113"/>
    </row>
    <row r="309" spans="6:11" x14ac:dyDescent="0.25">
      <c r="F309" s="121"/>
      <c r="H309" s="113"/>
      <c r="J309" s="113"/>
      <c r="K309" s="113"/>
    </row>
    <row r="310" spans="6:11" x14ac:dyDescent="0.25">
      <c r="F310" s="121"/>
      <c r="H310" s="113"/>
      <c r="J310" s="113"/>
      <c r="K310" s="113"/>
    </row>
    <row r="311" spans="6:11" x14ac:dyDescent="0.25">
      <c r="F311" s="121"/>
      <c r="H311" s="113"/>
      <c r="J311" s="113"/>
      <c r="K311" s="113"/>
    </row>
    <row r="312" spans="6:11" x14ac:dyDescent="0.25">
      <c r="F312" s="121"/>
      <c r="H312" s="113"/>
      <c r="J312" s="113"/>
      <c r="K312" s="113"/>
    </row>
    <row r="313" spans="6:11" x14ac:dyDescent="0.25">
      <c r="F313" s="121"/>
      <c r="H313" s="113"/>
      <c r="J313" s="113"/>
      <c r="K313" s="113"/>
    </row>
    <row r="314" spans="6:11" x14ac:dyDescent="0.25">
      <c r="F314" s="121"/>
      <c r="H314" s="113"/>
      <c r="J314" s="113"/>
      <c r="K314" s="113"/>
    </row>
    <row r="315" spans="6:11" x14ac:dyDescent="0.25">
      <c r="F315" s="121"/>
      <c r="H315" s="113"/>
      <c r="J315" s="113"/>
      <c r="K315" s="113"/>
    </row>
    <row r="316" spans="6:11" x14ac:dyDescent="0.25">
      <c r="F316" s="121"/>
      <c r="H316" s="113"/>
      <c r="J316" s="113"/>
      <c r="K316" s="113"/>
    </row>
    <row r="317" spans="6:11" x14ac:dyDescent="0.25">
      <c r="F317" s="121"/>
      <c r="H317" s="113"/>
      <c r="J317" s="113"/>
      <c r="K317" s="113"/>
    </row>
    <row r="318" spans="6:11" x14ac:dyDescent="0.25">
      <c r="F318" s="121"/>
      <c r="H318" s="113"/>
      <c r="J318" s="113"/>
      <c r="K318" s="113"/>
    </row>
    <row r="319" spans="6:11" x14ac:dyDescent="0.25">
      <c r="F319" s="121"/>
      <c r="H319" s="113"/>
      <c r="J319" s="113"/>
      <c r="K319" s="113"/>
    </row>
    <row r="320" spans="6:11" x14ac:dyDescent="0.25">
      <c r="F320" s="121"/>
      <c r="H320" s="113"/>
      <c r="J320" s="113"/>
      <c r="K320" s="113"/>
    </row>
    <row r="321" spans="6:11" x14ac:dyDescent="0.25">
      <c r="F321" s="121"/>
      <c r="H321" s="113"/>
      <c r="J321" s="113"/>
      <c r="K321" s="113"/>
    </row>
    <row r="322" spans="6:11" x14ac:dyDescent="0.25">
      <c r="F322" s="121"/>
      <c r="H322" s="113"/>
      <c r="J322" s="113"/>
      <c r="K322" s="113"/>
    </row>
    <row r="323" spans="6:11" x14ac:dyDescent="0.25">
      <c r="F323" s="121"/>
      <c r="H323" s="113"/>
      <c r="J323" s="113"/>
      <c r="K323" s="113"/>
    </row>
    <row r="324" spans="6:11" x14ac:dyDescent="0.25">
      <c r="F324" s="121"/>
      <c r="H324" s="113"/>
      <c r="J324" s="113"/>
      <c r="K324" s="113"/>
    </row>
    <row r="325" spans="6:11" x14ac:dyDescent="0.25">
      <c r="F325" s="121"/>
      <c r="H325" s="113"/>
      <c r="J325" s="113"/>
      <c r="K325" s="113"/>
    </row>
    <row r="326" spans="6:11" x14ac:dyDescent="0.25">
      <c r="F326" s="121"/>
      <c r="H326" s="113"/>
      <c r="J326" s="113"/>
      <c r="K326" s="113"/>
    </row>
    <row r="327" spans="6:11" x14ac:dyDescent="0.25">
      <c r="F327" s="121"/>
      <c r="H327" s="113"/>
      <c r="J327" s="113"/>
      <c r="K327" s="113"/>
    </row>
    <row r="328" spans="6:11" x14ac:dyDescent="0.25">
      <c r="F328" s="121"/>
      <c r="H328" s="113"/>
      <c r="J328" s="113"/>
      <c r="K328" s="113"/>
    </row>
    <row r="329" spans="6:11" x14ac:dyDescent="0.25">
      <c r="F329" s="121"/>
      <c r="H329" s="113"/>
      <c r="J329" s="113"/>
      <c r="K329" s="113"/>
    </row>
    <row r="330" spans="6:11" x14ac:dyDescent="0.25">
      <c r="F330" s="121"/>
      <c r="H330" s="113"/>
      <c r="J330" s="113"/>
      <c r="K330" s="113"/>
    </row>
    <row r="331" spans="6:11" x14ac:dyDescent="0.25">
      <c r="F331" s="121"/>
      <c r="H331" s="113"/>
      <c r="J331" s="113"/>
      <c r="K331" s="113"/>
    </row>
    <row r="332" spans="6:11" x14ac:dyDescent="0.25">
      <c r="F332" s="121"/>
      <c r="H332" s="113"/>
      <c r="J332" s="113"/>
      <c r="K332" s="113"/>
    </row>
    <row r="333" spans="6:11" x14ac:dyDescent="0.25">
      <c r="F333" s="121"/>
      <c r="H333" s="113"/>
      <c r="J333" s="113"/>
      <c r="K333" s="113"/>
    </row>
    <row r="334" spans="6:11" x14ac:dyDescent="0.25">
      <c r="F334" s="121"/>
      <c r="H334" s="113"/>
      <c r="J334" s="113"/>
      <c r="K334" s="113"/>
    </row>
    <row r="335" spans="6:11" x14ac:dyDescent="0.25">
      <c r="F335" s="121"/>
      <c r="H335" s="113"/>
      <c r="J335" s="113"/>
      <c r="K335" s="113"/>
    </row>
    <row r="336" spans="6:11" x14ac:dyDescent="0.25">
      <c r="F336" s="121"/>
      <c r="H336" s="113"/>
      <c r="J336" s="113"/>
      <c r="K336" s="113"/>
    </row>
    <row r="337" spans="6:11" x14ac:dyDescent="0.25">
      <c r="F337" s="121"/>
      <c r="H337" s="113"/>
      <c r="J337" s="113"/>
      <c r="K337" s="113"/>
    </row>
    <row r="338" spans="6:11" x14ac:dyDescent="0.25">
      <c r="F338" s="121"/>
      <c r="J338" s="113"/>
      <c r="K338" s="113"/>
    </row>
    <row r="339" spans="6:11" x14ac:dyDescent="0.25">
      <c r="F339" s="121"/>
      <c r="H339" s="113"/>
      <c r="J339" s="113"/>
      <c r="K339" s="113"/>
    </row>
    <row r="340" spans="6:11" x14ac:dyDescent="0.25">
      <c r="F340" s="121"/>
      <c r="H340" s="113"/>
      <c r="J340" s="113"/>
      <c r="K340" s="113"/>
    </row>
    <row r="341" spans="6:11" x14ac:dyDescent="0.25">
      <c r="F341" s="121"/>
      <c r="H341" s="113"/>
      <c r="J341" s="113"/>
      <c r="K341" s="113"/>
    </row>
    <row r="342" spans="6:11" x14ac:dyDescent="0.25">
      <c r="F342" s="121"/>
      <c r="H342" s="113"/>
      <c r="J342" s="113"/>
      <c r="K342" s="113"/>
    </row>
    <row r="343" spans="6:11" x14ac:dyDescent="0.25">
      <c r="F343" s="113"/>
      <c r="H343" s="113"/>
      <c r="J343" s="113"/>
      <c r="K343" s="113"/>
    </row>
    <row r="344" spans="6:11" x14ac:dyDescent="0.25">
      <c r="F344" s="113"/>
      <c r="H344" s="113"/>
      <c r="J344" s="113"/>
      <c r="K344" s="113"/>
    </row>
    <row r="345" spans="6:11" x14ac:dyDescent="0.25">
      <c r="F345" s="113"/>
      <c r="J345" s="113"/>
      <c r="K345" s="113"/>
    </row>
    <row r="346" spans="6:11" x14ac:dyDescent="0.25">
      <c r="F346" s="113"/>
      <c r="J346" s="113"/>
      <c r="K346" s="113"/>
    </row>
    <row r="347" spans="6:11" x14ac:dyDescent="0.25">
      <c r="F347" s="113"/>
      <c r="J347" s="113"/>
      <c r="K347" s="113"/>
    </row>
    <row r="348" spans="6:11" x14ac:dyDescent="0.25">
      <c r="J348" s="113"/>
      <c r="K348" s="113"/>
    </row>
    <row r="349" spans="6:11" x14ac:dyDescent="0.25">
      <c r="J349" s="113"/>
      <c r="K349" s="113"/>
    </row>
    <row r="350" spans="6:11" x14ac:dyDescent="0.25">
      <c r="H350" s="113"/>
      <c r="J350" s="113"/>
      <c r="K350" s="113"/>
    </row>
    <row r="351" spans="6:11" x14ac:dyDescent="0.25">
      <c r="J351" s="113"/>
      <c r="K351" s="113"/>
    </row>
    <row r="352" spans="6:11" x14ac:dyDescent="0.25">
      <c r="F352" s="113"/>
      <c r="J352" s="113"/>
      <c r="K352" s="113"/>
    </row>
    <row r="353" spans="6:11" x14ac:dyDescent="0.25">
      <c r="F353" s="113"/>
      <c r="J353" s="113"/>
      <c r="K353" s="113"/>
    </row>
    <row r="354" spans="6:11" x14ac:dyDescent="0.25">
      <c r="F354" s="113"/>
      <c r="J354" s="113"/>
      <c r="K354" s="113"/>
    </row>
    <row r="355" spans="6:11" x14ac:dyDescent="0.25">
      <c r="F355" s="113"/>
      <c r="J355" s="113"/>
      <c r="K355" s="113"/>
    </row>
    <row r="356" spans="6:11" x14ac:dyDescent="0.25">
      <c r="F356" s="113"/>
      <c r="J356" s="113"/>
      <c r="K356" s="113"/>
    </row>
    <row r="357" spans="6:11" x14ac:dyDescent="0.25">
      <c r="F357" s="113"/>
      <c r="J357" s="113"/>
      <c r="K357" s="113"/>
    </row>
    <row r="358" spans="6:11" x14ac:dyDescent="0.25">
      <c r="F358" s="113"/>
      <c r="J358" s="113"/>
      <c r="K358" s="113"/>
    </row>
    <row r="359" spans="6:11" x14ac:dyDescent="0.25">
      <c r="F359" s="113"/>
      <c r="J359" s="113"/>
      <c r="K359" s="113"/>
    </row>
    <row r="360" spans="6:11" x14ac:dyDescent="0.25">
      <c r="F360" s="113"/>
      <c r="J360" s="113"/>
      <c r="K360" s="113"/>
    </row>
    <row r="361" spans="6:11" x14ac:dyDescent="0.25">
      <c r="F361" s="113"/>
      <c r="J361" s="113"/>
      <c r="K361" s="113"/>
    </row>
    <row r="362" spans="6:11" x14ac:dyDescent="0.25">
      <c r="F362" s="113"/>
      <c r="J362" s="113"/>
      <c r="K362" s="113"/>
    </row>
    <row r="363" spans="6:11" x14ac:dyDescent="0.25">
      <c r="F363" s="113"/>
      <c r="J363" s="113"/>
      <c r="K363" s="113"/>
    </row>
    <row r="364" spans="6:11" x14ac:dyDescent="0.25">
      <c r="F364" s="113"/>
      <c r="J364" s="113"/>
      <c r="K364" s="113"/>
    </row>
    <row r="365" spans="6:11" x14ac:dyDescent="0.25">
      <c r="F365" s="113"/>
      <c r="J365" s="113"/>
      <c r="K365" s="113"/>
    </row>
    <row r="366" spans="6:11" x14ac:dyDescent="0.25">
      <c r="F366" s="113"/>
      <c r="J366" s="113"/>
      <c r="K366" s="113"/>
    </row>
    <row r="367" spans="6:11" x14ac:dyDescent="0.25">
      <c r="F367" s="113"/>
      <c r="J367" s="113"/>
      <c r="K367" s="113"/>
    </row>
    <row r="368" spans="6:11" x14ac:dyDescent="0.25">
      <c r="J368" s="113"/>
      <c r="K368" s="11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9"/>
  <sheetViews>
    <sheetView showGridLines="0" workbookViewId="0">
      <selection activeCell="F7" sqref="F7"/>
    </sheetView>
  </sheetViews>
  <sheetFormatPr defaultColWidth="9.140625" defaultRowHeight="12.75" x14ac:dyDescent="0.25"/>
  <cols>
    <col min="1" max="1" width="30.7109375" style="4" customWidth="1"/>
    <col min="2" max="2" width="50.140625" style="4" customWidth="1"/>
    <col min="3" max="3" width="49.42578125" style="4" customWidth="1"/>
    <col min="4" max="4" width="48.42578125" style="4" customWidth="1"/>
    <col min="5" max="6" width="19.8554687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3" t="s">
        <v>4</v>
      </c>
      <c r="B1" s="124" t="str">
        <f>IF(Basisdaten!C16=0,"",Basisdaten!C16)</f>
        <v/>
      </c>
    </row>
    <row r="2" spans="1:6" x14ac:dyDescent="0.25">
      <c r="A2" s="123" t="s">
        <v>9</v>
      </c>
      <c r="B2" s="58" t="str">
        <f>IF(Basisdaten!J12=0,"",Basisdaten!J12)</f>
        <v/>
      </c>
    </row>
    <row r="3" spans="1:6" x14ac:dyDescent="0.25">
      <c r="A3" s="123" t="s">
        <v>85</v>
      </c>
      <c r="B3" s="58" t="str">
        <f>IF(Basisdaten!J14=0,"",Basisdaten!J14)</f>
        <v/>
      </c>
    </row>
    <row r="4" spans="1:6" x14ac:dyDescent="0.25">
      <c r="A4" s="66"/>
      <c r="B4" s="67"/>
    </row>
    <row r="5" spans="1:6" x14ac:dyDescent="0.25">
      <c r="A5" s="122" t="s">
        <v>62</v>
      </c>
      <c r="B5" s="122" t="s">
        <v>358</v>
      </c>
      <c r="C5" s="122" t="s">
        <v>6</v>
      </c>
      <c r="D5" s="122" t="s">
        <v>96</v>
      </c>
      <c r="E5" s="124" t="str">
        <f>Basisdaten!B12</f>
        <v>IK-Nummer</v>
      </c>
      <c r="F5" s="124" t="str">
        <f>Basisdaten!B14</f>
        <v>Standort-Nummer</v>
      </c>
    </row>
    <row r="6" spans="1:6" ht="16.5" customHeight="1" x14ac:dyDescent="0.25">
      <c r="A6" s="57" t="str">
        <f>IF(Basisdaten!B20=0,"",Basisdaten!B20)</f>
        <v/>
      </c>
      <c r="B6" s="217" t="str">
        <f>IF(Basisdaten!F20=0,"",Basisdaten!F20)</f>
        <v/>
      </c>
      <c r="C6" s="57" t="str">
        <f>IF(Basisdaten!F23=0,"",Basisdaten!F23)</f>
        <v/>
      </c>
      <c r="D6" s="57" t="str">
        <f>IF(Basisdaten!B23=0,"",Basisdaten!B23)</f>
        <v>Noch nicht vorhanden</v>
      </c>
      <c r="E6" s="124" t="str">
        <f>IF(Basisdaten!C12=0,"",Basisdaten!C12)</f>
        <v/>
      </c>
      <c r="F6" s="124"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H5" sqref="H5"/>
    </sheetView>
  </sheetViews>
  <sheetFormatPr defaultColWidth="11.42578125" defaultRowHeight="12.75" x14ac:dyDescent="0.2"/>
  <cols>
    <col min="1" max="1" width="51.28515625" style="125" customWidth="1"/>
    <col min="2" max="6" width="15.42578125" style="125" customWidth="1"/>
    <col min="7" max="7" width="10.5703125" style="125" customWidth="1"/>
    <col min="8" max="16384" width="11.42578125" style="125"/>
  </cols>
  <sheetData>
    <row r="1" spans="1:9" ht="60" customHeight="1" x14ac:dyDescent="0.2">
      <c r="A1" s="126"/>
      <c r="B1" s="152" t="s">
        <v>312</v>
      </c>
      <c r="C1" s="152" t="s">
        <v>313</v>
      </c>
      <c r="D1" s="152" t="s">
        <v>314</v>
      </c>
      <c r="E1" s="152" t="s">
        <v>315</v>
      </c>
      <c r="F1" s="152" t="s">
        <v>316</v>
      </c>
      <c r="G1" s="152" t="s">
        <v>317</v>
      </c>
      <c r="H1" s="152" t="s">
        <v>318</v>
      </c>
      <c r="I1" s="152" t="s">
        <v>246</v>
      </c>
    </row>
    <row r="2" spans="1:9" ht="30" customHeight="1" x14ac:dyDescent="0.2">
      <c r="A2" s="176" t="s">
        <v>273</v>
      </c>
      <c r="B2" s="186" t="str">
        <f>IF(Basisdaten!D26="","",Basisdaten!D26)</f>
        <v/>
      </c>
      <c r="C2" s="186" t="str">
        <f>IF(Basisdaten!E26="","",Basisdaten!E26)</f>
        <v/>
      </c>
      <c r="D2" s="186" t="str">
        <f>IF(Basisdaten!F26="","",Basisdaten!F26)</f>
        <v/>
      </c>
      <c r="E2" s="186" t="str">
        <f>IF(Basisdaten!G26="","",Basisdaten!G26)</f>
        <v/>
      </c>
      <c r="F2" s="186" t="str">
        <f>IF(Basisdaten!H26="","",Basisdaten!H26)</f>
        <v/>
      </c>
      <c r="G2" s="186" t="str">
        <f>IF(Basisdaten!I26="","",Basisdaten!I26)</f>
        <v/>
      </c>
      <c r="H2" s="186" t="str">
        <f>IF(Basisdaten!J26="","",Basisdaten!J26)</f>
        <v/>
      </c>
      <c r="I2" s="186" t="str">
        <f>IF(Basisdaten!K26="","",Basisdaten!K26)</f>
        <v/>
      </c>
    </row>
    <row r="3" spans="1:9" ht="30" customHeight="1" x14ac:dyDescent="0.2">
      <c r="A3" s="176" t="s">
        <v>274</v>
      </c>
      <c r="B3" s="186" t="str">
        <f>IF(Basisdaten!D27="","",Basisdaten!D27)</f>
        <v/>
      </c>
      <c r="C3" s="186" t="str">
        <f>IF(Basisdaten!E27="","",Basisdaten!E27)</f>
        <v/>
      </c>
      <c r="D3" s="186" t="str">
        <f>IF(Basisdaten!F27="","",Basisdaten!F27)</f>
        <v/>
      </c>
      <c r="E3" s="186" t="str">
        <f>IF(Basisdaten!G27="","",Basisdaten!G27)</f>
        <v/>
      </c>
      <c r="F3" s="186" t="str">
        <f>IF(Basisdaten!H27="","",Basisdaten!H27)</f>
        <v/>
      </c>
      <c r="G3" s="186" t="str">
        <f>IF(Basisdaten!I27="","",Basisdaten!I27)</f>
        <v/>
      </c>
      <c r="H3" s="186" t="str">
        <f>IF(Basisdaten!J27="","",Basisdaten!J27)</f>
        <v/>
      </c>
      <c r="I3" s="186" t="str">
        <f>IF(Basisdaten!K27="","",Basisdaten!K27)</f>
        <v/>
      </c>
    </row>
    <row r="4" spans="1:9" ht="30" customHeight="1" x14ac:dyDescent="0.2">
      <c r="A4" s="176" t="s">
        <v>275</v>
      </c>
      <c r="B4" s="186" t="str">
        <f>IF(Basisdaten!D28="","",Basisdaten!D28)</f>
        <v/>
      </c>
      <c r="C4" s="186" t="str">
        <f>IF(Basisdaten!E28="","",Basisdaten!E28)</f>
        <v/>
      </c>
      <c r="D4" s="186" t="str">
        <f>IF(Basisdaten!F28="","",Basisdaten!F28)</f>
        <v/>
      </c>
      <c r="E4" s="186" t="str">
        <f>IF(Basisdaten!G28="","",Basisdaten!G28)</f>
        <v/>
      </c>
      <c r="F4" s="186" t="str">
        <f>IF(Basisdaten!H28="","",Basisdaten!H28)</f>
        <v/>
      </c>
      <c r="G4" s="186" t="str">
        <f>IF(Basisdaten!I28="","",Basisdaten!I28)</f>
        <v/>
      </c>
      <c r="H4" s="186" t="str">
        <f>IF(Basisdaten!J28="","",Basisdaten!J28)</f>
        <v/>
      </c>
      <c r="I4" s="186" t="str">
        <f>IF(Basisdaten!K28="","",Basisdaten!K28)</f>
        <v/>
      </c>
    </row>
    <row r="5" spans="1:9" ht="30" customHeight="1" x14ac:dyDescent="0.2">
      <c r="A5" s="176" t="s">
        <v>319</v>
      </c>
      <c r="B5" s="187"/>
      <c r="C5" s="187"/>
      <c r="D5" s="187"/>
      <c r="E5" s="187"/>
      <c r="F5" s="187"/>
      <c r="G5" s="187"/>
      <c r="H5" s="187"/>
      <c r="I5" s="186" t="str">
        <f>IF(Basisdaten!K30="","",Basisdaten!K30)</f>
        <v/>
      </c>
    </row>
    <row r="6" spans="1:9" ht="30" customHeight="1" x14ac:dyDescent="0.2">
      <c r="A6" s="176" t="s">
        <v>320</v>
      </c>
      <c r="B6" s="187"/>
      <c r="C6" s="187"/>
      <c r="D6" s="187"/>
      <c r="E6" s="187"/>
      <c r="F6" s="187"/>
      <c r="G6" s="187"/>
      <c r="H6" s="187"/>
      <c r="I6" s="186" t="str">
        <f>IF(Basisdaten!K31="","",Basisdaten!K31)</f>
        <v/>
      </c>
    </row>
    <row r="7" spans="1:9" ht="30" customHeight="1" x14ac:dyDescent="0.2"/>
    <row r="8" spans="1:9" ht="30" customHeight="1" x14ac:dyDescent="0.2"/>
    <row r="9" spans="1:9" ht="30" customHeight="1" x14ac:dyDescent="0.2"/>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activeCell="S14" sqref="S14:S16"/>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228" hidden="1" customWidth="1"/>
  </cols>
  <sheetData>
    <row r="1" spans="1:11" ht="7.5" customHeight="1" x14ac:dyDescent="0.25"/>
    <row r="2" spans="1:11" x14ac:dyDescent="0.25">
      <c r="A2" s="229" t="str">
        <f>Basisdaten!B2</f>
        <v>Anlage EB Version O1.1 (Auditjahr 2025 / Kennzahlenjahr 2024)</v>
      </c>
    </row>
    <row r="3" spans="1:11" ht="15.75" x14ac:dyDescent="0.25">
      <c r="A3" s="230" t="s">
        <v>375</v>
      </c>
    </row>
    <row r="4" spans="1:11" ht="15.95" customHeight="1" thickBot="1" x14ac:dyDescent="0.3"/>
    <row r="5" spans="1:11" ht="18" customHeight="1" thickBot="1" x14ac:dyDescent="0.3">
      <c r="D5" s="231" t="s">
        <v>376</v>
      </c>
      <c r="E5" s="232">
        <f>SUM(K11:K60)</f>
        <v>0</v>
      </c>
    </row>
    <row r="6" spans="1:11" ht="9" customHeight="1" x14ac:dyDescent="0.25">
      <c r="A6" s="233"/>
    </row>
    <row r="7" spans="1:11" ht="35.25" customHeight="1" x14ac:dyDescent="0.25">
      <c r="A7" s="329" t="s">
        <v>429</v>
      </c>
      <c r="B7" s="330"/>
      <c r="C7" s="330"/>
      <c r="D7" s="330"/>
      <c r="E7" s="330"/>
    </row>
    <row r="8" spans="1:11" ht="12.75" customHeight="1" thickBot="1" x14ac:dyDescent="0.3"/>
    <row r="9" spans="1:11" ht="18.75" customHeight="1" x14ac:dyDescent="0.25">
      <c r="A9" s="331" t="s">
        <v>377</v>
      </c>
      <c r="B9" s="333" t="s">
        <v>378</v>
      </c>
      <c r="C9" s="333" t="s">
        <v>379</v>
      </c>
      <c r="D9" s="333"/>
      <c r="E9" s="335"/>
    </row>
    <row r="10" spans="1:11" ht="51.75" customHeight="1" thickBot="1" x14ac:dyDescent="0.3">
      <c r="A10" s="332"/>
      <c r="B10" s="334"/>
      <c r="C10" s="234" t="s">
        <v>380</v>
      </c>
      <c r="D10" s="234" t="s">
        <v>381</v>
      </c>
      <c r="E10" s="235" t="s">
        <v>382</v>
      </c>
    </row>
    <row r="11" spans="1:11" ht="26.1" customHeight="1" x14ac:dyDescent="0.25">
      <c r="A11" s="261"/>
      <c r="B11" s="262"/>
      <c r="C11" s="263"/>
      <c r="D11" s="263"/>
      <c r="E11" s="264"/>
      <c r="I11" s="228">
        <f>IF(A11&lt;&gt;"",1,0)</f>
        <v>0</v>
      </c>
      <c r="J11" s="228">
        <f>IF(B11&lt;&gt;"",1,0)</f>
        <v>0</v>
      </c>
      <c r="K11" s="228" t="str">
        <f>IF(AND(SUM($C$11:$C$60)&gt;=1,SUM(I11:J11)=2),SUM(C11:E11),"")</f>
        <v/>
      </c>
    </row>
    <row r="12" spans="1:11" ht="26.1" customHeight="1" x14ac:dyDescent="0.25">
      <c r="A12" s="261"/>
      <c r="B12" s="262"/>
      <c r="C12" s="265"/>
      <c r="D12" s="263"/>
      <c r="E12" s="266"/>
      <c r="I12" s="228">
        <f t="shared" ref="I12:I56" si="0">IF(A12&lt;&gt;"",1,0)</f>
        <v>0</v>
      </c>
      <c r="J12" s="228">
        <f t="shared" ref="J12:J56" si="1">IF(B12&lt;&gt;"",1,0)</f>
        <v>0</v>
      </c>
      <c r="K12" s="228" t="str">
        <f t="shared" ref="K12:K56" si="2">IF(AND(SUM($C$11:$C$60)&gt;=1,SUM(I12:J12)=2),SUM(C12:E12),"")</f>
        <v/>
      </c>
    </row>
    <row r="13" spans="1:11" ht="26.1" customHeight="1" x14ac:dyDescent="0.25">
      <c r="A13" s="261"/>
      <c r="B13" s="262"/>
      <c r="C13" s="263"/>
      <c r="D13" s="263"/>
      <c r="E13" s="264"/>
      <c r="I13" s="228">
        <f t="shared" si="0"/>
        <v>0</v>
      </c>
      <c r="J13" s="228">
        <f t="shared" si="1"/>
        <v>0</v>
      </c>
      <c r="K13" s="228" t="str">
        <f t="shared" si="2"/>
        <v/>
      </c>
    </row>
    <row r="14" spans="1:11" ht="26.1" customHeight="1" x14ac:dyDescent="0.25">
      <c r="A14" s="261"/>
      <c r="B14" s="262"/>
      <c r="C14" s="265"/>
      <c r="D14" s="263"/>
      <c r="E14" s="266"/>
      <c r="I14" s="228">
        <f t="shared" si="0"/>
        <v>0</v>
      </c>
      <c r="J14" s="228">
        <f t="shared" si="1"/>
        <v>0</v>
      </c>
      <c r="K14" s="228" t="str">
        <f t="shared" si="2"/>
        <v/>
      </c>
    </row>
    <row r="15" spans="1:11" ht="26.1" customHeight="1" x14ac:dyDescent="0.25">
      <c r="A15" s="261"/>
      <c r="B15" s="262"/>
      <c r="C15" s="263"/>
      <c r="D15" s="263"/>
      <c r="E15" s="264"/>
      <c r="I15" s="228">
        <f t="shared" si="0"/>
        <v>0</v>
      </c>
      <c r="J15" s="228">
        <f t="shared" si="1"/>
        <v>0</v>
      </c>
      <c r="K15" s="228" t="str">
        <f t="shared" si="2"/>
        <v/>
      </c>
    </row>
    <row r="16" spans="1:11" ht="26.1" customHeight="1" x14ac:dyDescent="0.25">
      <c r="A16" s="261"/>
      <c r="B16" s="262"/>
      <c r="C16" s="265"/>
      <c r="D16" s="263"/>
      <c r="E16" s="266"/>
      <c r="I16" s="228">
        <f t="shared" si="0"/>
        <v>0</v>
      </c>
      <c r="J16" s="228">
        <f t="shared" si="1"/>
        <v>0</v>
      </c>
      <c r="K16" s="228" t="str">
        <f t="shared" si="2"/>
        <v/>
      </c>
    </row>
    <row r="17" spans="1:11" ht="26.1" customHeight="1" x14ac:dyDescent="0.25">
      <c r="A17" s="261"/>
      <c r="B17" s="262"/>
      <c r="C17" s="263"/>
      <c r="D17" s="263"/>
      <c r="E17" s="264"/>
      <c r="I17" s="228">
        <f t="shared" si="0"/>
        <v>0</v>
      </c>
      <c r="J17" s="228">
        <f t="shared" si="1"/>
        <v>0</v>
      </c>
      <c r="K17" s="228" t="str">
        <f t="shared" si="2"/>
        <v/>
      </c>
    </row>
    <row r="18" spans="1:11" ht="26.1" customHeight="1" x14ac:dyDescent="0.25">
      <c r="A18" s="261"/>
      <c r="B18" s="262"/>
      <c r="C18" s="265"/>
      <c r="D18" s="263"/>
      <c r="E18" s="266"/>
      <c r="I18" s="228">
        <f t="shared" si="0"/>
        <v>0</v>
      </c>
      <c r="J18" s="228">
        <f t="shared" si="1"/>
        <v>0</v>
      </c>
      <c r="K18" s="228" t="str">
        <f t="shared" si="2"/>
        <v/>
      </c>
    </row>
    <row r="19" spans="1:11" ht="26.1" customHeight="1" x14ac:dyDescent="0.25">
      <c r="A19" s="261"/>
      <c r="B19" s="262"/>
      <c r="C19" s="263"/>
      <c r="D19" s="263"/>
      <c r="E19" s="264"/>
      <c r="I19" s="228">
        <f t="shared" si="0"/>
        <v>0</v>
      </c>
      <c r="J19" s="228">
        <f t="shared" si="1"/>
        <v>0</v>
      </c>
      <c r="K19" s="228" t="str">
        <f t="shared" si="2"/>
        <v/>
      </c>
    </row>
    <row r="20" spans="1:11" ht="26.1" customHeight="1" x14ac:dyDescent="0.25">
      <c r="A20" s="261"/>
      <c r="B20" s="262"/>
      <c r="C20" s="265"/>
      <c r="D20" s="263"/>
      <c r="E20" s="266"/>
      <c r="I20" s="228">
        <f t="shared" si="0"/>
        <v>0</v>
      </c>
      <c r="J20" s="228">
        <f t="shared" si="1"/>
        <v>0</v>
      </c>
      <c r="K20" s="228" t="str">
        <f t="shared" si="2"/>
        <v/>
      </c>
    </row>
    <row r="21" spans="1:11" ht="26.1" customHeight="1" x14ac:dyDescent="0.25">
      <c r="A21" s="261"/>
      <c r="B21" s="262"/>
      <c r="C21" s="265"/>
      <c r="D21" s="263"/>
      <c r="E21" s="266"/>
      <c r="I21" s="228">
        <f t="shared" si="0"/>
        <v>0</v>
      </c>
      <c r="J21" s="228">
        <f t="shared" si="1"/>
        <v>0</v>
      </c>
      <c r="K21" s="228" t="str">
        <f t="shared" si="2"/>
        <v/>
      </c>
    </row>
    <row r="22" spans="1:11" ht="26.1" customHeight="1" x14ac:dyDescent="0.25">
      <c r="A22" s="261"/>
      <c r="B22" s="262"/>
      <c r="C22" s="265"/>
      <c r="D22" s="263"/>
      <c r="E22" s="266"/>
      <c r="I22" s="228">
        <f t="shared" si="0"/>
        <v>0</v>
      </c>
      <c r="J22" s="228">
        <f t="shared" si="1"/>
        <v>0</v>
      </c>
      <c r="K22" s="228" t="str">
        <f t="shared" si="2"/>
        <v/>
      </c>
    </row>
    <row r="23" spans="1:11" ht="26.1" customHeight="1" x14ac:dyDescent="0.25">
      <c r="A23" s="261"/>
      <c r="B23" s="262"/>
      <c r="C23" s="263"/>
      <c r="D23" s="263"/>
      <c r="E23" s="264"/>
      <c r="I23" s="228">
        <f t="shared" si="0"/>
        <v>0</v>
      </c>
      <c r="J23" s="228">
        <f t="shared" si="1"/>
        <v>0</v>
      </c>
      <c r="K23" s="228" t="str">
        <f t="shared" si="2"/>
        <v/>
      </c>
    </row>
    <row r="24" spans="1:11" ht="26.1" customHeight="1" x14ac:dyDescent="0.25">
      <c r="A24" s="261"/>
      <c r="B24" s="262"/>
      <c r="C24" s="265"/>
      <c r="D24" s="263"/>
      <c r="E24" s="266"/>
      <c r="I24" s="228">
        <f t="shared" si="0"/>
        <v>0</v>
      </c>
      <c r="J24" s="228">
        <f t="shared" si="1"/>
        <v>0</v>
      </c>
      <c r="K24" s="228" t="str">
        <f t="shared" si="2"/>
        <v/>
      </c>
    </row>
    <row r="25" spans="1:11" ht="26.1" customHeight="1" x14ac:dyDescent="0.25">
      <c r="A25" s="261"/>
      <c r="B25" s="262"/>
      <c r="C25" s="265"/>
      <c r="D25" s="263"/>
      <c r="E25" s="266"/>
      <c r="I25" s="228">
        <f t="shared" si="0"/>
        <v>0</v>
      </c>
      <c r="J25" s="228">
        <f t="shared" si="1"/>
        <v>0</v>
      </c>
      <c r="K25" s="228" t="str">
        <f t="shared" si="2"/>
        <v/>
      </c>
    </row>
    <row r="26" spans="1:11" ht="26.1" customHeight="1" x14ac:dyDescent="0.25">
      <c r="A26" s="261"/>
      <c r="B26" s="262"/>
      <c r="C26" s="263"/>
      <c r="D26" s="263"/>
      <c r="E26" s="264"/>
      <c r="I26" s="228">
        <f t="shared" si="0"/>
        <v>0</v>
      </c>
      <c r="J26" s="228">
        <f t="shared" si="1"/>
        <v>0</v>
      </c>
      <c r="K26" s="228" t="str">
        <f t="shared" si="2"/>
        <v/>
      </c>
    </row>
    <row r="27" spans="1:11" ht="26.1" customHeight="1" x14ac:dyDescent="0.25">
      <c r="A27" s="261"/>
      <c r="B27" s="262"/>
      <c r="C27" s="265"/>
      <c r="D27" s="263"/>
      <c r="E27" s="266"/>
      <c r="I27" s="228">
        <f t="shared" si="0"/>
        <v>0</v>
      </c>
      <c r="J27" s="228">
        <f t="shared" si="1"/>
        <v>0</v>
      </c>
      <c r="K27" s="228" t="str">
        <f t="shared" si="2"/>
        <v/>
      </c>
    </row>
    <row r="28" spans="1:11" ht="26.1" customHeight="1" x14ac:dyDescent="0.25">
      <c r="A28" s="261"/>
      <c r="B28" s="262"/>
      <c r="C28" s="265"/>
      <c r="D28" s="263"/>
      <c r="E28" s="266"/>
      <c r="I28" s="228">
        <f t="shared" si="0"/>
        <v>0</v>
      </c>
      <c r="J28" s="228">
        <f t="shared" si="1"/>
        <v>0</v>
      </c>
      <c r="K28" s="228" t="str">
        <f t="shared" si="2"/>
        <v/>
      </c>
    </row>
    <row r="29" spans="1:11" ht="26.1" customHeight="1" x14ac:dyDescent="0.25">
      <c r="A29" s="261"/>
      <c r="B29" s="262"/>
      <c r="C29" s="263"/>
      <c r="D29" s="263"/>
      <c r="E29" s="264"/>
      <c r="I29" s="228">
        <f t="shared" si="0"/>
        <v>0</v>
      </c>
      <c r="J29" s="228">
        <f t="shared" si="1"/>
        <v>0</v>
      </c>
      <c r="K29" s="228" t="str">
        <f t="shared" si="2"/>
        <v/>
      </c>
    </row>
    <row r="30" spans="1:11" ht="26.1" customHeight="1" x14ac:dyDescent="0.25">
      <c r="A30" s="261"/>
      <c r="B30" s="262"/>
      <c r="C30" s="265"/>
      <c r="D30" s="263"/>
      <c r="E30" s="266"/>
      <c r="I30" s="228">
        <f t="shared" si="0"/>
        <v>0</v>
      </c>
      <c r="J30" s="228">
        <f t="shared" si="1"/>
        <v>0</v>
      </c>
      <c r="K30" s="228" t="str">
        <f t="shared" si="2"/>
        <v/>
      </c>
    </row>
    <row r="31" spans="1:11" ht="26.1" customHeight="1" x14ac:dyDescent="0.25">
      <c r="A31" s="261"/>
      <c r="B31" s="262"/>
      <c r="C31" s="265"/>
      <c r="D31" s="263"/>
      <c r="E31" s="266"/>
      <c r="I31" s="228">
        <f t="shared" si="0"/>
        <v>0</v>
      </c>
      <c r="J31" s="228">
        <f t="shared" si="1"/>
        <v>0</v>
      </c>
      <c r="K31" s="228" t="str">
        <f t="shared" si="2"/>
        <v/>
      </c>
    </row>
    <row r="32" spans="1:11" ht="26.1" customHeight="1" x14ac:dyDescent="0.25">
      <c r="A32" s="261"/>
      <c r="B32" s="262"/>
      <c r="C32" s="263"/>
      <c r="D32" s="263"/>
      <c r="E32" s="264"/>
      <c r="I32" s="228">
        <f t="shared" si="0"/>
        <v>0</v>
      </c>
      <c r="J32" s="228">
        <f t="shared" si="1"/>
        <v>0</v>
      </c>
      <c r="K32" s="228" t="str">
        <f t="shared" si="2"/>
        <v/>
      </c>
    </row>
    <row r="33" spans="1:11" ht="26.1" customHeight="1" x14ac:dyDescent="0.25">
      <c r="A33" s="261"/>
      <c r="B33" s="262"/>
      <c r="C33" s="265"/>
      <c r="D33" s="263"/>
      <c r="E33" s="266"/>
      <c r="I33" s="228">
        <f t="shared" si="0"/>
        <v>0</v>
      </c>
      <c r="J33" s="228">
        <f t="shared" si="1"/>
        <v>0</v>
      </c>
      <c r="K33" s="228" t="str">
        <f t="shared" si="2"/>
        <v/>
      </c>
    </row>
    <row r="34" spans="1:11" ht="26.1" customHeight="1" x14ac:dyDescent="0.25">
      <c r="A34" s="261"/>
      <c r="B34" s="262"/>
      <c r="C34" s="265"/>
      <c r="D34" s="263"/>
      <c r="E34" s="266"/>
      <c r="I34" s="228">
        <f t="shared" si="0"/>
        <v>0</v>
      </c>
      <c r="J34" s="228">
        <f t="shared" si="1"/>
        <v>0</v>
      </c>
      <c r="K34" s="228" t="str">
        <f t="shared" si="2"/>
        <v/>
      </c>
    </row>
    <row r="35" spans="1:11" ht="26.1" customHeight="1" x14ac:dyDescent="0.25">
      <c r="A35" s="261"/>
      <c r="B35" s="262"/>
      <c r="C35" s="263"/>
      <c r="D35" s="263"/>
      <c r="E35" s="264"/>
      <c r="I35" s="228">
        <f t="shared" si="0"/>
        <v>0</v>
      </c>
      <c r="J35" s="228">
        <f t="shared" si="1"/>
        <v>0</v>
      </c>
      <c r="K35" s="228" t="str">
        <f t="shared" si="2"/>
        <v/>
      </c>
    </row>
    <row r="36" spans="1:11" ht="26.1" customHeight="1" x14ac:dyDescent="0.25">
      <c r="A36" s="261"/>
      <c r="B36" s="262"/>
      <c r="C36" s="265"/>
      <c r="D36" s="263"/>
      <c r="E36" s="266"/>
      <c r="I36" s="228">
        <f t="shared" si="0"/>
        <v>0</v>
      </c>
      <c r="J36" s="228">
        <f t="shared" si="1"/>
        <v>0</v>
      </c>
      <c r="K36" s="228" t="str">
        <f t="shared" si="2"/>
        <v/>
      </c>
    </row>
    <row r="37" spans="1:11" ht="26.1" customHeight="1" x14ac:dyDescent="0.25">
      <c r="A37" s="261"/>
      <c r="B37" s="262"/>
      <c r="C37" s="265"/>
      <c r="D37" s="263"/>
      <c r="E37" s="266"/>
      <c r="I37" s="228">
        <f t="shared" si="0"/>
        <v>0</v>
      </c>
      <c r="J37" s="228">
        <f t="shared" si="1"/>
        <v>0</v>
      </c>
      <c r="K37" s="228" t="str">
        <f t="shared" si="2"/>
        <v/>
      </c>
    </row>
    <row r="38" spans="1:11" ht="26.1" customHeight="1" x14ac:dyDescent="0.25">
      <c r="A38" s="261"/>
      <c r="B38" s="262"/>
      <c r="C38" s="263"/>
      <c r="D38" s="263"/>
      <c r="E38" s="264"/>
      <c r="I38" s="228">
        <f t="shared" si="0"/>
        <v>0</v>
      </c>
      <c r="J38" s="228">
        <f t="shared" si="1"/>
        <v>0</v>
      </c>
      <c r="K38" s="228" t="str">
        <f t="shared" si="2"/>
        <v/>
      </c>
    </row>
    <row r="39" spans="1:11" ht="26.1" customHeight="1" x14ac:dyDescent="0.25">
      <c r="A39" s="261"/>
      <c r="B39" s="262"/>
      <c r="C39" s="265"/>
      <c r="D39" s="263"/>
      <c r="E39" s="266"/>
      <c r="I39" s="228">
        <f t="shared" si="0"/>
        <v>0</v>
      </c>
      <c r="J39" s="228">
        <f t="shared" si="1"/>
        <v>0</v>
      </c>
      <c r="K39" s="228" t="str">
        <f t="shared" si="2"/>
        <v/>
      </c>
    </row>
    <row r="40" spans="1:11" ht="26.1" customHeight="1" x14ac:dyDescent="0.25">
      <c r="A40" s="278"/>
      <c r="B40" s="278"/>
      <c r="C40" s="265"/>
      <c r="D40" s="265"/>
      <c r="E40" s="277"/>
      <c r="I40" s="228">
        <f t="shared" si="0"/>
        <v>0</v>
      </c>
      <c r="J40" s="228">
        <f t="shared" si="1"/>
        <v>0</v>
      </c>
      <c r="K40" s="228" t="str">
        <f t="shared" si="2"/>
        <v/>
      </c>
    </row>
    <row r="41" spans="1:11" ht="26.1" customHeight="1" x14ac:dyDescent="0.25">
      <c r="A41" s="278"/>
      <c r="B41" s="278"/>
      <c r="C41" s="265"/>
      <c r="D41" s="265"/>
      <c r="E41" s="277"/>
      <c r="I41" s="228">
        <f t="shared" si="0"/>
        <v>0</v>
      </c>
      <c r="J41" s="228">
        <f t="shared" si="1"/>
        <v>0</v>
      </c>
      <c r="K41" s="228" t="str">
        <f t="shared" si="2"/>
        <v/>
      </c>
    </row>
    <row r="42" spans="1:11" ht="26.1" customHeight="1" x14ac:dyDescent="0.25">
      <c r="A42" s="278"/>
      <c r="B42" s="278"/>
      <c r="C42" s="265"/>
      <c r="D42" s="265"/>
      <c r="E42" s="277"/>
      <c r="I42" s="228">
        <f t="shared" si="0"/>
        <v>0</v>
      </c>
      <c r="J42" s="228">
        <f t="shared" si="1"/>
        <v>0</v>
      </c>
      <c r="K42" s="228" t="str">
        <f t="shared" si="2"/>
        <v/>
      </c>
    </row>
    <row r="43" spans="1:11" ht="26.1" customHeight="1" x14ac:dyDescent="0.25">
      <c r="A43" s="278"/>
      <c r="B43" s="278"/>
      <c r="C43" s="265"/>
      <c r="D43" s="265"/>
      <c r="E43" s="277"/>
      <c r="I43" s="228">
        <f t="shared" si="0"/>
        <v>0</v>
      </c>
      <c r="J43" s="228">
        <f t="shared" si="1"/>
        <v>0</v>
      </c>
      <c r="K43" s="228" t="str">
        <f t="shared" si="2"/>
        <v/>
      </c>
    </row>
    <row r="44" spans="1:11" ht="26.1" customHeight="1" x14ac:dyDescent="0.25">
      <c r="A44" s="278"/>
      <c r="B44" s="278"/>
      <c r="C44" s="265"/>
      <c r="D44" s="265"/>
      <c r="E44" s="277"/>
      <c r="I44" s="228">
        <f t="shared" si="0"/>
        <v>0</v>
      </c>
      <c r="J44" s="228">
        <f t="shared" si="1"/>
        <v>0</v>
      </c>
      <c r="K44" s="228" t="str">
        <f t="shared" si="2"/>
        <v/>
      </c>
    </row>
    <row r="45" spans="1:11" ht="26.1" customHeight="1" x14ac:dyDescent="0.25">
      <c r="A45" s="278"/>
      <c r="B45" s="278"/>
      <c r="C45" s="265"/>
      <c r="D45" s="265"/>
      <c r="E45" s="277"/>
      <c r="I45" s="228">
        <f t="shared" si="0"/>
        <v>0</v>
      </c>
      <c r="J45" s="228">
        <f t="shared" si="1"/>
        <v>0</v>
      </c>
      <c r="K45" s="228" t="str">
        <f t="shared" si="2"/>
        <v/>
      </c>
    </row>
    <row r="46" spans="1:11" ht="26.1" customHeight="1" x14ac:dyDescent="0.25">
      <c r="A46" s="278"/>
      <c r="B46" s="278"/>
      <c r="C46" s="265"/>
      <c r="D46" s="265"/>
      <c r="E46" s="277"/>
      <c r="I46" s="228">
        <f t="shared" si="0"/>
        <v>0</v>
      </c>
      <c r="J46" s="228">
        <f t="shared" si="1"/>
        <v>0</v>
      </c>
      <c r="K46" s="228" t="str">
        <f t="shared" si="2"/>
        <v/>
      </c>
    </row>
    <row r="47" spans="1:11" ht="26.1" customHeight="1" x14ac:dyDescent="0.25">
      <c r="A47" s="278"/>
      <c r="B47" s="278"/>
      <c r="C47" s="265"/>
      <c r="D47" s="265"/>
      <c r="E47" s="277"/>
      <c r="I47" s="228">
        <f t="shared" si="0"/>
        <v>0</v>
      </c>
      <c r="J47" s="228">
        <f t="shared" si="1"/>
        <v>0</v>
      </c>
      <c r="K47" s="228" t="str">
        <f t="shared" si="2"/>
        <v/>
      </c>
    </row>
    <row r="48" spans="1:11" ht="26.1" customHeight="1" x14ac:dyDescent="0.25">
      <c r="A48" s="278"/>
      <c r="B48" s="278"/>
      <c r="C48" s="265"/>
      <c r="D48" s="265"/>
      <c r="E48" s="277"/>
      <c r="I48" s="228">
        <f t="shared" si="0"/>
        <v>0</v>
      </c>
      <c r="J48" s="228">
        <f t="shared" si="1"/>
        <v>0</v>
      </c>
      <c r="K48" s="228" t="str">
        <f t="shared" si="2"/>
        <v/>
      </c>
    </row>
    <row r="49" spans="1:11" ht="26.1" customHeight="1" x14ac:dyDescent="0.25">
      <c r="A49" s="278"/>
      <c r="B49" s="278"/>
      <c r="C49" s="265"/>
      <c r="D49" s="265"/>
      <c r="E49" s="277"/>
      <c r="I49" s="228">
        <f t="shared" si="0"/>
        <v>0</v>
      </c>
      <c r="J49" s="228">
        <f t="shared" si="1"/>
        <v>0</v>
      </c>
      <c r="K49" s="228" t="str">
        <f t="shared" si="2"/>
        <v/>
      </c>
    </row>
    <row r="50" spans="1:11" ht="26.1" customHeight="1" x14ac:dyDescent="0.25">
      <c r="A50" s="278"/>
      <c r="B50" s="278"/>
      <c r="C50" s="265"/>
      <c r="D50" s="265"/>
      <c r="E50" s="277"/>
      <c r="I50" s="228">
        <f t="shared" si="0"/>
        <v>0</v>
      </c>
      <c r="J50" s="228">
        <f t="shared" si="1"/>
        <v>0</v>
      </c>
      <c r="K50" s="228" t="str">
        <f t="shared" si="2"/>
        <v/>
      </c>
    </row>
    <row r="51" spans="1:11" ht="26.1" customHeight="1" x14ac:dyDescent="0.25">
      <c r="A51" s="278"/>
      <c r="B51" s="278"/>
      <c r="C51" s="265"/>
      <c r="D51" s="265"/>
      <c r="E51" s="277"/>
      <c r="I51" s="228">
        <f t="shared" si="0"/>
        <v>0</v>
      </c>
      <c r="J51" s="228">
        <f t="shared" si="1"/>
        <v>0</v>
      </c>
      <c r="K51" s="228" t="str">
        <f t="shared" si="2"/>
        <v/>
      </c>
    </row>
    <row r="52" spans="1:11" ht="26.1" customHeight="1" x14ac:dyDescent="0.25">
      <c r="A52" s="278"/>
      <c r="B52" s="278"/>
      <c r="C52" s="265"/>
      <c r="D52" s="265"/>
      <c r="E52" s="277"/>
      <c r="I52" s="228">
        <f t="shared" si="0"/>
        <v>0</v>
      </c>
      <c r="J52" s="228">
        <f t="shared" si="1"/>
        <v>0</v>
      </c>
      <c r="K52" s="228" t="str">
        <f t="shared" si="2"/>
        <v/>
      </c>
    </row>
    <row r="53" spans="1:11" ht="26.1" customHeight="1" x14ac:dyDescent="0.25">
      <c r="A53" s="278"/>
      <c r="B53" s="278"/>
      <c r="C53" s="265"/>
      <c r="D53" s="265"/>
      <c r="E53" s="277"/>
      <c r="I53" s="228">
        <f t="shared" si="0"/>
        <v>0</v>
      </c>
      <c r="J53" s="228">
        <f t="shared" si="1"/>
        <v>0</v>
      </c>
      <c r="K53" s="228" t="str">
        <f t="shared" si="2"/>
        <v/>
      </c>
    </row>
    <row r="54" spans="1:11" ht="26.1" customHeight="1" x14ac:dyDescent="0.25">
      <c r="A54" s="278"/>
      <c r="B54" s="278"/>
      <c r="C54" s="265"/>
      <c r="D54" s="265"/>
      <c r="E54" s="277"/>
      <c r="I54" s="228">
        <f t="shared" si="0"/>
        <v>0</v>
      </c>
      <c r="J54" s="228">
        <f t="shared" si="1"/>
        <v>0</v>
      </c>
      <c r="K54" s="228" t="str">
        <f t="shared" si="2"/>
        <v/>
      </c>
    </row>
    <row r="55" spans="1:11" ht="26.1" customHeight="1" x14ac:dyDescent="0.25">
      <c r="A55" s="278"/>
      <c r="B55" s="278"/>
      <c r="C55" s="265"/>
      <c r="D55" s="265"/>
      <c r="E55" s="277"/>
      <c r="I55" s="228">
        <f t="shared" si="0"/>
        <v>0</v>
      </c>
      <c r="J55" s="228">
        <f t="shared" si="1"/>
        <v>0</v>
      </c>
      <c r="K55" s="228" t="str">
        <f t="shared" si="2"/>
        <v/>
      </c>
    </row>
    <row r="56" spans="1:11" ht="26.1" customHeight="1" x14ac:dyDescent="0.25">
      <c r="A56" s="278"/>
      <c r="B56" s="278"/>
      <c r="C56" s="265"/>
      <c r="D56" s="265"/>
      <c r="E56" s="277"/>
      <c r="I56" s="228">
        <f t="shared" si="0"/>
        <v>0</v>
      </c>
      <c r="J56" s="228">
        <f t="shared" si="1"/>
        <v>0</v>
      </c>
      <c r="K56" s="228" t="str">
        <f t="shared" si="2"/>
        <v/>
      </c>
    </row>
    <row r="57" spans="1:11" ht="26.1" customHeight="1" x14ac:dyDescent="0.25">
      <c r="A57" s="278"/>
      <c r="B57" s="278"/>
      <c r="C57" s="265"/>
      <c r="D57" s="265"/>
      <c r="E57" s="277"/>
      <c r="I57" s="228">
        <f t="shared" ref="I57:I60" si="3">IF(A57&lt;&gt;"",1,0)</f>
        <v>0</v>
      </c>
      <c r="J57" s="228">
        <f t="shared" ref="J57:J60" si="4">IF(B57&lt;&gt;"",1,0)</f>
        <v>0</v>
      </c>
      <c r="K57" s="228" t="str">
        <f t="shared" ref="K57:K60" si="5">IF(AND(SUM($C$11:$C$60)&gt;=1,SUM(I57:J57)=2),SUM(C57:E57),"")</f>
        <v/>
      </c>
    </row>
    <row r="58" spans="1:11" ht="26.1" customHeight="1" x14ac:dyDescent="0.25">
      <c r="A58" s="278"/>
      <c r="B58" s="278"/>
      <c r="C58" s="265"/>
      <c r="D58" s="265"/>
      <c r="E58" s="277"/>
      <c r="I58" s="228">
        <f t="shared" si="3"/>
        <v>0</v>
      </c>
      <c r="J58" s="228">
        <f t="shared" si="4"/>
        <v>0</v>
      </c>
      <c r="K58" s="228" t="str">
        <f t="shared" si="5"/>
        <v/>
      </c>
    </row>
    <row r="59" spans="1:11" ht="26.1" customHeight="1" x14ac:dyDescent="0.25">
      <c r="A59" s="279"/>
      <c r="B59" s="280"/>
      <c r="C59" s="276"/>
      <c r="D59" s="276"/>
      <c r="E59" s="277"/>
      <c r="I59" s="228">
        <f t="shared" si="3"/>
        <v>0</v>
      </c>
      <c r="J59" s="228">
        <f t="shared" si="4"/>
        <v>0</v>
      </c>
      <c r="K59" s="228" t="str">
        <f t="shared" si="5"/>
        <v/>
      </c>
    </row>
    <row r="60" spans="1:11" ht="26.1" customHeight="1" thickBot="1" x14ac:dyDescent="0.3">
      <c r="A60" s="267"/>
      <c r="B60" s="268"/>
      <c r="C60" s="269"/>
      <c r="D60" s="269"/>
      <c r="E60" s="270"/>
      <c r="I60" s="228">
        <f t="shared" si="3"/>
        <v>0</v>
      </c>
      <c r="J60" s="228">
        <f t="shared" si="4"/>
        <v>0</v>
      </c>
      <c r="K60" s="228" t="str">
        <f t="shared" si="5"/>
        <v/>
      </c>
    </row>
  </sheetData>
  <sheetProtection algorithmName="SHA-512" hashValue="31zQFHn3WSn7ZzhcbwE/kJY6LMRr6AXLQTr9itqybr4A+YrcG1k9CQEiUMVZRvSdr9tFpou3Ht+PcpTcvPx7iQ==" saltValue="G6aAF08DRomrmkh+75lscQ==" spinCount="100000" sheet="1" objects="1" scenarios="1" selectLockedCells="1"/>
  <mergeCells count="4">
    <mergeCell ref="A7:E7"/>
    <mergeCell ref="A9:A10"/>
    <mergeCell ref="B9:B10"/>
    <mergeCell ref="C9:E9"/>
  </mergeCells>
  <phoneticPr fontId="94" type="noConversion"/>
  <conditionalFormatting sqref="A11:E60">
    <cfRule type="expression" dxfId="42" priority="1" stopIfTrue="1">
      <formula>LEN(TRIM(A11))=0</formula>
    </cfRule>
  </conditionalFormatting>
  <dataValidations count="3">
    <dataValidation type="whole" showInputMessage="1" showErrorMessage="1" errorTitle="Eingabefehler" error="Ganze Zahl zwischen 0 und 5000 eingeben." sqref="C12 C57 C15 C18 C21 C24 C27 C30 C33 C36 C39 C42 C45 C48 C51 C54 D11:E60 C59"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allowBlank="1" showInputMessage="1" showErrorMessage="1" errorTitle="Eingabefehler" error="Ganze Zahl zwischen 0 und 5000 eingeben." sqref="C11 C13:C14 C16:C17 C19:C20 C22:C23 C25:C26 C28:C29 C31:C32 C34:C35 C37:C38 C40:C41 C43:C44 C46:C47 C49:C50 C52:C53 C55:C56 C58 C60"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C51" sqref="C51"/>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239" t="s">
        <v>397</v>
      </c>
      <c r="B1" s="239" t="s">
        <v>378</v>
      </c>
      <c r="C1" s="239" t="s">
        <v>380</v>
      </c>
      <c r="D1" s="239" t="s">
        <v>381</v>
      </c>
      <c r="E1" s="239" t="s">
        <v>382</v>
      </c>
      <c r="F1" s="256" t="s">
        <v>398</v>
      </c>
      <c r="G1" s="256" t="s">
        <v>399</v>
      </c>
      <c r="H1" s="256" t="s">
        <v>400</v>
      </c>
      <c r="I1" s="256" t="s">
        <v>401</v>
      </c>
      <c r="J1" s="256" t="s">
        <v>402</v>
      </c>
      <c r="K1" s="256" t="s">
        <v>403</v>
      </c>
      <c r="L1" s="256" t="s">
        <v>404</v>
      </c>
      <c r="M1" s="256" t="s">
        <v>405</v>
      </c>
    </row>
    <row r="2" spans="1:13" x14ac:dyDescent="0.25">
      <c r="A2" s="240" t="str">
        <f>IF(AND(SUM(Studien!I11:J11)=2,Studien!K11&lt;&gt;0),Studien!A11,"")</f>
        <v/>
      </c>
      <c r="B2" s="240" t="str">
        <f>IF(AND(SUM(Studien!I11:J11)=2,Studien!K11&lt;&gt;0),Studien!B11,"")</f>
        <v/>
      </c>
      <c r="C2" s="240" t="str">
        <f>IF(AND(SUM(Studien!I11:J11)=2,Studien!K11&lt;&gt;0),Studien!C11,"")</f>
        <v/>
      </c>
      <c r="D2" s="240" t="str">
        <f>IF(AND(SUM(Studien!I11:J11)=2,Studien!K11&lt;&gt;0),Studien!D11,"")</f>
        <v/>
      </c>
      <c r="E2" s="240" t="str">
        <f>IF(AND(SUM(Studien!I11:J11)=2,Studien!K11&lt;&gt;0),Studien!E11,"")</f>
        <v/>
      </c>
      <c r="F2" s="281"/>
      <c r="G2" s="281"/>
      <c r="H2" s="281"/>
      <c r="I2" s="281"/>
      <c r="J2" s="281"/>
      <c r="K2" s="281"/>
      <c r="L2" s="281"/>
      <c r="M2" s="281"/>
    </row>
    <row r="3" spans="1:13" x14ac:dyDescent="0.25">
      <c r="A3" s="240" t="str">
        <f>IF(AND(SUM(Studien!I12:J12)=2,Studien!K12&lt;&gt;0),Studien!A12,"")</f>
        <v/>
      </c>
      <c r="B3" s="240" t="str">
        <f>IF(AND(SUM(Studien!I12:J12)=2,Studien!K12&lt;&gt;0),Studien!B12,"")</f>
        <v/>
      </c>
      <c r="C3" s="240" t="str">
        <f>IF(AND(SUM(Studien!I12:J12)=2,Studien!K12&lt;&gt;0),Studien!C12,"")</f>
        <v/>
      </c>
      <c r="D3" s="240" t="str">
        <f>IF(AND(SUM(Studien!I12:J12)=2,Studien!K12&lt;&gt;0),Studien!D12,"")</f>
        <v/>
      </c>
      <c r="E3" s="240" t="str">
        <f>IF(AND(SUM(Studien!I12:J12)=2,Studien!K12&lt;&gt;0),Studien!E12,"")</f>
        <v/>
      </c>
      <c r="F3" s="281"/>
      <c r="G3" s="281"/>
      <c r="H3" s="281"/>
      <c r="I3" s="281"/>
      <c r="J3" s="281"/>
      <c r="K3" s="281"/>
      <c r="L3" s="281"/>
      <c r="M3" s="281"/>
    </row>
    <row r="4" spans="1:13" x14ac:dyDescent="0.25">
      <c r="A4" s="240" t="str">
        <f>IF(AND(SUM(Studien!I13:J13)=2,Studien!K13&lt;&gt;0),Studien!A13,"")</f>
        <v/>
      </c>
      <c r="B4" s="240" t="str">
        <f>IF(AND(SUM(Studien!I13:J13)=2,Studien!K13&lt;&gt;0),Studien!B13,"")</f>
        <v/>
      </c>
      <c r="C4" s="240" t="str">
        <f>IF(AND(SUM(Studien!I13:J13)=2,Studien!K13&lt;&gt;0),Studien!C13,"")</f>
        <v/>
      </c>
      <c r="D4" s="240" t="str">
        <f>IF(AND(SUM(Studien!I13:J13)=2,Studien!K13&lt;&gt;0),Studien!D13,"")</f>
        <v/>
      </c>
      <c r="E4" s="240" t="str">
        <f>IF(AND(SUM(Studien!I13:J13)=2,Studien!K13&lt;&gt;0),Studien!E13,"")</f>
        <v/>
      </c>
      <c r="F4" s="281"/>
      <c r="G4" s="281"/>
      <c r="H4" s="281"/>
      <c r="I4" s="281"/>
      <c r="J4" s="281"/>
      <c r="K4" s="281"/>
      <c r="L4" s="281"/>
      <c r="M4" s="281"/>
    </row>
    <row r="5" spans="1:13" x14ac:dyDescent="0.25">
      <c r="A5" s="240" t="str">
        <f>IF(AND(SUM(Studien!I14:J14)=2,Studien!K14&lt;&gt;0),Studien!A14,"")</f>
        <v/>
      </c>
      <c r="B5" s="240" t="str">
        <f>IF(AND(SUM(Studien!I14:J14)=2,Studien!K14&lt;&gt;0),Studien!B14,"")</f>
        <v/>
      </c>
      <c r="C5" s="240" t="str">
        <f>IF(AND(SUM(Studien!I14:J14)=2,Studien!K14&lt;&gt;0),Studien!C14,"")</f>
        <v/>
      </c>
      <c r="D5" s="240" t="str">
        <f>IF(AND(SUM(Studien!I14:J14)=2,Studien!K14&lt;&gt;0),Studien!D14,"")</f>
        <v/>
      </c>
      <c r="E5" s="240" t="str">
        <f>IF(AND(SUM(Studien!I14:J14)=2,Studien!K14&lt;&gt;0),Studien!E14,"")</f>
        <v/>
      </c>
      <c r="F5" s="281"/>
      <c r="G5" s="281"/>
      <c r="H5" s="281"/>
      <c r="I5" s="281"/>
      <c r="J5" s="281"/>
      <c r="K5" s="281"/>
      <c r="L5" s="281"/>
      <c r="M5" s="281"/>
    </row>
    <row r="6" spans="1:13" x14ac:dyDescent="0.25">
      <c r="A6" s="240" t="str">
        <f>IF(AND(SUM(Studien!I15:J15)=2,Studien!K15&lt;&gt;0),Studien!A15,"")</f>
        <v/>
      </c>
      <c r="B6" s="240" t="str">
        <f>IF(AND(SUM(Studien!I15:J15)=2,Studien!K15&lt;&gt;0),Studien!B15,"")</f>
        <v/>
      </c>
      <c r="C6" s="240" t="str">
        <f>IF(AND(SUM(Studien!I15:J15)=2,Studien!K15&lt;&gt;0),Studien!C15,"")</f>
        <v/>
      </c>
      <c r="D6" s="240" t="str">
        <f>IF(AND(SUM(Studien!I15:J15)=2,Studien!K15&lt;&gt;0),Studien!D15,"")</f>
        <v/>
      </c>
      <c r="E6" s="240" t="str">
        <f>IF(AND(SUM(Studien!I15:J15)=2,Studien!K15&lt;&gt;0),Studien!E15,"")</f>
        <v/>
      </c>
      <c r="F6" s="281"/>
      <c r="G6" s="281"/>
      <c r="H6" s="281"/>
      <c r="I6" s="281"/>
      <c r="J6" s="281"/>
      <c r="K6" s="281"/>
      <c r="L6" s="281"/>
      <c r="M6" s="281"/>
    </row>
    <row r="7" spans="1:13" x14ac:dyDescent="0.25">
      <c r="A7" s="240" t="str">
        <f>IF(AND(SUM(Studien!I16:J16)=2,Studien!K16&lt;&gt;0),Studien!A16,"")</f>
        <v/>
      </c>
      <c r="B7" s="240" t="str">
        <f>IF(AND(SUM(Studien!I16:J16)=2,Studien!K16&lt;&gt;0),Studien!B16,"")</f>
        <v/>
      </c>
      <c r="C7" s="240" t="str">
        <f>IF(AND(SUM(Studien!I16:J16)=2,Studien!K16&lt;&gt;0),Studien!C16,"")</f>
        <v/>
      </c>
      <c r="D7" s="240" t="str">
        <f>IF(AND(SUM(Studien!I16:J16)=2,Studien!K16&lt;&gt;0),Studien!D16,"")</f>
        <v/>
      </c>
      <c r="E7" s="240" t="str">
        <f>IF(AND(SUM(Studien!I16:J16)=2,Studien!K16&lt;&gt;0),Studien!E16,"")</f>
        <v/>
      </c>
      <c r="F7" s="281"/>
      <c r="G7" s="281"/>
      <c r="H7" s="281"/>
      <c r="I7" s="281"/>
      <c r="J7" s="281"/>
      <c r="K7" s="281"/>
      <c r="L7" s="281"/>
      <c r="M7" s="281"/>
    </row>
    <row r="8" spans="1:13" x14ac:dyDescent="0.25">
      <c r="A8" s="240" t="str">
        <f>IF(AND(SUM(Studien!I17:J17)=2,Studien!K17&lt;&gt;0),Studien!A17,"")</f>
        <v/>
      </c>
      <c r="B8" s="240" t="str">
        <f>IF(AND(SUM(Studien!I17:J17)=2,Studien!K17&lt;&gt;0),Studien!B17,"")</f>
        <v/>
      </c>
      <c r="C8" s="240" t="str">
        <f>IF(AND(SUM(Studien!I17:J17)=2,Studien!K17&lt;&gt;0),Studien!C17,"")</f>
        <v/>
      </c>
      <c r="D8" s="240" t="str">
        <f>IF(AND(SUM(Studien!I17:J17)=2,Studien!K17&lt;&gt;0),Studien!D17,"")</f>
        <v/>
      </c>
      <c r="E8" s="240" t="str">
        <f>IF(AND(SUM(Studien!I17:J17)=2,Studien!K17&lt;&gt;0),Studien!E17,"")</f>
        <v/>
      </c>
      <c r="F8" s="281"/>
      <c r="G8" s="281"/>
      <c r="H8" s="281"/>
      <c r="I8" s="281"/>
      <c r="J8" s="281"/>
      <c r="K8" s="281"/>
      <c r="L8" s="281"/>
      <c r="M8" s="281"/>
    </row>
    <row r="9" spans="1:13" x14ac:dyDescent="0.25">
      <c r="A9" s="240" t="str">
        <f>IF(AND(SUM(Studien!I18:J18)=2,Studien!K18&lt;&gt;0),Studien!A18,"")</f>
        <v/>
      </c>
      <c r="B9" s="240" t="str">
        <f>IF(AND(SUM(Studien!I18:J18)=2,Studien!K18&lt;&gt;0),Studien!B18,"")</f>
        <v/>
      </c>
      <c r="C9" s="240" t="str">
        <f>IF(AND(SUM(Studien!I18:J18)=2,Studien!K18&lt;&gt;0),Studien!C18,"")</f>
        <v/>
      </c>
      <c r="D9" s="240" t="str">
        <f>IF(AND(SUM(Studien!I18:J18)=2,Studien!K18&lt;&gt;0),Studien!D18,"")</f>
        <v/>
      </c>
      <c r="E9" s="240" t="str">
        <f>IF(AND(SUM(Studien!I18:J18)=2,Studien!K18&lt;&gt;0),Studien!E18,"")</f>
        <v/>
      </c>
      <c r="F9" s="281"/>
      <c r="G9" s="281"/>
      <c r="H9" s="281"/>
      <c r="I9" s="281"/>
      <c r="J9" s="281"/>
      <c r="K9" s="281"/>
      <c r="L9" s="281"/>
      <c r="M9" s="281"/>
    </row>
    <row r="10" spans="1:13" x14ac:dyDescent="0.25">
      <c r="A10" s="240" t="str">
        <f>IF(AND(SUM(Studien!I19:J19)=2,Studien!K19&lt;&gt;0),Studien!A19,"")</f>
        <v/>
      </c>
      <c r="B10" s="240" t="str">
        <f>IF(AND(SUM(Studien!I19:J19)=2,Studien!K19&lt;&gt;0),Studien!B19,"")</f>
        <v/>
      </c>
      <c r="C10" s="240" t="str">
        <f>IF(AND(SUM(Studien!I19:J19)=2,Studien!K19&lt;&gt;0),Studien!C19,"")</f>
        <v/>
      </c>
      <c r="D10" s="240" t="str">
        <f>IF(AND(SUM(Studien!I19:J19)=2,Studien!K19&lt;&gt;0),Studien!D19,"")</f>
        <v/>
      </c>
      <c r="E10" s="240" t="str">
        <f>IF(AND(SUM(Studien!I19:J19)=2,Studien!K19&lt;&gt;0),Studien!E19,"")</f>
        <v/>
      </c>
      <c r="F10" s="281"/>
      <c r="G10" s="281"/>
      <c r="H10" s="281"/>
      <c r="I10" s="281"/>
      <c r="J10" s="281"/>
      <c r="K10" s="281"/>
      <c r="L10" s="281"/>
      <c r="M10" s="281"/>
    </row>
    <row r="11" spans="1:13" x14ac:dyDescent="0.25">
      <c r="A11" s="240" t="str">
        <f>IF(AND(SUM(Studien!I20:J20)=2,Studien!K20&lt;&gt;0),Studien!A20,"")</f>
        <v/>
      </c>
      <c r="B11" s="240" t="str">
        <f>IF(AND(SUM(Studien!I20:J20)=2,Studien!K20&lt;&gt;0),Studien!B20,"")</f>
        <v/>
      </c>
      <c r="C11" s="240" t="str">
        <f>IF(AND(SUM(Studien!I20:J20)=2,Studien!K20&lt;&gt;0),Studien!C20,"")</f>
        <v/>
      </c>
      <c r="D11" s="240" t="str">
        <f>IF(AND(SUM(Studien!I20:J20)=2,Studien!K20&lt;&gt;0),Studien!D20,"")</f>
        <v/>
      </c>
      <c r="E11" s="240" t="str">
        <f>IF(AND(SUM(Studien!I20:J20)=2,Studien!K20&lt;&gt;0),Studien!E20,"")</f>
        <v/>
      </c>
      <c r="F11" s="281"/>
      <c r="G11" s="281"/>
      <c r="H11" s="281"/>
      <c r="I11" s="281"/>
      <c r="J11" s="281"/>
      <c r="K11" s="281"/>
      <c r="L11" s="281"/>
      <c r="M11" s="281"/>
    </row>
    <row r="12" spans="1:13" x14ac:dyDescent="0.25">
      <c r="A12" s="240" t="str">
        <f>IF(AND(SUM(Studien!I21:J21)=2,Studien!K21&lt;&gt;0),Studien!A21,"")</f>
        <v/>
      </c>
      <c r="B12" s="240" t="str">
        <f>IF(AND(SUM(Studien!I21:J21)=2,Studien!K21&lt;&gt;0),Studien!B21,"")</f>
        <v/>
      </c>
      <c r="C12" s="240" t="str">
        <f>IF(AND(SUM(Studien!I21:J21)=2,Studien!K21&lt;&gt;0),Studien!C21,"")</f>
        <v/>
      </c>
      <c r="D12" s="240" t="str">
        <f>IF(AND(SUM(Studien!I21:J21)=2,Studien!K21&lt;&gt;0),Studien!D21,"")</f>
        <v/>
      </c>
      <c r="E12" s="240" t="str">
        <f>IF(AND(SUM(Studien!I21:J21)=2,Studien!K21&lt;&gt;0),Studien!E21,"")</f>
        <v/>
      </c>
      <c r="F12" s="281"/>
      <c r="G12" s="281"/>
      <c r="H12" s="281"/>
      <c r="I12" s="281"/>
      <c r="J12" s="281"/>
      <c r="K12" s="281"/>
      <c r="L12" s="281"/>
      <c r="M12" s="281"/>
    </row>
    <row r="13" spans="1:13" x14ac:dyDescent="0.25">
      <c r="A13" s="240" t="str">
        <f>IF(AND(SUM(Studien!I22:J22)=2,Studien!K22&lt;&gt;0),Studien!A22,"")</f>
        <v/>
      </c>
      <c r="B13" s="240" t="str">
        <f>IF(AND(SUM(Studien!I22:J22)=2,Studien!K22&lt;&gt;0),Studien!B22,"")</f>
        <v/>
      </c>
      <c r="C13" s="240" t="str">
        <f>IF(AND(SUM(Studien!I22:J22)=2,Studien!K22&lt;&gt;0),Studien!C22,"")</f>
        <v/>
      </c>
      <c r="D13" s="240" t="str">
        <f>IF(AND(SUM(Studien!I22:J22)=2,Studien!K22&lt;&gt;0),Studien!D22,"")</f>
        <v/>
      </c>
      <c r="E13" s="240" t="str">
        <f>IF(AND(SUM(Studien!I22:J22)=2,Studien!K22&lt;&gt;0),Studien!E22,"")</f>
        <v/>
      </c>
      <c r="F13" s="281"/>
      <c r="G13" s="281"/>
      <c r="H13" s="281"/>
      <c r="I13" s="281"/>
      <c r="J13" s="281"/>
      <c r="K13" s="281"/>
      <c r="L13" s="281"/>
      <c r="M13" s="281"/>
    </row>
    <row r="14" spans="1:13" x14ac:dyDescent="0.25">
      <c r="A14" s="240" t="str">
        <f>IF(AND(SUM(Studien!I23:J23)=2,Studien!K23&lt;&gt;0),Studien!A23,"")</f>
        <v/>
      </c>
      <c r="B14" s="240" t="str">
        <f>IF(AND(SUM(Studien!I23:J23)=2,Studien!K23&lt;&gt;0),Studien!B23,"")</f>
        <v/>
      </c>
      <c r="C14" s="240" t="str">
        <f>IF(AND(SUM(Studien!I23:J23)=2,Studien!K23&lt;&gt;0),Studien!C23,"")</f>
        <v/>
      </c>
      <c r="D14" s="240" t="str">
        <f>IF(AND(SUM(Studien!I23:J23)=2,Studien!K23&lt;&gt;0),Studien!D23,"")</f>
        <v/>
      </c>
      <c r="E14" s="240" t="str">
        <f>IF(AND(SUM(Studien!I23:J23)=2,Studien!K23&lt;&gt;0),Studien!E23,"")</f>
        <v/>
      </c>
      <c r="F14" s="281"/>
      <c r="G14" s="281"/>
      <c r="H14" s="281"/>
      <c r="I14" s="281"/>
      <c r="J14" s="281"/>
      <c r="K14" s="281"/>
      <c r="L14" s="281"/>
      <c r="M14" s="281"/>
    </row>
    <row r="15" spans="1:13" x14ac:dyDescent="0.25">
      <c r="A15" s="240" t="str">
        <f>IF(AND(SUM(Studien!I24:J24)=2,Studien!K24&lt;&gt;0),Studien!A24,"")</f>
        <v/>
      </c>
      <c r="B15" s="240" t="str">
        <f>IF(AND(SUM(Studien!I24:J24)=2,Studien!K24&lt;&gt;0),Studien!B24,"")</f>
        <v/>
      </c>
      <c r="C15" s="240" t="str">
        <f>IF(AND(SUM(Studien!I24:J24)=2,Studien!K24&lt;&gt;0),Studien!C24,"")</f>
        <v/>
      </c>
      <c r="D15" s="240" t="str">
        <f>IF(AND(SUM(Studien!I24:J24)=2,Studien!K24&lt;&gt;0),Studien!D24,"")</f>
        <v/>
      </c>
      <c r="E15" s="240" t="str">
        <f>IF(AND(SUM(Studien!I24:J24)=2,Studien!K24&lt;&gt;0),Studien!E24,"")</f>
        <v/>
      </c>
      <c r="F15" s="281"/>
      <c r="G15" s="281"/>
      <c r="H15" s="281"/>
      <c r="I15" s="281"/>
      <c r="J15" s="281"/>
      <c r="K15" s="281"/>
      <c r="L15" s="281"/>
      <c r="M15" s="281"/>
    </row>
    <row r="16" spans="1:13" x14ac:dyDescent="0.25">
      <c r="A16" s="240" t="str">
        <f>IF(AND(SUM(Studien!I25:J25)=2,Studien!K25&lt;&gt;0),Studien!A25,"")</f>
        <v/>
      </c>
      <c r="B16" s="240" t="str">
        <f>IF(AND(SUM(Studien!I25:J25)=2,Studien!K25&lt;&gt;0),Studien!B25,"")</f>
        <v/>
      </c>
      <c r="C16" s="240" t="str">
        <f>IF(AND(SUM(Studien!I25:J25)=2,Studien!K25&lt;&gt;0),Studien!C25,"")</f>
        <v/>
      </c>
      <c r="D16" s="240" t="str">
        <f>IF(AND(SUM(Studien!I25:J25)=2,Studien!K25&lt;&gt;0),Studien!D25,"")</f>
        <v/>
      </c>
      <c r="E16" s="240" t="str">
        <f>IF(AND(SUM(Studien!I25:J25)=2,Studien!K25&lt;&gt;0),Studien!E25,"")</f>
        <v/>
      </c>
      <c r="F16" s="281"/>
      <c r="G16" s="281"/>
      <c r="H16" s="281"/>
      <c r="I16" s="281"/>
      <c r="J16" s="281"/>
      <c r="K16" s="281"/>
      <c r="L16" s="281"/>
      <c r="M16" s="281"/>
    </row>
    <row r="17" spans="1:13" x14ac:dyDescent="0.25">
      <c r="A17" s="240" t="str">
        <f>IF(AND(SUM(Studien!I26:J26)=2,Studien!K26&lt;&gt;0),Studien!A26,"")</f>
        <v/>
      </c>
      <c r="B17" s="240" t="str">
        <f>IF(AND(SUM(Studien!I26:J26)=2,Studien!K26&lt;&gt;0),Studien!B26,"")</f>
        <v/>
      </c>
      <c r="C17" s="240" t="str">
        <f>IF(AND(SUM(Studien!I26:J26)=2,Studien!K26&lt;&gt;0),Studien!C26,"")</f>
        <v/>
      </c>
      <c r="D17" s="240" t="str">
        <f>IF(AND(SUM(Studien!I26:J26)=2,Studien!K26&lt;&gt;0),Studien!D26,"")</f>
        <v/>
      </c>
      <c r="E17" s="240" t="str">
        <f>IF(AND(SUM(Studien!I26:J26)=2,Studien!K26&lt;&gt;0),Studien!E26,"")</f>
        <v/>
      </c>
      <c r="F17" s="281"/>
      <c r="G17" s="281"/>
      <c r="H17" s="281"/>
      <c r="I17" s="281"/>
      <c r="J17" s="281"/>
      <c r="K17" s="281"/>
      <c r="L17" s="281"/>
      <c r="M17" s="281"/>
    </row>
    <row r="18" spans="1:13" x14ac:dyDescent="0.25">
      <c r="A18" s="240" t="str">
        <f>IF(AND(SUM(Studien!I27:J27)=2,Studien!K27&lt;&gt;0),Studien!A27,"")</f>
        <v/>
      </c>
      <c r="B18" s="240" t="str">
        <f>IF(AND(SUM(Studien!I27:J27)=2,Studien!K27&lt;&gt;0),Studien!B27,"")</f>
        <v/>
      </c>
      <c r="C18" s="240" t="str">
        <f>IF(AND(SUM(Studien!I27:J27)=2,Studien!K27&lt;&gt;0),Studien!C27,"")</f>
        <v/>
      </c>
      <c r="D18" s="240" t="str">
        <f>IF(AND(SUM(Studien!I27:J27)=2,Studien!K27&lt;&gt;0),Studien!D27,"")</f>
        <v/>
      </c>
      <c r="E18" s="240" t="str">
        <f>IF(AND(SUM(Studien!I27:J27)=2,Studien!K27&lt;&gt;0),Studien!E27,"")</f>
        <v/>
      </c>
      <c r="F18" s="281"/>
      <c r="G18" s="281"/>
      <c r="H18" s="281"/>
      <c r="I18" s="281"/>
      <c r="J18" s="281"/>
      <c r="K18" s="281"/>
      <c r="L18" s="281"/>
      <c r="M18" s="281"/>
    </row>
    <row r="19" spans="1:13" x14ac:dyDescent="0.25">
      <c r="A19" s="240" t="str">
        <f>IF(AND(SUM(Studien!I28:J28)=2,Studien!K28&lt;&gt;0),Studien!A28,"")</f>
        <v/>
      </c>
      <c r="B19" s="240" t="str">
        <f>IF(AND(SUM(Studien!I28:J28)=2,Studien!K28&lt;&gt;0),Studien!B28,"")</f>
        <v/>
      </c>
      <c r="C19" s="240" t="str">
        <f>IF(AND(SUM(Studien!I28:J28)=2,Studien!K28&lt;&gt;0),Studien!C28,"")</f>
        <v/>
      </c>
      <c r="D19" s="240" t="str">
        <f>IF(AND(SUM(Studien!I28:J28)=2,Studien!K28&lt;&gt;0),Studien!D28,"")</f>
        <v/>
      </c>
      <c r="E19" s="240" t="str">
        <f>IF(AND(SUM(Studien!I28:J28)=2,Studien!K28&lt;&gt;0),Studien!E28,"")</f>
        <v/>
      </c>
      <c r="F19" s="281"/>
      <c r="G19" s="281"/>
      <c r="H19" s="281"/>
      <c r="I19" s="281"/>
      <c r="J19" s="281"/>
      <c r="K19" s="281"/>
      <c r="L19" s="281"/>
      <c r="M19" s="281"/>
    </row>
    <row r="20" spans="1:13" x14ac:dyDescent="0.25">
      <c r="A20" s="240" t="str">
        <f>IF(AND(SUM(Studien!I29:J29)=2,Studien!K29&lt;&gt;0),Studien!A29,"")</f>
        <v/>
      </c>
      <c r="B20" s="240" t="str">
        <f>IF(AND(SUM(Studien!I29:J29)=2,Studien!K29&lt;&gt;0),Studien!B29,"")</f>
        <v/>
      </c>
      <c r="C20" s="240" t="str">
        <f>IF(AND(SUM(Studien!I29:J29)=2,Studien!K29&lt;&gt;0),Studien!C29,"")</f>
        <v/>
      </c>
      <c r="D20" s="240" t="str">
        <f>IF(AND(SUM(Studien!I29:J29)=2,Studien!K29&lt;&gt;0),Studien!D29,"")</f>
        <v/>
      </c>
      <c r="E20" s="240" t="str">
        <f>IF(AND(SUM(Studien!I29:J29)=2,Studien!K29&lt;&gt;0),Studien!E29,"")</f>
        <v/>
      </c>
      <c r="F20" s="281"/>
      <c r="G20" s="281"/>
      <c r="H20" s="281"/>
      <c r="I20" s="281"/>
      <c r="J20" s="281"/>
      <c r="K20" s="281"/>
      <c r="L20" s="281"/>
      <c r="M20" s="281"/>
    </row>
    <row r="21" spans="1:13" x14ac:dyDescent="0.25">
      <c r="A21" s="240" t="str">
        <f>IF(AND(SUM(Studien!I30:J30)=2,Studien!K30&lt;&gt;0),Studien!A30,"")</f>
        <v/>
      </c>
      <c r="B21" s="240" t="str">
        <f>IF(AND(SUM(Studien!I30:J30)=2,Studien!K30&lt;&gt;0),Studien!B30,"")</f>
        <v/>
      </c>
      <c r="C21" s="240" t="str">
        <f>IF(AND(SUM(Studien!I30:J30)=2,Studien!K30&lt;&gt;0),Studien!C30,"")</f>
        <v/>
      </c>
      <c r="D21" s="240" t="str">
        <f>IF(AND(SUM(Studien!I30:J30)=2,Studien!K30&lt;&gt;0),Studien!D30,"")</f>
        <v/>
      </c>
      <c r="E21" s="240" t="str">
        <f>IF(AND(SUM(Studien!I30:J30)=2,Studien!K30&lt;&gt;0),Studien!E30,"")</f>
        <v/>
      </c>
      <c r="F21" s="281"/>
      <c r="G21" s="281"/>
      <c r="H21" s="281"/>
      <c r="I21" s="281"/>
      <c r="J21" s="281"/>
      <c r="K21" s="281"/>
      <c r="L21" s="281"/>
      <c r="M21" s="281"/>
    </row>
    <row r="22" spans="1:13" x14ac:dyDescent="0.25">
      <c r="A22" s="240" t="str">
        <f>IF(AND(SUM(Studien!I31:J31)=2,Studien!K31&lt;&gt;0),Studien!A31,"")</f>
        <v/>
      </c>
      <c r="B22" s="240" t="str">
        <f>IF(AND(SUM(Studien!I31:J31)=2,Studien!K31&lt;&gt;0),Studien!B31,"")</f>
        <v/>
      </c>
      <c r="C22" s="240" t="str">
        <f>IF(AND(SUM(Studien!I31:J31)=2,Studien!K31&lt;&gt;0),Studien!C31,"")</f>
        <v/>
      </c>
      <c r="D22" s="240" t="str">
        <f>IF(AND(SUM(Studien!I31:J31)=2,Studien!K31&lt;&gt;0),Studien!D31,"")</f>
        <v/>
      </c>
      <c r="E22" s="240" t="str">
        <f>IF(AND(SUM(Studien!I31:J31)=2,Studien!K31&lt;&gt;0),Studien!E31,"")</f>
        <v/>
      </c>
      <c r="F22" s="281"/>
      <c r="G22" s="281"/>
      <c r="H22" s="281"/>
      <c r="I22" s="281"/>
      <c r="J22" s="281"/>
      <c r="K22" s="281"/>
      <c r="L22" s="281"/>
      <c r="M22" s="281"/>
    </row>
    <row r="23" spans="1:13" x14ac:dyDescent="0.25">
      <c r="A23" s="240" t="str">
        <f>IF(AND(SUM(Studien!I32:J32)=2,Studien!K32&lt;&gt;0),Studien!A32,"")</f>
        <v/>
      </c>
      <c r="B23" s="240" t="str">
        <f>IF(AND(SUM(Studien!I32:J32)=2,Studien!K32&lt;&gt;0),Studien!B32,"")</f>
        <v/>
      </c>
      <c r="C23" s="240" t="str">
        <f>IF(AND(SUM(Studien!I32:J32)=2,Studien!K32&lt;&gt;0),Studien!C32,"")</f>
        <v/>
      </c>
      <c r="D23" s="240" t="str">
        <f>IF(AND(SUM(Studien!I32:J32)=2,Studien!K32&lt;&gt;0),Studien!D32,"")</f>
        <v/>
      </c>
      <c r="E23" s="240" t="str">
        <f>IF(AND(SUM(Studien!I32:J32)=2,Studien!K32&lt;&gt;0),Studien!E32,"")</f>
        <v/>
      </c>
      <c r="F23" s="281"/>
      <c r="G23" s="281"/>
      <c r="H23" s="281"/>
      <c r="I23" s="281"/>
      <c r="J23" s="281"/>
      <c r="K23" s="281"/>
      <c r="L23" s="281"/>
      <c r="M23" s="281"/>
    </row>
    <row r="24" spans="1:13" x14ac:dyDescent="0.25">
      <c r="A24" s="240" t="str">
        <f>IF(AND(SUM(Studien!I33:J33)=2,Studien!K33&lt;&gt;0),Studien!A33,"")</f>
        <v/>
      </c>
      <c r="B24" s="240" t="str">
        <f>IF(AND(SUM(Studien!I33:J33)=2,Studien!K33&lt;&gt;0),Studien!B33,"")</f>
        <v/>
      </c>
      <c r="C24" s="240" t="str">
        <f>IF(AND(SUM(Studien!I33:J33)=2,Studien!K33&lt;&gt;0),Studien!C33,"")</f>
        <v/>
      </c>
      <c r="D24" s="240" t="str">
        <f>IF(AND(SUM(Studien!I33:J33)=2,Studien!K33&lt;&gt;0),Studien!D33,"")</f>
        <v/>
      </c>
      <c r="E24" s="240" t="str">
        <f>IF(AND(SUM(Studien!I33:J33)=2,Studien!K33&lt;&gt;0),Studien!E33,"")</f>
        <v/>
      </c>
      <c r="F24" s="281"/>
      <c r="G24" s="281"/>
      <c r="H24" s="281"/>
      <c r="I24" s="281"/>
      <c r="J24" s="281"/>
      <c r="K24" s="281"/>
      <c r="L24" s="281"/>
      <c r="M24" s="281"/>
    </row>
    <row r="25" spans="1:13" x14ac:dyDescent="0.25">
      <c r="A25" s="240" t="str">
        <f>IF(AND(SUM(Studien!I34:J34)=2,Studien!K34&lt;&gt;0),Studien!A34,"")</f>
        <v/>
      </c>
      <c r="B25" s="240" t="str">
        <f>IF(AND(SUM(Studien!I34:J34)=2,Studien!K34&lt;&gt;0),Studien!B34,"")</f>
        <v/>
      </c>
      <c r="C25" s="240" t="str">
        <f>IF(AND(SUM(Studien!I34:J34)=2,Studien!K34&lt;&gt;0),Studien!C34,"")</f>
        <v/>
      </c>
      <c r="D25" s="240" t="str">
        <f>IF(AND(SUM(Studien!I34:J34)=2,Studien!K34&lt;&gt;0),Studien!D34,"")</f>
        <v/>
      </c>
      <c r="E25" s="240" t="str">
        <f>IF(AND(SUM(Studien!I34:J34)=2,Studien!K34&lt;&gt;0),Studien!E34,"")</f>
        <v/>
      </c>
      <c r="F25" s="281"/>
      <c r="G25" s="281"/>
      <c r="H25" s="281"/>
      <c r="I25" s="281"/>
      <c r="J25" s="281"/>
      <c r="K25" s="281"/>
      <c r="L25" s="281"/>
      <c r="M25" s="281"/>
    </row>
    <row r="26" spans="1:13" x14ac:dyDescent="0.25">
      <c r="A26" s="240" t="str">
        <f>IF(AND(SUM(Studien!I35:J35)=2,Studien!K35&lt;&gt;0),Studien!A35,"")</f>
        <v/>
      </c>
      <c r="B26" s="240" t="str">
        <f>IF(AND(SUM(Studien!I35:J35)=2,Studien!K35&lt;&gt;0),Studien!B35,"")</f>
        <v/>
      </c>
      <c r="C26" s="240" t="str">
        <f>IF(AND(SUM(Studien!I35:J35)=2,Studien!K35&lt;&gt;0),Studien!C35,"")</f>
        <v/>
      </c>
      <c r="D26" s="240" t="str">
        <f>IF(AND(SUM(Studien!I35:J35)=2,Studien!K35&lt;&gt;0),Studien!D35,"")</f>
        <v/>
      </c>
      <c r="E26" s="240" t="str">
        <f>IF(AND(SUM(Studien!I35:J35)=2,Studien!K35&lt;&gt;0),Studien!E35,"")</f>
        <v/>
      </c>
      <c r="F26" s="281"/>
      <c r="G26" s="281"/>
      <c r="H26" s="281"/>
      <c r="I26" s="281"/>
      <c r="J26" s="281"/>
      <c r="K26" s="281"/>
      <c r="L26" s="281"/>
      <c r="M26" s="281"/>
    </row>
    <row r="27" spans="1:13" x14ac:dyDescent="0.25">
      <c r="A27" s="240" t="str">
        <f>IF(AND(SUM(Studien!I36:J36)=2,Studien!K36&lt;&gt;0),Studien!A36,"")</f>
        <v/>
      </c>
      <c r="B27" s="240" t="str">
        <f>IF(AND(SUM(Studien!I36:J36)=2,Studien!K36&lt;&gt;0),Studien!B36,"")</f>
        <v/>
      </c>
      <c r="C27" s="240" t="str">
        <f>IF(AND(SUM(Studien!I36:J36)=2,Studien!K36&lt;&gt;0),Studien!C36,"")</f>
        <v/>
      </c>
      <c r="D27" s="240" t="str">
        <f>IF(AND(SUM(Studien!I36:J36)=2,Studien!K36&lt;&gt;0),Studien!D36,"")</f>
        <v/>
      </c>
      <c r="E27" s="240" t="str">
        <f>IF(AND(SUM(Studien!I36:J36)=2,Studien!K36&lt;&gt;0),Studien!E36,"")</f>
        <v/>
      </c>
      <c r="F27" s="281"/>
      <c r="G27" s="281"/>
      <c r="H27" s="281"/>
      <c r="I27" s="281"/>
      <c r="J27" s="281"/>
      <c r="K27" s="281"/>
      <c r="L27" s="281"/>
      <c r="M27" s="281"/>
    </row>
    <row r="28" spans="1:13" x14ac:dyDescent="0.25">
      <c r="A28" s="240" t="str">
        <f>IF(AND(SUM(Studien!I37:J37)=2,Studien!K37&lt;&gt;0),Studien!A37,"")</f>
        <v/>
      </c>
      <c r="B28" s="240" t="str">
        <f>IF(AND(SUM(Studien!I37:J37)=2,Studien!K37&lt;&gt;0),Studien!B37,"")</f>
        <v/>
      </c>
      <c r="C28" s="240" t="str">
        <f>IF(AND(SUM(Studien!I37:J37)=2,Studien!K37&lt;&gt;0),Studien!C37,"")</f>
        <v/>
      </c>
      <c r="D28" s="240" t="str">
        <f>IF(AND(SUM(Studien!I37:J37)=2,Studien!K37&lt;&gt;0),Studien!D37,"")</f>
        <v/>
      </c>
      <c r="E28" s="240" t="str">
        <f>IF(AND(SUM(Studien!I37:J37)=2,Studien!K37&lt;&gt;0),Studien!E37,"")</f>
        <v/>
      </c>
      <c r="F28" s="281"/>
      <c r="G28" s="281"/>
      <c r="H28" s="281"/>
      <c r="I28" s="281"/>
      <c r="J28" s="281"/>
      <c r="K28" s="281"/>
      <c r="L28" s="281"/>
      <c r="M28" s="281"/>
    </row>
    <row r="29" spans="1:13" x14ac:dyDescent="0.25">
      <c r="A29" s="240" t="str">
        <f>IF(AND(SUM(Studien!I38:J38)=2,Studien!K38&lt;&gt;0),Studien!A38,"")</f>
        <v/>
      </c>
      <c r="B29" s="240" t="str">
        <f>IF(AND(SUM(Studien!I38:J38)=2,Studien!K38&lt;&gt;0),Studien!B38,"")</f>
        <v/>
      </c>
      <c r="C29" s="240" t="str">
        <f>IF(AND(SUM(Studien!I38:J38)=2,Studien!K38&lt;&gt;0),Studien!C38,"")</f>
        <v/>
      </c>
      <c r="D29" s="240" t="str">
        <f>IF(AND(SUM(Studien!I38:J38)=2,Studien!K38&lt;&gt;0),Studien!D38,"")</f>
        <v/>
      </c>
      <c r="E29" s="240" t="str">
        <f>IF(AND(SUM(Studien!I38:J38)=2,Studien!K38&lt;&gt;0),Studien!E38,"")</f>
        <v/>
      </c>
      <c r="F29" s="281"/>
      <c r="G29" s="281"/>
      <c r="H29" s="281"/>
      <c r="I29" s="281"/>
      <c r="J29" s="281"/>
      <c r="K29" s="281"/>
      <c r="L29" s="281"/>
      <c r="M29" s="281"/>
    </row>
    <row r="30" spans="1:13" x14ac:dyDescent="0.25">
      <c r="A30" s="240" t="str">
        <f>IF(AND(SUM(Studien!I39:J39)=2,Studien!K39&lt;&gt;0),Studien!A39,"")</f>
        <v/>
      </c>
      <c r="B30" s="240" t="str">
        <f>IF(AND(SUM(Studien!I39:J39)=2,Studien!K39&lt;&gt;0),Studien!B39,"")</f>
        <v/>
      </c>
      <c r="C30" s="240" t="str">
        <f>IF(AND(SUM(Studien!I39:J39)=2,Studien!K39&lt;&gt;0),Studien!C39,"")</f>
        <v/>
      </c>
      <c r="D30" s="240" t="str">
        <f>IF(AND(SUM(Studien!I39:J39)=2,Studien!K39&lt;&gt;0),Studien!D39,"")</f>
        <v/>
      </c>
      <c r="E30" s="240" t="str">
        <f>IF(AND(SUM(Studien!I39:J39)=2,Studien!K39&lt;&gt;0),Studien!E39,"")</f>
        <v/>
      </c>
      <c r="F30" s="281"/>
      <c r="G30" s="281"/>
      <c r="H30" s="281"/>
      <c r="I30" s="281"/>
      <c r="J30" s="281"/>
      <c r="K30" s="281"/>
      <c r="L30" s="281"/>
      <c r="M30" s="281"/>
    </row>
    <row r="31" spans="1:13" x14ac:dyDescent="0.25">
      <c r="A31" s="240" t="str">
        <f>IF(AND(SUM(Studien!I40:J40)=2,Studien!K40&lt;&gt;0),Studien!A40,"")</f>
        <v/>
      </c>
      <c r="B31" s="240" t="str">
        <f>IF(AND(SUM(Studien!I40:J40)=2,Studien!K40&lt;&gt;0),Studien!B40,"")</f>
        <v/>
      </c>
      <c r="C31" s="240" t="str">
        <f>IF(AND(SUM(Studien!I40:J40)=2,Studien!K40&lt;&gt;0),Studien!C40,"")</f>
        <v/>
      </c>
      <c r="D31" s="240" t="str">
        <f>IF(AND(SUM(Studien!I40:J40)=2,Studien!K40&lt;&gt;0),Studien!D40,"")</f>
        <v/>
      </c>
      <c r="E31" s="240" t="str">
        <f>IF(AND(SUM(Studien!I40:J40)=2,Studien!K40&lt;&gt;0),Studien!E40,"")</f>
        <v/>
      </c>
      <c r="F31" s="281"/>
      <c r="G31" s="281"/>
      <c r="H31" s="281"/>
      <c r="I31" s="281"/>
      <c r="J31" s="281"/>
      <c r="K31" s="281"/>
      <c r="L31" s="281"/>
      <c r="M31" s="281"/>
    </row>
    <row r="32" spans="1:13" x14ac:dyDescent="0.25">
      <c r="A32" s="240" t="str">
        <f>IF(AND(SUM(Studien!I41:J41)=2,Studien!K41&lt;&gt;0),Studien!A41,"")</f>
        <v/>
      </c>
      <c r="B32" s="240" t="str">
        <f>IF(AND(SUM(Studien!I41:J41)=2,Studien!K41&lt;&gt;0),Studien!B41,"")</f>
        <v/>
      </c>
      <c r="C32" s="240" t="str">
        <f>IF(AND(SUM(Studien!I41:J41)=2,Studien!K41&lt;&gt;0),Studien!C41,"")</f>
        <v/>
      </c>
      <c r="D32" s="240" t="str">
        <f>IF(AND(SUM(Studien!I41:J41)=2,Studien!K41&lt;&gt;0),Studien!D41,"")</f>
        <v/>
      </c>
      <c r="E32" s="240" t="str">
        <f>IF(AND(SUM(Studien!I41:J41)=2,Studien!K41&lt;&gt;0),Studien!E41,"")</f>
        <v/>
      </c>
      <c r="F32" s="282"/>
      <c r="G32" s="282"/>
      <c r="H32" s="282"/>
      <c r="I32" s="282"/>
      <c r="J32" s="282"/>
      <c r="K32" s="282"/>
      <c r="L32" s="282"/>
      <c r="M32" s="282"/>
    </row>
    <row r="33" spans="1:13" x14ac:dyDescent="0.25">
      <c r="A33" s="240" t="str">
        <f>IF(AND(SUM(Studien!I42:J42)=2,Studien!K42&lt;&gt;0),Studien!A42,"")</f>
        <v/>
      </c>
      <c r="B33" s="240" t="str">
        <f>IF(AND(SUM(Studien!I42:J42)=2,Studien!K42&lt;&gt;0),Studien!B42,"")</f>
        <v/>
      </c>
      <c r="C33" s="240" t="str">
        <f>IF(AND(SUM(Studien!I42:J42)=2,Studien!K42&lt;&gt;0),Studien!C42,"")</f>
        <v/>
      </c>
      <c r="D33" s="240" t="str">
        <f>IF(AND(SUM(Studien!I42:J42)=2,Studien!K42&lt;&gt;0),Studien!D42,"")</f>
        <v/>
      </c>
      <c r="E33" s="240" t="str">
        <f>IF(AND(SUM(Studien!I42:J42)=2,Studien!K42&lt;&gt;0),Studien!E42,"")</f>
        <v/>
      </c>
      <c r="F33" s="282"/>
      <c r="G33" s="282"/>
      <c r="H33" s="282"/>
      <c r="I33" s="282"/>
      <c r="J33" s="282"/>
      <c r="K33" s="282"/>
      <c r="L33" s="282"/>
      <c r="M33" s="282"/>
    </row>
    <row r="34" spans="1:13" x14ac:dyDescent="0.25">
      <c r="A34" s="240" t="str">
        <f>IF(AND(SUM(Studien!I43:J43)=2,Studien!K43&lt;&gt;0),Studien!A43,"")</f>
        <v/>
      </c>
      <c r="B34" s="240" t="str">
        <f>IF(AND(SUM(Studien!I43:J43)=2,Studien!K43&lt;&gt;0),Studien!B43,"")</f>
        <v/>
      </c>
      <c r="C34" s="240" t="str">
        <f>IF(AND(SUM(Studien!I43:J43)=2,Studien!K43&lt;&gt;0),Studien!C43,"")</f>
        <v/>
      </c>
      <c r="D34" s="240" t="str">
        <f>IF(AND(SUM(Studien!I43:J43)=2,Studien!K43&lt;&gt;0),Studien!D43,"")</f>
        <v/>
      </c>
      <c r="E34" s="240" t="str">
        <f>IF(AND(SUM(Studien!I43:J43)=2,Studien!K43&lt;&gt;0),Studien!E43,"")</f>
        <v/>
      </c>
      <c r="F34" s="282"/>
      <c r="G34" s="282"/>
      <c r="H34" s="282"/>
      <c r="I34" s="282"/>
      <c r="J34" s="282"/>
      <c r="K34" s="282"/>
      <c r="L34" s="282"/>
      <c r="M34" s="282"/>
    </row>
    <row r="35" spans="1:13" x14ac:dyDescent="0.25">
      <c r="A35" s="240" t="str">
        <f>IF(AND(SUM(Studien!I44:J44)=2,Studien!K44&lt;&gt;0),Studien!A44,"")</f>
        <v/>
      </c>
      <c r="B35" s="240" t="str">
        <f>IF(AND(SUM(Studien!I44:J44)=2,Studien!K44&lt;&gt;0),Studien!B44,"")</f>
        <v/>
      </c>
      <c r="C35" s="240" t="str">
        <f>IF(AND(SUM(Studien!I44:J44)=2,Studien!K44&lt;&gt;0),Studien!C44,"")</f>
        <v/>
      </c>
      <c r="D35" s="240" t="str">
        <f>IF(AND(SUM(Studien!I44:J44)=2,Studien!K44&lt;&gt;0),Studien!D44,"")</f>
        <v/>
      </c>
      <c r="E35" s="240" t="str">
        <f>IF(AND(SUM(Studien!I44:J44)=2,Studien!K44&lt;&gt;0),Studien!E44,"")</f>
        <v/>
      </c>
      <c r="F35" s="282"/>
      <c r="G35" s="282"/>
      <c r="H35" s="282"/>
      <c r="I35" s="282"/>
      <c r="J35" s="282"/>
      <c r="K35" s="282"/>
      <c r="L35" s="282"/>
      <c r="M35" s="282"/>
    </row>
    <row r="36" spans="1:13" x14ac:dyDescent="0.25">
      <c r="A36" s="240" t="str">
        <f>IF(AND(SUM(Studien!I45:J45)=2,Studien!K45&lt;&gt;0),Studien!A45,"")</f>
        <v/>
      </c>
      <c r="B36" s="240" t="str">
        <f>IF(AND(SUM(Studien!I45:J45)=2,Studien!K45&lt;&gt;0),Studien!B45,"")</f>
        <v/>
      </c>
      <c r="C36" s="240" t="str">
        <f>IF(AND(SUM(Studien!I45:J45)=2,Studien!K45&lt;&gt;0),Studien!C45,"")</f>
        <v/>
      </c>
      <c r="D36" s="240" t="str">
        <f>IF(AND(SUM(Studien!I45:J45)=2,Studien!K45&lt;&gt;0),Studien!D45,"")</f>
        <v/>
      </c>
      <c r="E36" s="240" t="str">
        <f>IF(AND(SUM(Studien!I45:J45)=2,Studien!K45&lt;&gt;0),Studien!E45,"")</f>
        <v/>
      </c>
      <c r="F36" s="282"/>
      <c r="G36" s="282"/>
      <c r="H36" s="282"/>
      <c r="I36" s="282"/>
      <c r="J36" s="282"/>
      <c r="K36" s="282"/>
      <c r="L36" s="282"/>
      <c r="M36" s="282"/>
    </row>
    <row r="37" spans="1:13" x14ac:dyDescent="0.25">
      <c r="A37" s="240" t="str">
        <f>IF(AND(SUM(Studien!I46:J46)=2,Studien!K46&lt;&gt;0),Studien!A46,"")</f>
        <v/>
      </c>
      <c r="B37" s="240" t="str">
        <f>IF(AND(SUM(Studien!I46:J46)=2,Studien!K46&lt;&gt;0),Studien!B46,"")</f>
        <v/>
      </c>
      <c r="C37" s="240" t="str">
        <f>IF(AND(SUM(Studien!I46:J46)=2,Studien!K46&lt;&gt;0),Studien!C46,"")</f>
        <v/>
      </c>
      <c r="D37" s="240" t="str">
        <f>IF(AND(SUM(Studien!I46:J46)=2,Studien!K46&lt;&gt;0),Studien!D46,"")</f>
        <v/>
      </c>
      <c r="E37" s="240" t="str">
        <f>IF(AND(SUM(Studien!I46:J46)=2,Studien!K46&lt;&gt;0),Studien!E46,"")</f>
        <v/>
      </c>
      <c r="F37" s="282"/>
      <c r="G37" s="282"/>
      <c r="H37" s="282"/>
      <c r="I37" s="282"/>
      <c r="J37" s="282"/>
      <c r="K37" s="282"/>
      <c r="L37" s="282"/>
      <c r="M37" s="282"/>
    </row>
    <row r="38" spans="1:13" x14ac:dyDescent="0.25">
      <c r="A38" s="240" t="str">
        <f>IF(AND(SUM(Studien!I47:J47)=2,Studien!K47&lt;&gt;0),Studien!A47,"")</f>
        <v/>
      </c>
      <c r="B38" s="240" t="str">
        <f>IF(AND(SUM(Studien!I47:J47)=2,Studien!K47&lt;&gt;0),Studien!B47,"")</f>
        <v/>
      </c>
      <c r="C38" s="240" t="str">
        <f>IF(AND(SUM(Studien!I47:J47)=2,Studien!K47&lt;&gt;0),Studien!C47,"")</f>
        <v/>
      </c>
      <c r="D38" s="240" t="str">
        <f>IF(AND(SUM(Studien!I47:J47)=2,Studien!K47&lt;&gt;0),Studien!D47,"")</f>
        <v/>
      </c>
      <c r="E38" s="240" t="str">
        <f>IF(AND(SUM(Studien!I47:J47)=2,Studien!K47&lt;&gt;0),Studien!E47,"")</f>
        <v/>
      </c>
      <c r="F38" s="282"/>
      <c r="G38" s="282"/>
      <c r="H38" s="282"/>
      <c r="I38" s="282"/>
      <c r="J38" s="282"/>
      <c r="K38" s="282"/>
      <c r="L38" s="282"/>
      <c r="M38" s="282"/>
    </row>
    <row r="39" spans="1:13" x14ac:dyDescent="0.25">
      <c r="A39" s="240" t="str">
        <f>IF(AND(SUM(Studien!I48:J48)=2,Studien!K48&lt;&gt;0),Studien!A48,"")</f>
        <v/>
      </c>
      <c r="B39" s="240" t="str">
        <f>IF(AND(SUM(Studien!I48:J48)=2,Studien!K48&lt;&gt;0),Studien!B48,"")</f>
        <v/>
      </c>
      <c r="C39" s="240" t="str">
        <f>IF(AND(SUM(Studien!I48:J48)=2,Studien!K48&lt;&gt;0),Studien!C48,"")</f>
        <v/>
      </c>
      <c r="D39" s="240" t="str">
        <f>IF(AND(SUM(Studien!I48:J48)=2,Studien!K48&lt;&gt;0),Studien!D48,"")</f>
        <v/>
      </c>
      <c r="E39" s="240" t="str">
        <f>IF(AND(SUM(Studien!I48:J48)=2,Studien!K48&lt;&gt;0),Studien!E48,"")</f>
        <v/>
      </c>
      <c r="F39" s="282"/>
      <c r="G39" s="282"/>
      <c r="H39" s="282"/>
      <c r="I39" s="282"/>
      <c r="J39" s="282"/>
      <c r="K39" s="282"/>
      <c r="L39" s="282"/>
      <c r="M39" s="282"/>
    </row>
    <row r="40" spans="1:13" x14ac:dyDescent="0.25">
      <c r="A40" s="240" t="str">
        <f>IF(AND(SUM(Studien!I49:J49)=2,Studien!K49&lt;&gt;0),Studien!A49,"")</f>
        <v/>
      </c>
      <c r="B40" s="240" t="str">
        <f>IF(AND(SUM(Studien!I49:J49)=2,Studien!K49&lt;&gt;0),Studien!B49,"")</f>
        <v/>
      </c>
      <c r="C40" s="240" t="str">
        <f>IF(AND(SUM(Studien!I49:J49)=2,Studien!K49&lt;&gt;0),Studien!C49,"")</f>
        <v/>
      </c>
      <c r="D40" s="240" t="str">
        <f>IF(AND(SUM(Studien!I49:J49)=2,Studien!K49&lt;&gt;0),Studien!D49,"")</f>
        <v/>
      </c>
      <c r="E40" s="240" t="str">
        <f>IF(AND(SUM(Studien!I49:J49)=2,Studien!K49&lt;&gt;0),Studien!E49,"")</f>
        <v/>
      </c>
      <c r="F40" s="282"/>
      <c r="G40" s="282"/>
      <c r="H40" s="282"/>
      <c r="I40" s="282"/>
      <c r="J40" s="282"/>
      <c r="K40" s="282"/>
      <c r="L40" s="282"/>
      <c r="M40" s="282"/>
    </row>
    <row r="41" spans="1:13" x14ac:dyDescent="0.25">
      <c r="A41" s="240" t="str">
        <f>IF(AND(SUM(Studien!I50:J50)=2,Studien!K50&lt;&gt;0),Studien!A50,"")</f>
        <v/>
      </c>
      <c r="B41" s="240" t="str">
        <f>IF(AND(SUM(Studien!I50:J50)=2,Studien!K50&lt;&gt;0),Studien!B50,"")</f>
        <v/>
      </c>
      <c r="C41" s="240" t="str">
        <f>IF(AND(SUM(Studien!I50:J50)=2,Studien!K50&lt;&gt;0),Studien!C50,"")</f>
        <v/>
      </c>
      <c r="D41" s="240" t="str">
        <f>IF(AND(SUM(Studien!I50:J50)=2,Studien!K50&lt;&gt;0),Studien!D50,"")</f>
        <v/>
      </c>
      <c r="E41" s="240" t="str">
        <f>IF(AND(SUM(Studien!I50:J50)=2,Studien!K50&lt;&gt;0),Studien!E50,"")</f>
        <v/>
      </c>
      <c r="F41" s="282"/>
      <c r="G41" s="282"/>
      <c r="H41" s="282"/>
      <c r="I41" s="282"/>
      <c r="J41" s="282"/>
      <c r="K41" s="282"/>
      <c r="L41" s="282"/>
      <c r="M41" s="282"/>
    </row>
    <row r="42" spans="1:13" x14ac:dyDescent="0.25">
      <c r="A42" s="240" t="str">
        <f>IF(AND(SUM(Studien!I51:J51)=2,Studien!K51&lt;&gt;0),Studien!A51,"")</f>
        <v/>
      </c>
      <c r="B42" s="240" t="str">
        <f>IF(AND(SUM(Studien!I51:J51)=2,Studien!K51&lt;&gt;0),Studien!B51,"")</f>
        <v/>
      </c>
      <c r="C42" s="240" t="str">
        <f>IF(AND(SUM(Studien!I51:J51)=2,Studien!K51&lt;&gt;0),Studien!C51,"")</f>
        <v/>
      </c>
      <c r="D42" s="240" t="str">
        <f>IF(AND(SUM(Studien!I51:J51)=2,Studien!K51&lt;&gt;0),Studien!D51,"")</f>
        <v/>
      </c>
      <c r="E42" s="240" t="str">
        <f>IF(AND(SUM(Studien!I51:J51)=2,Studien!K51&lt;&gt;0),Studien!E51,"")</f>
        <v/>
      </c>
      <c r="F42" s="282"/>
      <c r="G42" s="282"/>
      <c r="H42" s="282"/>
      <c r="I42" s="282"/>
      <c r="J42" s="282"/>
      <c r="K42" s="282"/>
      <c r="L42" s="282"/>
      <c r="M42" s="282"/>
    </row>
    <row r="43" spans="1:13" x14ac:dyDescent="0.25">
      <c r="A43" s="240" t="str">
        <f>IF(AND(SUM(Studien!I52:J52)=2,Studien!K52&lt;&gt;0),Studien!A52,"")</f>
        <v/>
      </c>
      <c r="B43" s="240" t="str">
        <f>IF(AND(SUM(Studien!I52:J52)=2,Studien!K52&lt;&gt;0),Studien!B52,"")</f>
        <v/>
      </c>
      <c r="C43" s="240" t="str">
        <f>IF(AND(SUM(Studien!I52:J52)=2,Studien!K52&lt;&gt;0),Studien!C52,"")</f>
        <v/>
      </c>
      <c r="D43" s="240" t="str">
        <f>IF(AND(SUM(Studien!I52:J52)=2,Studien!K52&lt;&gt;0),Studien!D52,"")</f>
        <v/>
      </c>
      <c r="E43" s="240" t="str">
        <f>IF(AND(SUM(Studien!I52:J52)=2,Studien!K52&lt;&gt;0),Studien!E52,"")</f>
        <v/>
      </c>
      <c r="F43" s="282"/>
      <c r="G43" s="282"/>
      <c r="H43" s="282"/>
      <c r="I43" s="282"/>
      <c r="J43" s="282"/>
      <c r="K43" s="282"/>
      <c r="L43" s="282"/>
      <c r="M43" s="282"/>
    </row>
    <row r="44" spans="1:13" x14ac:dyDescent="0.25">
      <c r="A44" s="240" t="str">
        <f>IF(AND(SUM(Studien!I53:J53)=2,Studien!K53&lt;&gt;0),Studien!A53,"")</f>
        <v/>
      </c>
      <c r="B44" s="240" t="str">
        <f>IF(AND(SUM(Studien!I53:J53)=2,Studien!K53&lt;&gt;0),Studien!B53,"")</f>
        <v/>
      </c>
      <c r="C44" s="240" t="str">
        <f>IF(AND(SUM(Studien!I53:J53)=2,Studien!K53&lt;&gt;0),Studien!C53,"")</f>
        <v/>
      </c>
      <c r="D44" s="240" t="str">
        <f>IF(AND(SUM(Studien!I53:J53)=2,Studien!K53&lt;&gt;0),Studien!D53,"")</f>
        <v/>
      </c>
      <c r="E44" s="240" t="str">
        <f>IF(AND(SUM(Studien!I53:J53)=2,Studien!K53&lt;&gt;0),Studien!E53,"")</f>
        <v/>
      </c>
      <c r="F44" s="282"/>
      <c r="G44" s="282"/>
      <c r="H44" s="282"/>
      <c r="I44" s="282"/>
      <c r="J44" s="282"/>
      <c r="K44" s="282"/>
      <c r="L44" s="282"/>
      <c r="M44" s="282"/>
    </row>
    <row r="45" spans="1:13" x14ac:dyDescent="0.25">
      <c r="A45" s="240" t="str">
        <f>IF(AND(SUM(Studien!I54:J54)=2,Studien!K54&lt;&gt;0),Studien!A54,"")</f>
        <v/>
      </c>
      <c r="B45" s="240" t="str">
        <f>IF(AND(SUM(Studien!I54:J54)=2,Studien!K54&lt;&gt;0),Studien!B54,"")</f>
        <v/>
      </c>
      <c r="C45" s="240" t="str">
        <f>IF(AND(SUM(Studien!I54:J54)=2,Studien!K54&lt;&gt;0),Studien!C54,"")</f>
        <v/>
      </c>
      <c r="D45" s="240" t="str">
        <f>IF(AND(SUM(Studien!I54:J54)=2,Studien!K54&lt;&gt;0),Studien!D54,"")</f>
        <v/>
      </c>
      <c r="E45" s="240" t="str">
        <f>IF(AND(SUM(Studien!I54:J54)=2,Studien!K54&lt;&gt;0),Studien!E54,"")</f>
        <v/>
      </c>
      <c r="F45" s="282"/>
      <c r="G45" s="282"/>
      <c r="H45" s="282"/>
      <c r="I45" s="282"/>
      <c r="J45" s="282"/>
      <c r="K45" s="282"/>
      <c r="L45" s="282"/>
      <c r="M45" s="282"/>
    </row>
    <row r="46" spans="1:13" x14ac:dyDescent="0.25">
      <c r="A46" s="240" t="str">
        <f>IF(AND(SUM(Studien!I55:J55)=2,Studien!K55&lt;&gt;0),Studien!A55,"")</f>
        <v/>
      </c>
      <c r="B46" s="240" t="str">
        <f>IF(AND(SUM(Studien!I55:J55)=2,Studien!K55&lt;&gt;0),Studien!B55,"")</f>
        <v/>
      </c>
      <c r="C46" s="240" t="str">
        <f>IF(AND(SUM(Studien!I55:J55)=2,Studien!K55&lt;&gt;0),Studien!C55,"")</f>
        <v/>
      </c>
      <c r="D46" s="240" t="str">
        <f>IF(AND(SUM(Studien!I55:J55)=2,Studien!K55&lt;&gt;0),Studien!D55,"")</f>
        <v/>
      </c>
      <c r="E46" s="240" t="str">
        <f>IF(AND(SUM(Studien!I55:J55)=2,Studien!K55&lt;&gt;0),Studien!E55,"")</f>
        <v/>
      </c>
      <c r="F46" s="282"/>
      <c r="G46" s="282"/>
      <c r="H46" s="282"/>
      <c r="I46" s="282"/>
      <c r="J46" s="282"/>
      <c r="K46" s="282"/>
      <c r="L46" s="282"/>
      <c r="M46" s="282"/>
    </row>
    <row r="47" spans="1:13" x14ac:dyDescent="0.25">
      <c r="A47" s="240" t="str">
        <f>IF(AND(SUM(Studien!I56:J56)=2,Studien!K56&lt;&gt;0),Studien!A56,"")</f>
        <v/>
      </c>
      <c r="B47" s="240" t="str">
        <f>IF(AND(SUM(Studien!I56:J56)=2,Studien!K56&lt;&gt;0),Studien!B56,"")</f>
        <v/>
      </c>
      <c r="C47" s="240" t="str">
        <f>IF(AND(SUM(Studien!I56:J56)=2,Studien!K56&lt;&gt;0),Studien!C56,"")</f>
        <v/>
      </c>
      <c r="D47" s="240" t="str">
        <f>IF(AND(SUM(Studien!I56:J56)=2,Studien!K56&lt;&gt;0),Studien!D56,"")</f>
        <v/>
      </c>
      <c r="E47" s="240" t="str">
        <f>IF(AND(SUM(Studien!I56:J56)=2,Studien!K56&lt;&gt;0),Studien!E56,"")</f>
        <v/>
      </c>
      <c r="F47" s="282"/>
      <c r="G47" s="282"/>
      <c r="H47" s="282"/>
      <c r="I47" s="282"/>
      <c r="J47" s="282"/>
      <c r="K47" s="282"/>
      <c r="L47" s="282"/>
      <c r="M47" s="282"/>
    </row>
    <row r="48" spans="1:13" x14ac:dyDescent="0.25">
      <c r="A48" s="240" t="str">
        <f>IF(AND(SUM(Studien!I57:J57)=2,Studien!K57&lt;&gt;0),Studien!A57,"")</f>
        <v/>
      </c>
      <c r="B48" s="240" t="str">
        <f>IF(AND(SUM(Studien!I57:J57)=2,Studien!K57&lt;&gt;0),Studien!B57,"")</f>
        <v/>
      </c>
      <c r="C48" s="240" t="str">
        <f>IF(AND(SUM(Studien!I57:J57)=2,Studien!K57&lt;&gt;0),Studien!C57,"")</f>
        <v/>
      </c>
      <c r="D48" s="240" t="str">
        <f>IF(AND(SUM(Studien!I57:J57)=2,Studien!K57&lt;&gt;0),Studien!D57,"")</f>
        <v/>
      </c>
      <c r="E48" s="240" t="str">
        <f>IF(AND(SUM(Studien!I57:J57)=2,Studien!K57&lt;&gt;0),Studien!E57,"")</f>
        <v/>
      </c>
      <c r="F48" s="282"/>
      <c r="G48" s="282"/>
      <c r="H48" s="282"/>
      <c r="I48" s="282"/>
      <c r="J48" s="282"/>
      <c r="K48" s="282"/>
      <c r="L48" s="282"/>
      <c r="M48" s="282"/>
    </row>
    <row r="49" spans="1:13" x14ac:dyDescent="0.25">
      <c r="A49" s="240" t="str">
        <f>IF(AND(SUM(Studien!I58:J58)=2,Studien!K58&lt;&gt;0),Studien!A58,"")</f>
        <v/>
      </c>
      <c r="B49" s="240" t="str">
        <f>IF(AND(SUM(Studien!I58:J58)=2,Studien!K58&lt;&gt;0),Studien!B58,"")</f>
        <v/>
      </c>
      <c r="C49" s="240" t="str">
        <f>IF(AND(SUM(Studien!I58:J58)=2,Studien!K58&lt;&gt;0),Studien!C58,"")</f>
        <v/>
      </c>
      <c r="D49" s="240" t="str">
        <f>IF(AND(SUM(Studien!I58:J58)=2,Studien!K58&lt;&gt;0),Studien!D58,"")</f>
        <v/>
      </c>
      <c r="E49" s="240" t="str">
        <f>IF(AND(SUM(Studien!I58:J58)=2,Studien!K58&lt;&gt;0),Studien!E58,"")</f>
        <v/>
      </c>
      <c r="F49" s="282"/>
      <c r="G49" s="282"/>
      <c r="H49" s="282"/>
      <c r="I49" s="282"/>
      <c r="J49" s="282"/>
      <c r="K49" s="282"/>
      <c r="L49" s="282"/>
      <c r="M49" s="282"/>
    </row>
    <row r="50" spans="1:13" x14ac:dyDescent="0.25">
      <c r="A50" s="240" t="str">
        <f>IF(AND(SUM(Studien!I59:J59)=2,Studien!K59&lt;&gt;0),Studien!A59,"")</f>
        <v/>
      </c>
      <c r="B50" s="240" t="str">
        <f>IF(AND(SUM(Studien!I59:J59)=2,Studien!K59&lt;&gt;0),Studien!B59,"")</f>
        <v/>
      </c>
      <c r="C50" s="240" t="str">
        <f>IF(AND(SUM(Studien!I59:J59)=2,Studien!K59&lt;&gt;0),Studien!C59,"")</f>
        <v/>
      </c>
      <c r="D50" s="240" t="str">
        <f>IF(AND(SUM(Studien!I59:J59)=2,Studien!K59&lt;&gt;0),Studien!D59,"")</f>
        <v/>
      </c>
      <c r="E50" s="240" t="str">
        <f>IF(AND(SUM(Studien!I59:J59)=2,Studien!K59&lt;&gt;0),Studien!E59,"")</f>
        <v/>
      </c>
      <c r="F50" s="282"/>
      <c r="G50" s="282"/>
      <c r="H50" s="282"/>
      <c r="I50" s="282"/>
      <c r="J50" s="282"/>
      <c r="K50" s="282"/>
      <c r="L50" s="282"/>
      <c r="M50" s="282"/>
    </row>
    <row r="51" spans="1:13" x14ac:dyDescent="0.25">
      <c r="A51" s="240" t="str">
        <f>IF(AND(SUM(Studien!I60:J60)=2,Studien!K60&lt;&gt;0),Studien!A60,"")</f>
        <v/>
      </c>
      <c r="B51" s="240" t="str">
        <f>IF(AND(SUM(Studien!I60:J60)=2,Studien!K60&lt;&gt;0),Studien!B60,"")</f>
        <v/>
      </c>
      <c r="C51" s="240" t="str">
        <f>IF(AND(SUM(Studien!I60:J60)=2,Studien!K60&lt;&gt;0),Studien!C60,"")</f>
        <v/>
      </c>
      <c r="D51" s="240" t="str">
        <f>IF(AND(SUM(Studien!I60:J60)=2,Studien!K60&lt;&gt;0),Studien!D60,"")</f>
        <v/>
      </c>
      <c r="E51" s="240" t="str">
        <f>IF(AND(SUM(Studien!I60:J60)=2,Studien!K60&lt;&gt;0),Studien!E60,"")</f>
        <v/>
      </c>
      <c r="F51" s="282"/>
      <c r="G51" s="282"/>
      <c r="H51" s="282"/>
      <c r="I51" s="282"/>
      <c r="J51" s="282"/>
      <c r="K51" s="282"/>
      <c r="L51" s="282"/>
      <c r="M51" s="28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
  <sheetViews>
    <sheetView showGridLines="0" zoomScaleNormal="100" workbookViewId="0">
      <pane ySplit="6" topLeftCell="A7" activePane="bottomLeft" state="frozen"/>
      <selection activeCell="S14" sqref="S14:S16"/>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4.42578125" customWidth="1"/>
    <col min="7" max="7" width="50.140625" customWidth="1"/>
    <col min="9" max="9" width="9.140625" hidden="1" customWidth="1"/>
  </cols>
  <sheetData>
    <row r="1" spans="1:9" ht="7.5" customHeight="1" x14ac:dyDescent="0.25"/>
    <row r="2" spans="1:9" x14ac:dyDescent="0.25">
      <c r="A2" s="229" t="str">
        <f>Basisdaten!B2</f>
        <v>Anlage EB Version O1.1 (Auditjahr 2025 / Kennzahlenjahr 2024)</v>
      </c>
      <c r="B2" s="229"/>
      <c r="C2" s="229"/>
    </row>
    <row r="3" spans="1:9" ht="15.75" x14ac:dyDescent="0.25">
      <c r="A3" s="230" t="s">
        <v>383</v>
      </c>
      <c r="B3" s="230"/>
      <c r="C3" s="230"/>
    </row>
    <row r="4" spans="1:9" ht="15.95" customHeight="1" x14ac:dyDescent="0.25">
      <c r="A4" s="283" t="s">
        <v>428</v>
      </c>
    </row>
    <row r="5" spans="1:9" ht="7.5" customHeight="1" thickBot="1" x14ac:dyDescent="0.3"/>
    <row r="6" spans="1:9" ht="51.75" customHeight="1" thickBot="1" x14ac:dyDescent="0.3">
      <c r="A6" s="241" t="s">
        <v>384</v>
      </c>
      <c r="B6" s="242" t="s">
        <v>385</v>
      </c>
      <c r="C6" s="242" t="s">
        <v>386</v>
      </c>
      <c r="D6" s="243" t="s">
        <v>387</v>
      </c>
      <c r="E6" s="243" t="s">
        <v>388</v>
      </c>
      <c r="F6" s="243" t="s">
        <v>393</v>
      </c>
      <c r="G6" s="244" t="s">
        <v>389</v>
      </c>
      <c r="I6" t="s">
        <v>390</v>
      </c>
    </row>
    <row r="7" spans="1:9" ht="26.1" customHeight="1" x14ac:dyDescent="0.25">
      <c r="A7" s="257"/>
      <c r="B7" s="245"/>
      <c r="C7" s="246"/>
      <c r="D7" s="258"/>
      <c r="E7" s="273"/>
      <c r="F7" s="236"/>
      <c r="G7" s="253"/>
      <c r="I7" t="s">
        <v>391</v>
      </c>
    </row>
    <row r="8" spans="1:9" ht="26.1" customHeight="1" x14ac:dyDescent="0.25">
      <c r="A8" s="271"/>
      <c r="B8" s="247"/>
      <c r="C8" s="248"/>
      <c r="D8" s="272"/>
      <c r="E8" s="274"/>
      <c r="F8" s="237"/>
      <c r="G8" s="254"/>
    </row>
    <row r="9" spans="1:9" ht="26.1" customHeight="1" x14ac:dyDescent="0.25">
      <c r="A9" s="271"/>
      <c r="B9" s="247"/>
      <c r="C9" s="248"/>
      <c r="D9" s="272"/>
      <c r="E9" s="274"/>
      <c r="F9" s="237"/>
      <c r="G9" s="254"/>
    </row>
    <row r="10" spans="1:9" ht="26.1" customHeight="1" x14ac:dyDescent="0.25">
      <c r="A10" s="271"/>
      <c r="B10" s="247"/>
      <c r="C10" s="248"/>
      <c r="D10" s="272"/>
      <c r="E10" s="274"/>
      <c r="F10" s="237"/>
      <c r="G10" s="254"/>
    </row>
    <row r="11" spans="1:9" ht="26.1" customHeight="1" x14ac:dyDescent="0.25">
      <c r="A11" s="271"/>
      <c r="B11" s="247"/>
      <c r="C11" s="248"/>
      <c r="D11" s="272"/>
      <c r="E11" s="274"/>
      <c r="F11" s="237"/>
      <c r="G11" s="254"/>
    </row>
    <row r="12" spans="1:9" ht="26.1" customHeight="1" x14ac:dyDescent="0.25">
      <c r="A12" s="271"/>
      <c r="B12" s="247"/>
      <c r="C12" s="248"/>
      <c r="D12" s="272"/>
      <c r="E12" s="274"/>
      <c r="F12" s="237"/>
      <c r="G12" s="254"/>
    </row>
    <row r="13" spans="1:9" ht="26.1" customHeight="1" x14ac:dyDescent="0.25">
      <c r="A13" s="271"/>
      <c r="B13" s="247"/>
      <c r="C13" s="248"/>
      <c r="D13" s="272"/>
      <c r="E13" s="274"/>
      <c r="F13" s="237"/>
      <c r="G13" s="254"/>
    </row>
    <row r="14" spans="1:9" ht="26.1" customHeight="1" x14ac:dyDescent="0.25">
      <c r="A14" s="271"/>
      <c r="B14" s="247"/>
      <c r="C14" s="248"/>
      <c r="D14" s="272"/>
      <c r="E14" s="274"/>
      <c r="F14" s="237"/>
      <c r="G14" s="254"/>
    </row>
    <row r="15" spans="1:9" ht="26.1" customHeight="1" x14ac:dyDescent="0.25">
      <c r="A15" s="271"/>
      <c r="B15" s="247"/>
      <c r="C15" s="248"/>
      <c r="D15" s="272"/>
      <c r="E15" s="274"/>
      <c r="F15" s="237"/>
      <c r="G15" s="254"/>
    </row>
    <row r="16" spans="1:9" ht="26.1" customHeight="1" x14ac:dyDescent="0.25">
      <c r="A16" s="271"/>
      <c r="B16" s="247"/>
      <c r="C16" s="248"/>
      <c r="D16" s="272"/>
      <c r="E16" s="274"/>
      <c r="F16" s="237"/>
      <c r="G16" s="254"/>
    </row>
    <row r="17" spans="1:7" ht="26.1" customHeight="1" x14ac:dyDescent="0.25">
      <c r="A17" s="271"/>
      <c r="B17" s="247"/>
      <c r="C17" s="248"/>
      <c r="D17" s="272"/>
      <c r="E17" s="274"/>
      <c r="F17" s="237"/>
      <c r="G17" s="254"/>
    </row>
    <row r="18" spans="1:7" ht="26.1" customHeight="1" x14ac:dyDescent="0.25">
      <c r="A18" s="271"/>
      <c r="B18" s="247"/>
      <c r="C18" s="248"/>
      <c r="D18" s="272"/>
      <c r="E18" s="274"/>
      <c r="F18" s="237"/>
      <c r="G18" s="254"/>
    </row>
    <row r="19" spans="1:7" ht="26.1" customHeight="1" x14ac:dyDescent="0.25">
      <c r="A19" s="271"/>
      <c r="B19" s="247"/>
      <c r="C19" s="248"/>
      <c r="D19" s="272"/>
      <c r="E19" s="274"/>
      <c r="F19" s="237"/>
      <c r="G19" s="254"/>
    </row>
    <row r="20" spans="1:7" ht="26.1" customHeight="1" x14ac:dyDescent="0.25">
      <c r="A20" s="271"/>
      <c r="B20" s="247"/>
      <c r="C20" s="248"/>
      <c r="D20" s="272"/>
      <c r="E20" s="274"/>
      <c r="F20" s="237"/>
      <c r="G20" s="254"/>
    </row>
    <row r="21" spans="1:7" ht="26.1" customHeight="1" x14ac:dyDescent="0.25">
      <c r="A21" s="271"/>
      <c r="B21" s="247"/>
      <c r="C21" s="248"/>
      <c r="D21" s="272"/>
      <c r="E21" s="274"/>
      <c r="F21" s="237"/>
      <c r="G21" s="254"/>
    </row>
    <row r="22" spans="1:7" ht="26.1" customHeight="1" thickBot="1" x14ac:dyDescent="0.3">
      <c r="A22" s="259"/>
      <c r="B22" s="249"/>
      <c r="C22" s="250"/>
      <c r="D22" s="260"/>
      <c r="E22" s="275"/>
      <c r="F22" s="238"/>
      <c r="G22" s="255"/>
    </row>
    <row r="23" spans="1:7" ht="26.1" customHeight="1" thickBot="1" x14ac:dyDescent="0.3">
      <c r="E23" s="251" t="s">
        <v>392</v>
      </c>
      <c r="F23" s="252">
        <f>SUM(F7:F22)</f>
        <v>0</v>
      </c>
    </row>
  </sheetData>
  <sheetProtection algorithmName="SHA-512" hashValue="CBwKGahg8CXEk8q3L9pml0oPFzu/bD5R0e8KtGd7KiiPiZUsymX1XFyFde37SsISWixwVB3iX+kf3cRBcYco4Q==" saltValue="hp7VkSkpNWKutF/p5nX8vw==" spinCount="100000" sheet="1" objects="1" scenarios="1" selectLockedCells="1"/>
  <conditionalFormatting sqref="A7:G22">
    <cfRule type="expression" dxfId="41" priority="4" stopIfTrue="1">
      <formula>LEN(TRIM(A7))=0</formula>
    </cfRule>
  </conditionalFormatting>
  <conditionalFormatting sqref="G7:G22">
    <cfRule type="expression" dxfId="40" priority="1">
      <formula>$C7="nicht benannter Operateur"</formula>
    </cfRule>
    <cfRule type="expression" dxfId="39" priority="3">
      <formula>$F7&lt;&gt;0</formula>
    </cfRule>
  </conditionalFormatting>
  <dataValidations count="5">
    <dataValidation type="textLength" showInputMessage="1" showErrorMessage="1" errorTitle="Zeichenlänge" error="Nur Texteingabe bis 500 Zeichen möglich." sqref="G7:G22" xr:uid="{00000000-0002-0000-0600-000000000000}">
      <formula1>2</formula1>
      <formula2>500</formula2>
    </dataValidation>
    <dataValidation type="list" showInputMessage="1" showErrorMessage="1" errorTitle="Zeichenlänge" error="Nur Texteingabe bis 200 Zeichen möglich." sqref="C7:C22" xr:uid="{00000000-0002-0000-0600-000001000000}">
      <formula1>$I$6:$I$7</formula1>
    </dataValidation>
    <dataValidation type="list" showInputMessage="1" showErrorMessage="1" errorTitle="Zeichenlänge" error="Nur Texteingabe bis 200 Zeichen möglich." sqref="B7:B22" xr:uid="{00000000-0002-0000-0600-000002000000}">
      <formula1>"Ja, Nein"</formula1>
    </dataValidation>
    <dataValidation type="whole" showInputMessage="1" showErrorMessage="1" errorTitle="Eingabefehler" error="Ganze Zahl zwischen 0 und 5000 eingeben." sqref="F7:F22" xr:uid="{00000000-0002-0000-0600-000003000000}">
      <formula1>0</formula1>
      <formula2>5000</formula2>
    </dataValidation>
    <dataValidation type="textLength" showInputMessage="1" showErrorMessage="1" errorTitle="Zeichenlänge" error="Nur Texteingabe bis 200 Zeichen möglich." sqref="D7:E22 A7:A22" xr:uid="{00000000-0002-0000-0600-000004000000}">
      <formula1>2</formula1>
      <formula2>200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61"/>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O1.1 (Auditjahr 2025 / Kennzahlenjahr 2024)</v>
      </c>
      <c r="C2" s="8"/>
      <c r="R2" s="88"/>
      <c r="U2" s="9"/>
    </row>
    <row r="3" spans="2:22" ht="15.95" customHeight="1" x14ac:dyDescent="0.25">
      <c r="B3" s="10" t="s">
        <v>278</v>
      </c>
      <c r="C3" s="11"/>
      <c r="D3" s="6"/>
      <c r="E3" s="6"/>
      <c r="F3" s="6"/>
      <c r="G3" s="6"/>
      <c r="H3" s="6"/>
      <c r="I3" s="6"/>
      <c r="J3" s="6"/>
      <c r="K3" s="6"/>
      <c r="L3" s="6"/>
      <c r="M3" s="6"/>
      <c r="N3" s="6"/>
      <c r="O3" s="6"/>
      <c r="P3" s="12"/>
      <c r="Q3" s="6"/>
      <c r="R3" s="88"/>
      <c r="S3" s="6"/>
      <c r="T3" s="6"/>
    </row>
    <row r="4" spans="2:22" ht="15" customHeight="1" x14ac:dyDescent="0.25">
      <c r="B4" s="14" t="s">
        <v>8</v>
      </c>
      <c r="C4" s="6"/>
      <c r="D4" s="6"/>
      <c r="E4" s="218" t="str">
        <f>IF(Basisdaten!C6=0,"",Basisdaten!C6)</f>
        <v/>
      </c>
      <c r="F4" s="219" t="s">
        <v>2</v>
      </c>
      <c r="G4" s="456" t="str">
        <f>IF(Basisdaten!C8=0,"",Basisdaten!C8)</f>
        <v/>
      </c>
      <c r="H4" s="457"/>
      <c r="I4" s="457"/>
      <c r="J4" s="457"/>
      <c r="K4" s="457"/>
      <c r="L4" s="457"/>
      <c r="M4" s="457"/>
      <c r="N4" s="457"/>
      <c r="O4" s="458"/>
      <c r="P4" s="12"/>
      <c r="Q4" s="6"/>
      <c r="R4" s="88"/>
      <c r="S4" s="6"/>
      <c r="T4" s="6"/>
    </row>
    <row r="5" spans="2:22" ht="5.25" customHeight="1" thickBot="1" x14ac:dyDescent="0.3">
      <c r="B5" s="6"/>
      <c r="C5" s="6"/>
      <c r="D5" s="6"/>
      <c r="E5" s="6"/>
      <c r="F5" s="6"/>
      <c r="G5" s="6"/>
      <c r="H5" s="6"/>
      <c r="I5" s="6"/>
      <c r="J5" s="6"/>
      <c r="K5" s="6"/>
      <c r="L5" s="6"/>
      <c r="M5" s="6"/>
      <c r="N5" s="6"/>
      <c r="O5" s="6"/>
      <c r="P5" s="12"/>
      <c r="Q5" s="6"/>
      <c r="R5" s="88"/>
      <c r="S5" s="6"/>
      <c r="T5" s="6"/>
    </row>
    <row r="6" spans="2:22" s="18" customFormat="1" ht="16.5" customHeight="1" thickBot="1" x14ac:dyDescent="0.3">
      <c r="B6" s="398" t="s">
        <v>18</v>
      </c>
      <c r="C6" s="417"/>
      <c r="D6" s="420" t="s">
        <v>259</v>
      </c>
      <c r="E6" s="420" t="s">
        <v>19</v>
      </c>
      <c r="F6" s="398" t="s">
        <v>20</v>
      </c>
      <c r="G6" s="417"/>
      <c r="H6" s="398" t="s">
        <v>21</v>
      </c>
      <c r="I6" s="417"/>
      <c r="J6" s="391" t="s">
        <v>22</v>
      </c>
      <c r="K6" s="392"/>
      <c r="L6" s="394" t="s">
        <v>23</v>
      </c>
      <c r="M6" s="396" t="s">
        <v>24</v>
      </c>
      <c r="N6" s="397"/>
      <c r="O6" s="394" t="s">
        <v>23</v>
      </c>
      <c r="P6" s="398" t="s">
        <v>25</v>
      </c>
      <c r="Q6" s="399"/>
      <c r="R6" s="402" t="s">
        <v>26</v>
      </c>
      <c r="S6" s="389" t="s">
        <v>27</v>
      </c>
      <c r="T6" s="390"/>
      <c r="U6" s="17"/>
    </row>
    <row r="7" spans="2:22" s="18" customFormat="1" ht="25.5" customHeight="1" thickBot="1" x14ac:dyDescent="0.3">
      <c r="B7" s="418"/>
      <c r="C7" s="419"/>
      <c r="D7" s="421"/>
      <c r="E7" s="421"/>
      <c r="F7" s="418"/>
      <c r="G7" s="419"/>
      <c r="H7" s="418"/>
      <c r="I7" s="419"/>
      <c r="J7" s="393"/>
      <c r="K7" s="392"/>
      <c r="L7" s="395"/>
      <c r="M7" s="397"/>
      <c r="N7" s="397"/>
      <c r="O7" s="395"/>
      <c r="P7" s="400"/>
      <c r="Q7" s="401"/>
      <c r="R7" s="403"/>
      <c r="S7" s="19" t="s">
        <v>28</v>
      </c>
      <c r="T7" s="19" t="s">
        <v>29</v>
      </c>
      <c r="U7" s="17"/>
    </row>
    <row r="8" spans="2:22" s="18" customFormat="1" ht="25.5" customHeight="1" thickBot="1" x14ac:dyDescent="0.3">
      <c r="B8" s="357" t="s">
        <v>323</v>
      </c>
      <c r="C8" s="358"/>
      <c r="D8" s="416" t="s">
        <v>328</v>
      </c>
      <c r="E8" s="366" t="s">
        <v>325</v>
      </c>
      <c r="F8" s="369" t="s">
        <v>326</v>
      </c>
      <c r="G8" s="352"/>
      <c r="H8" s="351" t="s">
        <v>325</v>
      </c>
      <c r="I8" s="352"/>
      <c r="J8" s="369" t="s">
        <v>30</v>
      </c>
      <c r="K8" s="352"/>
      <c r="L8" s="336"/>
      <c r="M8" s="380" t="s">
        <v>327</v>
      </c>
      <c r="N8" s="381"/>
      <c r="O8" s="377"/>
      <c r="P8" s="404" t="s">
        <v>31</v>
      </c>
      <c r="Q8" s="405">
        <f>IF(Basisdaten!K28="",0,Basisdaten!K28)</f>
        <v>0</v>
      </c>
      <c r="R8" s="408" t="str">
        <f>IF(Q8=0,Berechnung1!$F$5,IF(OR(Q8&lt; Berechnung1!E25,Q8&gt; Berechnung1!F25),Berechnung1!$G$5,IF(OR(ROUND(Q8,4)&lt;Berechnung1!J25,ROUND(Q8,4)&gt;Berechnung1!K25),Berechnung1!$D$5,IF(OR(ROUND(Q8,4)&lt;Berechnung1!G25,ROUND(Q8,4)&gt;Berechnung1!H25),Berechnung1!$E$5,Berechnung1!$C$5))))</f>
        <v>Unvollständig</v>
      </c>
      <c r="S8" s="411"/>
      <c r="T8" s="413"/>
      <c r="U8" s="17"/>
    </row>
    <row r="9" spans="2:22" s="18" customFormat="1" ht="25.5" customHeight="1" thickBot="1" x14ac:dyDescent="0.3">
      <c r="B9" s="359"/>
      <c r="C9" s="360"/>
      <c r="D9" s="364"/>
      <c r="E9" s="367"/>
      <c r="F9" s="353"/>
      <c r="G9" s="354"/>
      <c r="H9" s="353"/>
      <c r="I9" s="354"/>
      <c r="J9" s="353"/>
      <c r="K9" s="354"/>
      <c r="L9" s="337"/>
      <c r="M9" s="382"/>
      <c r="N9" s="383"/>
      <c r="O9" s="378"/>
      <c r="P9" s="404"/>
      <c r="Q9" s="406"/>
      <c r="R9" s="409"/>
      <c r="S9" s="412"/>
      <c r="T9" s="414"/>
      <c r="U9" s="17"/>
    </row>
    <row r="10" spans="2:22" s="18" customFormat="1" ht="25.5" customHeight="1" thickBot="1" x14ac:dyDescent="0.3">
      <c r="B10" s="361"/>
      <c r="C10" s="362"/>
      <c r="D10" s="365"/>
      <c r="E10" s="368"/>
      <c r="F10" s="355"/>
      <c r="G10" s="356"/>
      <c r="H10" s="355"/>
      <c r="I10" s="356"/>
      <c r="J10" s="355"/>
      <c r="K10" s="356"/>
      <c r="L10" s="338"/>
      <c r="M10" s="384"/>
      <c r="N10" s="385"/>
      <c r="O10" s="379"/>
      <c r="P10" s="404"/>
      <c r="Q10" s="407"/>
      <c r="R10" s="410"/>
      <c r="S10" s="412"/>
      <c r="T10" s="415"/>
      <c r="U10" s="17"/>
    </row>
    <row r="11" spans="2:22" ht="30" customHeight="1" thickBot="1" x14ac:dyDescent="0.3">
      <c r="B11" s="357" t="s">
        <v>324</v>
      </c>
      <c r="C11" s="358"/>
      <c r="D11" s="363"/>
      <c r="E11" s="366" t="s">
        <v>374</v>
      </c>
      <c r="F11" s="369" t="s">
        <v>30</v>
      </c>
      <c r="G11" s="352"/>
      <c r="H11" s="351" t="s">
        <v>374</v>
      </c>
      <c r="I11" s="352"/>
      <c r="J11" s="369" t="s">
        <v>30</v>
      </c>
      <c r="K11" s="352"/>
      <c r="L11" s="336"/>
      <c r="M11" s="380" t="s">
        <v>240</v>
      </c>
      <c r="N11" s="381"/>
      <c r="O11" s="377"/>
      <c r="P11" s="404" t="s">
        <v>31</v>
      </c>
      <c r="Q11" s="422"/>
      <c r="R11" s="408" t="str">
        <f>IF(Q11="",Berechnung1!F5,IF(Q11=0,Berechnung1!H5,IF(Q11=Berechnung1!D28,Berechnung1!$F$5,IF(OR(Q11&lt;Berechnung1!E28,Q11&gt;Berechnung1!F28),Berechnung1!$G$5,IF(OR(ROUND(Q11,4)&lt;Berechnung1!J28,ROUND(Q11,4)&gt;Berechnung1!K28),Berechnung1!$D$5,IF(OR(ROUND(Q11,4)&lt;Berechnung1!G28,ROUND(Q11,4)&gt;Berechnung1!H28),Berechnung1!$E$5,Berechnung1!$C$5))))))</f>
        <v>Unvollständig</v>
      </c>
      <c r="S11" s="411"/>
      <c r="T11" s="413"/>
    </row>
    <row r="12" spans="2:22" ht="30" customHeight="1" thickBot="1" x14ac:dyDescent="0.3">
      <c r="B12" s="359"/>
      <c r="C12" s="360"/>
      <c r="D12" s="364"/>
      <c r="E12" s="367"/>
      <c r="F12" s="353"/>
      <c r="G12" s="354"/>
      <c r="H12" s="353"/>
      <c r="I12" s="354"/>
      <c r="J12" s="353"/>
      <c r="K12" s="354"/>
      <c r="L12" s="337"/>
      <c r="M12" s="382"/>
      <c r="N12" s="383"/>
      <c r="O12" s="378"/>
      <c r="P12" s="404"/>
      <c r="Q12" s="423"/>
      <c r="R12" s="409"/>
      <c r="S12" s="412"/>
      <c r="T12" s="414"/>
    </row>
    <row r="13" spans="2:22" ht="30" customHeight="1" thickBot="1" x14ac:dyDescent="0.3">
      <c r="B13" s="361"/>
      <c r="C13" s="362"/>
      <c r="D13" s="365"/>
      <c r="E13" s="368"/>
      <c r="F13" s="355"/>
      <c r="G13" s="356"/>
      <c r="H13" s="355"/>
      <c r="I13" s="356"/>
      <c r="J13" s="355"/>
      <c r="K13" s="356"/>
      <c r="L13" s="338"/>
      <c r="M13" s="384"/>
      <c r="N13" s="385"/>
      <c r="O13" s="379"/>
      <c r="P13" s="404"/>
      <c r="Q13" s="424"/>
      <c r="R13" s="410"/>
      <c r="S13" s="412"/>
      <c r="T13" s="415"/>
      <c r="V13" s="151"/>
    </row>
    <row r="14" spans="2:22" ht="30" customHeight="1" thickBot="1" x14ac:dyDescent="0.3">
      <c r="B14" s="357">
        <v>2</v>
      </c>
      <c r="C14" s="386" t="s">
        <v>279</v>
      </c>
      <c r="D14" s="363" t="s">
        <v>258</v>
      </c>
      <c r="E14" s="366" t="s">
        <v>280</v>
      </c>
      <c r="F14" s="369" t="s">
        <v>281</v>
      </c>
      <c r="G14" s="352"/>
      <c r="H14" s="370" t="s">
        <v>368</v>
      </c>
      <c r="I14" s="371"/>
      <c r="J14" s="376" t="s">
        <v>282</v>
      </c>
      <c r="K14" s="371"/>
      <c r="L14" s="377"/>
      <c r="M14" s="380" t="s">
        <v>32</v>
      </c>
      <c r="N14" s="381"/>
      <c r="O14" s="377"/>
      <c r="P14" s="20" t="s">
        <v>21</v>
      </c>
      <c r="Q14" s="21"/>
      <c r="R14" s="408" t="str">
        <f>IF(Q16=Berechnung1!D31,Berechnung1!$F$5,IF(OR(Q16&lt; Berechnung1!E31,Q16&gt; Berechnung1!F31),Berechnung1!$G$5,IF(OR(ROUND(Q16,4)&lt;Berechnung1!J31,ROUND(Q16,4)&gt;Berechnung1!K31),Berechnung1!$D$5,IF(OR(ROUND(Q16,4)&lt;Berechnung1!G31,ROUND(Q16,4)&gt;Berechnung1!H31),Berechnung1!$E$5,Berechnung1!$C$5))))</f>
        <v>Unvollständig</v>
      </c>
      <c r="S14" s="411"/>
      <c r="T14" s="413"/>
    </row>
    <row r="15" spans="2:22" ht="30" customHeight="1" thickBot="1" x14ac:dyDescent="0.3">
      <c r="B15" s="359"/>
      <c r="C15" s="387"/>
      <c r="D15" s="364"/>
      <c r="E15" s="367"/>
      <c r="F15" s="353"/>
      <c r="G15" s="354"/>
      <c r="H15" s="372"/>
      <c r="I15" s="373"/>
      <c r="J15" s="372"/>
      <c r="K15" s="373"/>
      <c r="L15" s="378"/>
      <c r="M15" s="382"/>
      <c r="N15" s="383"/>
      <c r="O15" s="378"/>
      <c r="P15" s="20" t="s">
        <v>33</v>
      </c>
      <c r="Q15" s="22">
        <f>IFERROR(SUM(Basisdaten!E28:J28),0)</f>
        <v>0</v>
      </c>
      <c r="R15" s="409"/>
      <c r="S15" s="425"/>
      <c r="T15" s="414"/>
    </row>
    <row r="16" spans="2:22" ht="30" customHeight="1" thickBot="1" x14ac:dyDescent="0.3">
      <c r="B16" s="359"/>
      <c r="C16" s="388"/>
      <c r="D16" s="365"/>
      <c r="E16" s="368"/>
      <c r="F16" s="355"/>
      <c r="G16" s="356"/>
      <c r="H16" s="374"/>
      <c r="I16" s="375"/>
      <c r="J16" s="374"/>
      <c r="K16" s="375"/>
      <c r="L16" s="379"/>
      <c r="M16" s="384"/>
      <c r="N16" s="385"/>
      <c r="O16" s="379"/>
      <c r="P16" s="20" t="s">
        <v>34</v>
      </c>
      <c r="Q16" s="23" t="str">
        <f>IF(Q14="","n.d.",IF(Q15="","n.d.",IF(Q15=0,"",Q14/Q15)))</f>
        <v>n.d.</v>
      </c>
      <c r="R16" s="410"/>
      <c r="S16" s="425"/>
      <c r="T16" s="415"/>
    </row>
    <row r="17" spans="2:21" ht="30" customHeight="1" thickBot="1" x14ac:dyDescent="0.3">
      <c r="B17" s="359"/>
      <c r="C17" s="386" t="s">
        <v>283</v>
      </c>
      <c r="D17" s="363" t="s">
        <v>258</v>
      </c>
      <c r="E17" s="366" t="s">
        <v>284</v>
      </c>
      <c r="F17" s="351" t="s">
        <v>285</v>
      </c>
      <c r="G17" s="352"/>
      <c r="H17" s="370" t="s">
        <v>286</v>
      </c>
      <c r="I17" s="371"/>
      <c r="J17" s="370" t="s">
        <v>287</v>
      </c>
      <c r="K17" s="371"/>
      <c r="L17" s="377"/>
      <c r="M17" s="380" t="s">
        <v>32</v>
      </c>
      <c r="N17" s="381"/>
      <c r="O17" s="377"/>
      <c r="P17" s="20" t="s">
        <v>21</v>
      </c>
      <c r="Q17" s="21"/>
      <c r="R17" s="408" t="str">
        <f>IF(Q19="",Berechnung1!H5,IF(Q19=Berechnung1!D34,Berechnung1!$F$5,IF(OR(Q19&lt; Berechnung1!E34,Q19&gt; Berechnung1!F34),Berechnung1!$G$5,IF(OR(ROUND(Q19,4)&lt;Berechnung1!J34,ROUND(Q19,4)&gt;Berechnung1!K34),Berechnung1!$D$5,IF(OR(ROUND(Q19,4)&lt;Berechnung1!G34,ROUND(Q19,4)&gt;Berechnung1!H34),Berechnung1!$E$5,Berechnung1!$C$5)))))</f>
        <v>Unvollständig</v>
      </c>
      <c r="S17" s="411"/>
      <c r="T17" s="413"/>
    </row>
    <row r="18" spans="2:21" ht="30" customHeight="1" thickBot="1" x14ac:dyDescent="0.3">
      <c r="B18" s="359"/>
      <c r="C18" s="387"/>
      <c r="D18" s="364"/>
      <c r="E18" s="367"/>
      <c r="F18" s="353"/>
      <c r="G18" s="354"/>
      <c r="H18" s="372"/>
      <c r="I18" s="373"/>
      <c r="J18" s="372"/>
      <c r="K18" s="373"/>
      <c r="L18" s="378"/>
      <c r="M18" s="382"/>
      <c r="N18" s="383"/>
      <c r="O18" s="378"/>
      <c r="P18" s="20" t="s">
        <v>33</v>
      </c>
      <c r="Q18" s="21"/>
      <c r="R18" s="409"/>
      <c r="S18" s="425"/>
      <c r="T18" s="414"/>
      <c r="U18"/>
    </row>
    <row r="19" spans="2:21" ht="30" customHeight="1" thickBot="1" x14ac:dyDescent="0.3">
      <c r="B19" s="361"/>
      <c r="C19" s="388"/>
      <c r="D19" s="365"/>
      <c r="E19" s="368"/>
      <c r="F19" s="355"/>
      <c r="G19" s="356"/>
      <c r="H19" s="374"/>
      <c r="I19" s="375"/>
      <c r="J19" s="374"/>
      <c r="K19" s="375"/>
      <c r="L19" s="379"/>
      <c r="M19" s="384"/>
      <c r="N19" s="385"/>
      <c r="O19" s="379"/>
      <c r="P19" s="20" t="s">
        <v>34</v>
      </c>
      <c r="Q19" s="23" t="str">
        <f>IF(Q17="","n.d.",IF(Q18="","n.d.",IF(Q18=0,"",Q17/Q18)))</f>
        <v>n.d.</v>
      </c>
      <c r="R19" s="410"/>
      <c r="S19" s="425"/>
      <c r="T19" s="415"/>
    </row>
    <row r="20" spans="2:21" ht="30" customHeight="1" thickBot="1" x14ac:dyDescent="0.3">
      <c r="B20" s="339">
        <v>3</v>
      </c>
      <c r="C20" s="340"/>
      <c r="D20" s="345" t="s">
        <v>288</v>
      </c>
      <c r="E20" s="348" t="s">
        <v>289</v>
      </c>
      <c r="F20" s="351" t="s">
        <v>290</v>
      </c>
      <c r="G20" s="352"/>
      <c r="H20" s="351" t="s">
        <v>291</v>
      </c>
      <c r="I20" s="352"/>
      <c r="J20" s="351" t="s">
        <v>394</v>
      </c>
      <c r="K20" s="352"/>
      <c r="L20" s="336"/>
      <c r="M20" s="380" t="s">
        <v>292</v>
      </c>
      <c r="N20" s="381"/>
      <c r="O20" s="336"/>
      <c r="P20" s="220" t="s">
        <v>21</v>
      </c>
      <c r="Q20" s="21"/>
      <c r="R20" s="408" t="str">
        <f>IF(Q22=Berechnung1!D37,Berechnung1!$F$5,IF(OR(Q22&lt; Berechnung1!E37,Q22&gt; Berechnung1!F37),Berechnung1!$G$5,IF(OR(ROUND(Q22,4)&lt;Berechnung1!J37,ROUND(Q22,4)&gt;Berechnung1!K37),Berechnung1!$D$5,IF(OR(ROUND(Q22,4)&lt;Berechnung1!G37,ROUND(Q22,4)&gt;Berechnung1!H37),Berechnung1!$E$5,Berechnung1!$C$5))))</f>
        <v>Unvollständig</v>
      </c>
      <c r="S20" s="413"/>
      <c r="T20" s="413"/>
    </row>
    <row r="21" spans="2:21" ht="30" customHeight="1" thickBot="1" x14ac:dyDescent="0.3">
      <c r="B21" s="341"/>
      <c r="C21" s="342"/>
      <c r="D21" s="346"/>
      <c r="E21" s="349"/>
      <c r="F21" s="353"/>
      <c r="G21" s="354"/>
      <c r="H21" s="353"/>
      <c r="I21" s="354"/>
      <c r="J21" s="353"/>
      <c r="K21" s="354"/>
      <c r="L21" s="337"/>
      <c r="M21" s="382"/>
      <c r="N21" s="383"/>
      <c r="O21" s="337"/>
      <c r="P21" s="220" t="s">
        <v>33</v>
      </c>
      <c r="Q21" s="22">
        <f>SUM(U21,Q11)</f>
        <v>0</v>
      </c>
      <c r="R21" s="409"/>
      <c r="S21" s="425"/>
      <c r="T21" s="414"/>
      <c r="U21" s="7">
        <f>IF(Basisdaten!K28="",0,Basisdaten!K28)</f>
        <v>0</v>
      </c>
    </row>
    <row r="22" spans="2:21" ht="30" customHeight="1" thickBot="1" x14ac:dyDescent="0.3">
      <c r="B22" s="343"/>
      <c r="C22" s="344"/>
      <c r="D22" s="347"/>
      <c r="E22" s="350"/>
      <c r="F22" s="355"/>
      <c r="G22" s="356"/>
      <c r="H22" s="355"/>
      <c r="I22" s="356"/>
      <c r="J22" s="355"/>
      <c r="K22" s="356"/>
      <c r="L22" s="338"/>
      <c r="M22" s="384"/>
      <c r="N22" s="385"/>
      <c r="O22" s="338"/>
      <c r="P22" s="220" t="s">
        <v>34</v>
      </c>
      <c r="Q22" s="23" t="str">
        <f>IF(Q20="","n.d.",IF(Q21="","n.d.",IF(Q21=0,"",Q20/Q21)))</f>
        <v>n.d.</v>
      </c>
      <c r="R22" s="410"/>
      <c r="S22" s="425"/>
      <c r="T22" s="415"/>
    </row>
    <row r="23" spans="2:21" ht="30" customHeight="1" thickBot="1" x14ac:dyDescent="0.3">
      <c r="B23" s="357">
        <v>4</v>
      </c>
      <c r="C23" s="358"/>
      <c r="D23" s="416"/>
      <c r="E23" s="366" t="s">
        <v>94</v>
      </c>
      <c r="F23" s="351" t="s">
        <v>247</v>
      </c>
      <c r="G23" s="352"/>
      <c r="H23" s="351" t="s">
        <v>262</v>
      </c>
      <c r="I23" s="352"/>
      <c r="J23" s="351" t="s">
        <v>395</v>
      </c>
      <c r="K23" s="352"/>
      <c r="L23" s="377" t="s">
        <v>257</v>
      </c>
      <c r="M23" s="429" t="s">
        <v>240</v>
      </c>
      <c r="N23" s="430"/>
      <c r="O23" s="459"/>
      <c r="P23" s="145" t="s">
        <v>21</v>
      </c>
      <c r="Q23" s="21"/>
      <c r="R23" s="408" t="str">
        <f>IF(Q25=Berechnung1!D40,Berechnung1!$F$5,IF(OR(Q25&lt; Berechnung1!E40,Q25&gt; Berechnung1!F40),Berechnung1!$G$5,IF(OR(ROUND(Q25,4)&lt;Berechnung1!J40,ROUND(Q25,4)&gt;Berechnung1!K40),Berechnung1!$D$5,IF(OR(ROUND(Q25,4)&lt;Berechnung1!G40,ROUND(Q25,4)&gt;Berechnung1!H40),Berechnung1!$E$5,Berechnung1!$C$5))))</f>
        <v>Unvollständig</v>
      </c>
      <c r="S23" s="413"/>
      <c r="T23" s="413"/>
    </row>
    <row r="24" spans="2:21" ht="30" customHeight="1" thickBot="1" x14ac:dyDescent="0.3">
      <c r="B24" s="359"/>
      <c r="C24" s="360"/>
      <c r="D24" s="364"/>
      <c r="E24" s="367"/>
      <c r="F24" s="353"/>
      <c r="G24" s="354"/>
      <c r="H24" s="353"/>
      <c r="I24" s="354"/>
      <c r="J24" s="353"/>
      <c r="K24" s="354"/>
      <c r="L24" s="378"/>
      <c r="M24" s="431"/>
      <c r="N24" s="432"/>
      <c r="O24" s="460"/>
      <c r="P24" s="20" t="s">
        <v>33</v>
      </c>
      <c r="Q24" s="22">
        <f>Q21</f>
        <v>0</v>
      </c>
      <c r="R24" s="409"/>
      <c r="S24" s="425"/>
      <c r="T24" s="414"/>
    </row>
    <row r="25" spans="2:21" ht="30" customHeight="1" thickBot="1" x14ac:dyDescent="0.3">
      <c r="B25" s="361"/>
      <c r="C25" s="362"/>
      <c r="D25" s="365"/>
      <c r="E25" s="368"/>
      <c r="F25" s="355"/>
      <c r="G25" s="356"/>
      <c r="H25" s="355"/>
      <c r="I25" s="356"/>
      <c r="J25" s="355"/>
      <c r="K25" s="356"/>
      <c r="L25" s="379"/>
      <c r="M25" s="433"/>
      <c r="N25" s="434"/>
      <c r="O25" s="461"/>
      <c r="P25" s="20" t="s">
        <v>34</v>
      </c>
      <c r="Q25" s="23" t="str">
        <f>IF(Q23="","n.d.",IF(Q24="","n.d.",IF(Q24=0,"",Q23/Q24)))</f>
        <v>n.d.</v>
      </c>
      <c r="R25" s="410"/>
      <c r="S25" s="425"/>
      <c r="T25" s="415"/>
    </row>
    <row r="26" spans="2:21" ht="30" customHeight="1" thickBot="1" x14ac:dyDescent="0.3">
      <c r="B26" s="357">
        <v>5</v>
      </c>
      <c r="C26" s="358"/>
      <c r="D26" s="426" t="s">
        <v>293</v>
      </c>
      <c r="E26" s="366" t="s">
        <v>263</v>
      </c>
      <c r="F26" s="351" t="s">
        <v>294</v>
      </c>
      <c r="G26" s="352"/>
      <c r="H26" s="351" t="s">
        <v>295</v>
      </c>
      <c r="I26" s="352"/>
      <c r="J26" s="351" t="s">
        <v>329</v>
      </c>
      <c r="K26" s="352"/>
      <c r="L26" s="377"/>
      <c r="M26" s="429" t="s">
        <v>95</v>
      </c>
      <c r="N26" s="430"/>
      <c r="O26" s="377" t="s">
        <v>256</v>
      </c>
      <c r="P26" s="145" t="s">
        <v>21</v>
      </c>
      <c r="Q26" s="22">
        <f>Studien!E5</f>
        <v>0</v>
      </c>
      <c r="R26" s="408" t="str">
        <f>IF(Q28=Berechnung1!D43,Berechnung1!$F$5,IF(OR(Q28&lt; Berechnung1!E43,Q28&gt; Berechnung1!F43),Berechnung1!$G$5,IF(OR(ROUND(Q28,4)&lt;Berechnung1!J43,ROUND(Q28,4)&gt;Berechnung1!K43),Berechnung1!$D$5,IF(OR(ROUND(Q28,4)&lt;Berechnung1!G43,ROUND(Q28,4)&gt;Berechnung1!H43),Berechnung1!$E$5,Berechnung1!$C$5))))</f>
        <v>Unvollständig</v>
      </c>
      <c r="S26" s="413"/>
      <c r="T26" s="413"/>
    </row>
    <row r="27" spans="2:21" ht="30" customHeight="1" thickBot="1" x14ac:dyDescent="0.3">
      <c r="B27" s="359"/>
      <c r="C27" s="360"/>
      <c r="D27" s="427"/>
      <c r="E27" s="367"/>
      <c r="F27" s="353"/>
      <c r="G27" s="354"/>
      <c r="H27" s="353"/>
      <c r="I27" s="354"/>
      <c r="J27" s="353"/>
      <c r="K27" s="354"/>
      <c r="L27" s="378"/>
      <c r="M27" s="431"/>
      <c r="N27" s="432"/>
      <c r="O27" s="378"/>
      <c r="P27" s="20" t="s">
        <v>33</v>
      </c>
      <c r="Q27" s="22">
        <f>U27</f>
        <v>0</v>
      </c>
      <c r="R27" s="409"/>
      <c r="S27" s="425"/>
      <c r="T27" s="414"/>
      <c r="U27" s="7">
        <f>IF(Basisdaten!K28="",0,Basisdaten!K28)</f>
        <v>0</v>
      </c>
    </row>
    <row r="28" spans="2:21" ht="30" customHeight="1" thickBot="1" x14ac:dyDescent="0.3">
      <c r="B28" s="361"/>
      <c r="C28" s="362"/>
      <c r="D28" s="428"/>
      <c r="E28" s="368"/>
      <c r="F28" s="355"/>
      <c r="G28" s="356"/>
      <c r="H28" s="355"/>
      <c r="I28" s="356"/>
      <c r="J28" s="355"/>
      <c r="K28" s="356"/>
      <c r="L28" s="379"/>
      <c r="M28" s="433"/>
      <c r="N28" s="434"/>
      <c r="O28" s="379"/>
      <c r="P28" s="20" t="s">
        <v>34</v>
      </c>
      <c r="Q28" s="23" t="str">
        <f>IF(Q26="","n.d.",IF(Q27="","n.d.",IF(Q27=0,"n.d.",Q26/Q27)))</f>
        <v>n.d.</v>
      </c>
      <c r="R28" s="410"/>
      <c r="S28" s="425"/>
      <c r="T28" s="415"/>
    </row>
    <row r="29" spans="2:21" ht="30" customHeight="1" thickBot="1" x14ac:dyDescent="0.3">
      <c r="B29" s="357">
        <v>6</v>
      </c>
      <c r="C29" s="358"/>
      <c r="D29" s="426"/>
      <c r="E29" s="366" t="s">
        <v>319</v>
      </c>
      <c r="F29" s="369" t="s">
        <v>30</v>
      </c>
      <c r="G29" s="352"/>
      <c r="H29" s="351" t="s">
        <v>339</v>
      </c>
      <c r="I29" s="352"/>
      <c r="J29" s="369" t="s">
        <v>30</v>
      </c>
      <c r="K29" s="352"/>
      <c r="L29" s="377"/>
      <c r="M29" s="429" t="s">
        <v>240</v>
      </c>
      <c r="N29" s="430"/>
      <c r="O29" s="377"/>
      <c r="P29" s="404" t="s">
        <v>31</v>
      </c>
      <c r="Q29" s="405">
        <f>IF(Basisdaten!K30="",0,Basisdaten!K30)</f>
        <v>0</v>
      </c>
      <c r="R29" s="408" t="str">
        <f>IF(Q29=Berechnung1!D46,Berechnung1!$F$5,IF(OR(Q29&lt; Berechnung1!E46,Q29&gt; Berechnung1!F46),Berechnung1!$G$5,IF(OR(ROUND(Q29,4)&lt;Berechnung1!J46,ROUND(Q29,4)&gt;Berechnung1!K46),Berechnung1!$D$5,IF(OR(ROUND(Q29,4)&lt;Berechnung1!G46,ROUND(Q29,4)&gt;Berechnung1!H46),Berechnung1!$E$5,Berechnung1!$C$5))))</f>
        <v>Unvollständig</v>
      </c>
      <c r="S29" s="413"/>
      <c r="T29" s="413"/>
    </row>
    <row r="30" spans="2:21" ht="30" customHeight="1" thickBot="1" x14ac:dyDescent="0.3">
      <c r="B30" s="359"/>
      <c r="C30" s="360"/>
      <c r="D30" s="427"/>
      <c r="E30" s="367"/>
      <c r="F30" s="353"/>
      <c r="G30" s="354"/>
      <c r="H30" s="353"/>
      <c r="I30" s="354"/>
      <c r="J30" s="353"/>
      <c r="K30" s="354"/>
      <c r="L30" s="378"/>
      <c r="M30" s="431"/>
      <c r="N30" s="432"/>
      <c r="O30" s="378"/>
      <c r="P30" s="404"/>
      <c r="Q30" s="406"/>
      <c r="R30" s="409"/>
      <c r="S30" s="425"/>
      <c r="T30" s="414"/>
    </row>
    <row r="31" spans="2:21" ht="30" customHeight="1" thickBot="1" x14ac:dyDescent="0.3">
      <c r="B31" s="361"/>
      <c r="C31" s="362"/>
      <c r="D31" s="428"/>
      <c r="E31" s="368"/>
      <c r="F31" s="355"/>
      <c r="G31" s="356"/>
      <c r="H31" s="355"/>
      <c r="I31" s="356"/>
      <c r="J31" s="355"/>
      <c r="K31" s="356"/>
      <c r="L31" s="379"/>
      <c r="M31" s="433"/>
      <c r="N31" s="434"/>
      <c r="O31" s="379"/>
      <c r="P31" s="404"/>
      <c r="Q31" s="407"/>
      <c r="R31" s="410"/>
      <c r="S31" s="425"/>
      <c r="T31" s="415"/>
    </row>
    <row r="32" spans="2:21" ht="30" customHeight="1" thickBot="1" x14ac:dyDescent="0.3">
      <c r="B32" s="357">
        <v>7</v>
      </c>
      <c r="C32" s="358"/>
      <c r="D32" s="426"/>
      <c r="E32" s="366" t="s">
        <v>330</v>
      </c>
      <c r="F32" s="369" t="s">
        <v>30</v>
      </c>
      <c r="G32" s="352"/>
      <c r="H32" s="351" t="s">
        <v>330</v>
      </c>
      <c r="I32" s="352"/>
      <c r="J32" s="369" t="s">
        <v>30</v>
      </c>
      <c r="K32" s="352"/>
      <c r="L32" s="377"/>
      <c r="M32" s="429" t="s">
        <v>331</v>
      </c>
      <c r="N32" s="430"/>
      <c r="O32" s="377"/>
      <c r="P32" s="404" t="s">
        <v>31</v>
      </c>
      <c r="Q32" s="405">
        <f>IF(Basisdaten!K31="",0,Basisdaten!K31)</f>
        <v>0</v>
      </c>
      <c r="R32" s="408" t="str">
        <f>IF(Q32=Berechnung1!D49,Berechnung1!$F$5,IF(OR(Q32&lt; Berechnung1!E49,Q32&gt; Berechnung1!F49),Berechnung1!$G$5,IF(OR(ROUND(Q32,4)&lt;Berechnung1!J49,ROUND(Q32,4)&gt;Berechnung1!K49),Berechnung1!$D$5,IF(OR(ROUND(Q32,4)&lt;Berechnung1!G49,ROUND(Q32,4)&gt;Berechnung1!H49),Berechnung1!$E$5,Berechnung1!$C$5))))</f>
        <v>Unvollständig</v>
      </c>
      <c r="S32" s="413"/>
      <c r="T32" s="413"/>
    </row>
    <row r="33" spans="2:21" ht="30" customHeight="1" thickBot="1" x14ac:dyDescent="0.3">
      <c r="B33" s="359"/>
      <c r="C33" s="360"/>
      <c r="D33" s="427"/>
      <c r="E33" s="367"/>
      <c r="F33" s="353"/>
      <c r="G33" s="354"/>
      <c r="H33" s="353"/>
      <c r="I33" s="354"/>
      <c r="J33" s="353"/>
      <c r="K33" s="354"/>
      <c r="L33" s="378"/>
      <c r="M33" s="431"/>
      <c r="N33" s="432"/>
      <c r="O33" s="378"/>
      <c r="P33" s="404"/>
      <c r="Q33" s="406"/>
      <c r="R33" s="409"/>
      <c r="S33" s="425"/>
      <c r="T33" s="414"/>
    </row>
    <row r="34" spans="2:21" ht="30" customHeight="1" thickBot="1" x14ac:dyDescent="0.3">
      <c r="B34" s="361"/>
      <c r="C34" s="362"/>
      <c r="D34" s="428"/>
      <c r="E34" s="368"/>
      <c r="F34" s="355"/>
      <c r="G34" s="356"/>
      <c r="H34" s="355"/>
      <c r="I34" s="356"/>
      <c r="J34" s="355"/>
      <c r="K34" s="356"/>
      <c r="L34" s="379"/>
      <c r="M34" s="433"/>
      <c r="N34" s="434"/>
      <c r="O34" s="379"/>
      <c r="P34" s="404"/>
      <c r="Q34" s="407"/>
      <c r="R34" s="410"/>
      <c r="S34" s="425"/>
      <c r="T34" s="415"/>
    </row>
    <row r="35" spans="2:21" ht="34.5" customHeight="1" thickBot="1" x14ac:dyDescent="0.3">
      <c r="B35" s="357">
        <v>8</v>
      </c>
      <c r="C35" s="358"/>
      <c r="D35" s="363" t="s">
        <v>258</v>
      </c>
      <c r="E35" s="366" t="s">
        <v>296</v>
      </c>
      <c r="F35" s="351" t="s">
        <v>297</v>
      </c>
      <c r="G35" s="352"/>
      <c r="H35" s="370" t="s">
        <v>369</v>
      </c>
      <c r="I35" s="371"/>
      <c r="J35" s="351" t="s">
        <v>298</v>
      </c>
      <c r="K35" s="352"/>
      <c r="L35" s="377"/>
      <c r="M35" s="429" t="s">
        <v>240</v>
      </c>
      <c r="N35" s="430"/>
      <c r="O35" s="435"/>
      <c r="P35" s="145" t="s">
        <v>21</v>
      </c>
      <c r="Q35" s="21"/>
      <c r="R35" s="408" t="str">
        <f>IF(Q37=Berechnung1!D52,Berechnung1!$F$5,IF(OR(Q37&lt; Berechnung1!E52,Q37&gt; Berechnung1!F52),Berechnung1!$G$5,IF(OR(ROUND(Q37,4)&lt;Berechnung1!J52,ROUND(Q37,4)&gt;Berechnung1!K52),Berechnung1!$D$5,IF(OR(ROUND(Q37,4)&lt;Berechnung1!G52,ROUND(Q37,4)&gt;Berechnung1!H52),Berechnung1!$E$5,Berechnung1!$C$5))))</f>
        <v>Unvollständig</v>
      </c>
      <c r="S35" s="411"/>
      <c r="T35" s="413"/>
    </row>
    <row r="36" spans="2:21" ht="34.5" customHeight="1" thickBot="1" x14ac:dyDescent="0.3">
      <c r="B36" s="359"/>
      <c r="C36" s="360"/>
      <c r="D36" s="364"/>
      <c r="E36" s="367"/>
      <c r="F36" s="353"/>
      <c r="G36" s="354"/>
      <c r="H36" s="372"/>
      <c r="I36" s="373"/>
      <c r="J36" s="353"/>
      <c r="K36" s="354"/>
      <c r="L36" s="378"/>
      <c r="M36" s="431"/>
      <c r="N36" s="432"/>
      <c r="O36" s="378"/>
      <c r="P36" s="20" t="s">
        <v>33</v>
      </c>
      <c r="Q36" s="22">
        <f>IFERROR(SUM(Basisdaten!E28:I28),0)</f>
        <v>0</v>
      </c>
      <c r="R36" s="409"/>
      <c r="S36" s="425"/>
      <c r="T36" s="414"/>
    </row>
    <row r="37" spans="2:21" ht="34.5" customHeight="1" thickBot="1" x14ac:dyDescent="0.3">
      <c r="B37" s="361"/>
      <c r="C37" s="362"/>
      <c r="D37" s="365"/>
      <c r="E37" s="368"/>
      <c r="F37" s="355"/>
      <c r="G37" s="356"/>
      <c r="H37" s="374"/>
      <c r="I37" s="375"/>
      <c r="J37" s="355"/>
      <c r="K37" s="356"/>
      <c r="L37" s="379"/>
      <c r="M37" s="433"/>
      <c r="N37" s="434"/>
      <c r="O37" s="379"/>
      <c r="P37" s="20" t="s">
        <v>34</v>
      </c>
      <c r="Q37" s="23" t="str">
        <f>IF(Q35="","n.d.",IF(Q36="","n.d.",IF(Q36=0,"",Q35/Q36)))</f>
        <v>n.d.</v>
      </c>
      <c r="R37" s="410"/>
      <c r="S37" s="425"/>
      <c r="T37" s="415"/>
    </row>
    <row r="38" spans="2:21" ht="30" customHeight="1" thickBot="1" x14ac:dyDescent="0.3">
      <c r="B38" s="339">
        <v>9</v>
      </c>
      <c r="C38" s="340"/>
      <c r="D38" s="363" t="s">
        <v>258</v>
      </c>
      <c r="E38" s="348" t="s">
        <v>299</v>
      </c>
      <c r="F38" s="351" t="s">
        <v>300</v>
      </c>
      <c r="G38" s="352"/>
      <c r="H38" s="351" t="s">
        <v>370</v>
      </c>
      <c r="I38" s="352"/>
      <c r="J38" s="351" t="s">
        <v>301</v>
      </c>
      <c r="K38" s="352"/>
      <c r="L38" s="377"/>
      <c r="M38" s="436" t="s">
        <v>322</v>
      </c>
      <c r="N38" s="430"/>
      <c r="O38" s="435"/>
      <c r="P38" s="24" t="s">
        <v>21</v>
      </c>
      <c r="Q38" s="21"/>
      <c r="R38" s="408" t="str">
        <f>IF(Q40=Berechnung1!D55,Berechnung1!$F$5,IF(OR(Q40&lt; Berechnung1!E55,Q40&gt; Berechnung1!F55),Berechnung1!$G$5,IF(OR(ROUND(Q40,4)&lt;Berechnung1!J55,ROUND(Q40,4)&gt;Berechnung1!K55),Berechnung1!$D$5,IF(OR(ROUND(Q40,4)&lt;Berechnung1!G55,ROUND(Q40,4)&gt;Berechnung1!H55),Berechnung1!$E$5,Berechnung1!$C$5))))</f>
        <v>Unvollständig</v>
      </c>
      <c r="S38" s="413"/>
      <c r="T38" s="413"/>
      <c r="U38" s="7">
        <f>IF(Basisdaten!K28="",0,Basisdaten!K28)</f>
        <v>0</v>
      </c>
    </row>
    <row r="39" spans="2:21" ht="30" customHeight="1" thickBot="1" x14ac:dyDescent="0.3">
      <c r="B39" s="341"/>
      <c r="C39" s="342"/>
      <c r="D39" s="364"/>
      <c r="E39" s="349"/>
      <c r="F39" s="353"/>
      <c r="G39" s="354"/>
      <c r="H39" s="353"/>
      <c r="I39" s="354"/>
      <c r="J39" s="353"/>
      <c r="K39" s="354"/>
      <c r="L39" s="378"/>
      <c r="M39" s="431"/>
      <c r="N39" s="432"/>
      <c r="O39" s="378"/>
      <c r="P39" s="20" t="s">
        <v>33</v>
      </c>
      <c r="Q39" s="21"/>
      <c r="R39" s="409"/>
      <c r="S39" s="425"/>
      <c r="T39" s="414"/>
      <c r="U39" s="7">
        <f>IF(Basisdaten!K31="",0,Basisdaten!K31)</f>
        <v>0</v>
      </c>
    </row>
    <row r="40" spans="2:21" ht="30" customHeight="1" thickBot="1" x14ac:dyDescent="0.3">
      <c r="B40" s="343"/>
      <c r="C40" s="344"/>
      <c r="D40" s="365"/>
      <c r="E40" s="350"/>
      <c r="F40" s="355"/>
      <c r="G40" s="356"/>
      <c r="H40" s="355"/>
      <c r="I40" s="356"/>
      <c r="J40" s="355"/>
      <c r="K40" s="356"/>
      <c r="L40" s="379"/>
      <c r="M40" s="433"/>
      <c r="N40" s="434"/>
      <c r="O40" s="379"/>
      <c r="P40" s="20" t="s">
        <v>34</v>
      </c>
      <c r="Q40" s="23" t="str">
        <f>IF(Q38="","n.d.",IF(Q39="","n.d.",IF(Q39=0,"",Q38/Q39)))</f>
        <v>n.d.</v>
      </c>
      <c r="R40" s="410"/>
      <c r="S40" s="425"/>
      <c r="T40" s="415"/>
      <c r="U40">
        <f>MIN(U38,U39)</f>
        <v>0</v>
      </c>
    </row>
    <row r="41" spans="2:21" ht="30" customHeight="1" thickBot="1" x14ac:dyDescent="0.3">
      <c r="B41" s="357">
        <v>10</v>
      </c>
      <c r="C41" s="358"/>
      <c r="D41" s="363" t="s">
        <v>258</v>
      </c>
      <c r="E41" s="348" t="s">
        <v>302</v>
      </c>
      <c r="F41" s="351" t="s">
        <v>303</v>
      </c>
      <c r="G41" s="352"/>
      <c r="H41" s="351" t="s">
        <v>304</v>
      </c>
      <c r="I41" s="352"/>
      <c r="J41" s="351" t="s">
        <v>305</v>
      </c>
      <c r="K41" s="352"/>
      <c r="L41" s="377"/>
      <c r="M41" s="429" t="s">
        <v>240</v>
      </c>
      <c r="N41" s="430"/>
      <c r="O41" s="435"/>
      <c r="P41" s="24" t="s">
        <v>21</v>
      </c>
      <c r="Q41" s="21"/>
      <c r="R41" s="408" t="str">
        <f>IF(Q43="",Berechnung1!H5,IF(Q43=Berechnung1!D58,Berechnung1!$F$5,IF(OR(Q43&lt; Berechnung1!E58,Q43&gt; Berechnung1!F58),Berechnung1!$G$5,IF(OR(ROUND(Q43,4)&lt;Berechnung1!J58,ROUND(Q43,4)&gt;Berechnung1!K58),Berechnung1!$D$5,IF(OR(ROUND(Q43,4)&lt;Berechnung1!G58,ROUND(Q43,4)&gt;Berechnung1!H58),Berechnung1!$E$5,Berechnung1!$C$5)))))</f>
        <v>Unvollständig</v>
      </c>
      <c r="S41" s="411"/>
      <c r="T41" s="413"/>
    </row>
    <row r="42" spans="2:21" ht="30" customHeight="1" thickBot="1" x14ac:dyDescent="0.3">
      <c r="B42" s="359"/>
      <c r="C42" s="360"/>
      <c r="D42" s="364"/>
      <c r="E42" s="349"/>
      <c r="F42" s="353"/>
      <c r="G42" s="354"/>
      <c r="H42" s="353"/>
      <c r="I42" s="354"/>
      <c r="J42" s="353"/>
      <c r="K42" s="354"/>
      <c r="L42" s="378"/>
      <c r="M42" s="431"/>
      <c r="N42" s="432"/>
      <c r="O42" s="378"/>
      <c r="P42" s="20" t="s">
        <v>33</v>
      </c>
      <c r="Q42" s="21"/>
      <c r="R42" s="409"/>
      <c r="S42" s="425"/>
      <c r="T42" s="414"/>
    </row>
    <row r="43" spans="2:21" ht="30" customHeight="1" thickBot="1" x14ac:dyDescent="0.3">
      <c r="B43" s="361"/>
      <c r="C43" s="362"/>
      <c r="D43" s="365"/>
      <c r="E43" s="350"/>
      <c r="F43" s="355"/>
      <c r="G43" s="356"/>
      <c r="H43" s="355"/>
      <c r="I43" s="356"/>
      <c r="J43" s="355"/>
      <c r="K43" s="356"/>
      <c r="L43" s="379"/>
      <c r="M43" s="433"/>
      <c r="N43" s="434"/>
      <c r="O43" s="379"/>
      <c r="P43" s="20" t="s">
        <v>34</v>
      </c>
      <c r="Q43" s="23" t="str">
        <f>IF(Q41="","n.d.",IF(Q42="","n.d.",IF(Q42=0,"",Q41/Q42)))</f>
        <v>n.d.</v>
      </c>
      <c r="R43" s="410"/>
      <c r="S43" s="425"/>
      <c r="T43" s="415"/>
    </row>
    <row r="44" spans="2:21" ht="30" customHeight="1" thickBot="1" x14ac:dyDescent="0.3">
      <c r="B44" s="357">
        <v>11</v>
      </c>
      <c r="C44" s="358"/>
      <c r="D44" s="363" t="s">
        <v>258</v>
      </c>
      <c r="E44" s="348" t="s">
        <v>306</v>
      </c>
      <c r="F44" s="351" t="s">
        <v>307</v>
      </c>
      <c r="G44" s="352"/>
      <c r="H44" s="351" t="s">
        <v>371</v>
      </c>
      <c r="I44" s="352"/>
      <c r="J44" s="351" t="s">
        <v>372</v>
      </c>
      <c r="K44" s="352"/>
      <c r="L44" s="377"/>
      <c r="M44" s="429" t="s">
        <v>240</v>
      </c>
      <c r="N44" s="430"/>
      <c r="O44" s="435"/>
      <c r="P44" s="24" t="s">
        <v>21</v>
      </c>
      <c r="Q44" s="21"/>
      <c r="R44" s="408" t="str">
        <f>IF(Q46="",Berechnung1!H5,IF(Q46=Berechnung1!D61,Berechnung1!$F$5,IF(OR(Q46&lt;Berechnung1!E61,Q46&gt;Berechnung1!F61),Berechnung1!$G$5,IF(OR(ROUND(Q46,4)&lt;Berechnung1!J61,ROUND(Q46,4)&gt;Berechnung1!K61),Berechnung1!$D$5,IF(OR(ROUND(Q46,4)&lt;Berechnung1!G61,ROUND(Q46,4)&gt;Berechnung1!H61),Berechnung1!$E$5,Berechnung1!$C$5)))))</f>
        <v>Unvollständig</v>
      </c>
      <c r="S44" s="413"/>
      <c r="T44" s="413"/>
    </row>
    <row r="45" spans="2:21" ht="30" customHeight="1" thickBot="1" x14ac:dyDescent="0.3">
      <c r="B45" s="359"/>
      <c r="C45" s="360"/>
      <c r="D45" s="364"/>
      <c r="E45" s="349"/>
      <c r="F45" s="353"/>
      <c r="G45" s="354"/>
      <c r="H45" s="353"/>
      <c r="I45" s="354"/>
      <c r="J45" s="353"/>
      <c r="K45" s="354"/>
      <c r="L45" s="378"/>
      <c r="M45" s="431"/>
      <c r="N45" s="432"/>
      <c r="O45" s="378"/>
      <c r="P45" s="20" t="s">
        <v>33</v>
      </c>
      <c r="Q45" s="21"/>
      <c r="R45" s="409"/>
      <c r="S45" s="425"/>
      <c r="T45" s="414"/>
    </row>
    <row r="46" spans="2:21" ht="30" customHeight="1" thickBot="1" x14ac:dyDescent="0.3">
      <c r="B46" s="361"/>
      <c r="C46" s="362"/>
      <c r="D46" s="365"/>
      <c r="E46" s="350"/>
      <c r="F46" s="355"/>
      <c r="G46" s="356"/>
      <c r="H46" s="355"/>
      <c r="I46" s="356"/>
      <c r="J46" s="355"/>
      <c r="K46" s="356"/>
      <c r="L46" s="379"/>
      <c r="M46" s="433"/>
      <c r="N46" s="434"/>
      <c r="O46" s="379"/>
      <c r="P46" s="20" t="s">
        <v>34</v>
      </c>
      <c r="Q46" s="23" t="str">
        <f>IF(Q44="","n.d.",IF(Q45="","n.d.",IF(Q45=0,"",Q44/Q45)))</f>
        <v>n.d.</v>
      </c>
      <c r="R46" s="410"/>
      <c r="S46" s="425"/>
      <c r="T46" s="415"/>
    </row>
    <row r="47" spans="2:21" ht="30" customHeight="1" thickBot="1" x14ac:dyDescent="0.3">
      <c r="B47" s="357">
        <v>12</v>
      </c>
      <c r="C47" s="358"/>
      <c r="D47" s="363" t="s">
        <v>258</v>
      </c>
      <c r="E47" s="348" t="s">
        <v>308</v>
      </c>
      <c r="F47" s="351" t="s">
        <v>309</v>
      </c>
      <c r="G47" s="352"/>
      <c r="H47" s="351" t="s">
        <v>310</v>
      </c>
      <c r="I47" s="352"/>
      <c r="J47" s="351" t="s">
        <v>311</v>
      </c>
      <c r="K47" s="352"/>
      <c r="L47" s="377"/>
      <c r="M47" s="429" t="s">
        <v>32</v>
      </c>
      <c r="N47" s="430"/>
      <c r="O47" s="435"/>
      <c r="P47" s="145" t="s">
        <v>21</v>
      </c>
      <c r="Q47" s="21"/>
      <c r="R47" s="408" t="str">
        <f>IF(Q49="",Berechnung1!H5,IF(Q49=Berechnung1!D64,Berechnung1!$F$5,IF(OR(Q49&lt;Berechnung1!E64,Q49&gt;Berechnung1!F64),Berechnung1!$G$5,IF(OR(ROUND(Q49,4)&lt;Berechnung1!J64,ROUND(Q49,4)&gt;Berechnung1!K64),Berechnung1!$D$5,IF(OR(ROUND(Q49,4)&lt;Berechnung1!G64,ROUND(Q49,4)&gt;Berechnung1!H64),Berechnung1!$E$5,Berechnung1!$C$5)))))</f>
        <v>Unvollständig</v>
      </c>
      <c r="S47" s="413"/>
      <c r="T47" s="413"/>
    </row>
    <row r="48" spans="2:21" ht="30" customHeight="1" thickBot="1" x14ac:dyDescent="0.3">
      <c r="B48" s="359"/>
      <c r="C48" s="360"/>
      <c r="D48" s="364"/>
      <c r="E48" s="349"/>
      <c r="F48" s="353"/>
      <c r="G48" s="354"/>
      <c r="H48" s="353"/>
      <c r="I48" s="354"/>
      <c r="J48" s="353"/>
      <c r="K48" s="354"/>
      <c r="L48" s="378"/>
      <c r="M48" s="431"/>
      <c r="N48" s="432"/>
      <c r="O48" s="378"/>
      <c r="P48" s="20" t="s">
        <v>33</v>
      </c>
      <c r="Q48" s="21"/>
      <c r="R48" s="409"/>
      <c r="S48" s="425"/>
      <c r="T48" s="414"/>
      <c r="U48" s="7">
        <f>IF(Basisdaten!K30="",0,Basisdaten!K30)</f>
        <v>0</v>
      </c>
    </row>
    <row r="49" spans="2:20" ht="30" customHeight="1" thickBot="1" x14ac:dyDescent="0.3">
      <c r="B49" s="361"/>
      <c r="C49" s="362"/>
      <c r="D49" s="365"/>
      <c r="E49" s="350"/>
      <c r="F49" s="355"/>
      <c r="G49" s="356"/>
      <c r="H49" s="355"/>
      <c r="I49" s="356"/>
      <c r="J49" s="355"/>
      <c r="K49" s="356"/>
      <c r="L49" s="379"/>
      <c r="M49" s="433"/>
      <c r="N49" s="434"/>
      <c r="O49" s="379"/>
      <c r="P49" s="20" t="s">
        <v>34</v>
      </c>
      <c r="Q49" s="23" t="str">
        <f>IF(Q47="","n.d.",IF(Q48="","n.d.",IF(Q48=0,"",Q47/Q48)))</f>
        <v>n.d.</v>
      </c>
      <c r="R49" s="410"/>
      <c r="S49" s="425"/>
      <c r="T49" s="415"/>
    </row>
    <row r="50" spans="2:20" ht="7.5" customHeight="1" x14ac:dyDescent="0.25">
      <c r="B50" s="37"/>
      <c r="C50" s="37"/>
      <c r="D50" s="162"/>
      <c r="E50" s="161"/>
      <c r="F50" s="161"/>
      <c r="G50" s="161"/>
      <c r="H50" s="161"/>
      <c r="I50" s="161"/>
      <c r="J50" s="161"/>
      <c r="K50" s="161"/>
      <c r="L50" s="163"/>
      <c r="M50" s="163"/>
      <c r="N50" s="163"/>
      <c r="O50" s="163"/>
      <c r="P50" s="43"/>
      <c r="Q50" s="164"/>
      <c r="R50" s="165"/>
      <c r="S50" s="197"/>
      <c r="T50" s="198"/>
    </row>
    <row r="51" spans="2:20" ht="18" customHeight="1" thickBot="1" x14ac:dyDescent="0.3">
      <c r="B51" s="437" t="s">
        <v>10</v>
      </c>
      <c r="C51" s="437"/>
      <c r="D51" s="437"/>
      <c r="E51" s="437"/>
      <c r="F51" s="161"/>
      <c r="G51" s="161"/>
      <c r="H51" s="161"/>
      <c r="I51" s="161"/>
      <c r="J51" s="161"/>
      <c r="K51" s="161"/>
      <c r="L51" s="163"/>
      <c r="M51" s="163"/>
      <c r="N51" s="163"/>
      <c r="O51" s="163"/>
      <c r="P51" s="43"/>
      <c r="Q51" s="164"/>
      <c r="R51" s="165"/>
      <c r="S51" s="197"/>
      <c r="T51" s="198"/>
    </row>
    <row r="52" spans="2:20" ht="18" customHeight="1" thickBot="1" x14ac:dyDescent="0.3">
      <c r="B52" s="37"/>
      <c r="C52" s="37"/>
      <c r="D52" s="438" t="s">
        <v>260</v>
      </c>
      <c r="E52" s="439"/>
      <c r="F52" s="166" t="s">
        <v>11</v>
      </c>
      <c r="G52" s="167" t="str">
        <f>CONCATENATE(TEXT(Berechnung1!C9,"0,00%")," (",Berechnung1!C6, ")")</f>
        <v>0,00% (0)</v>
      </c>
      <c r="H52" s="442" t="str">
        <f>CONCATENATE(TEXT(Berechnung1!D10,"0,00%")," (",Berechnung1!D7, ")")</f>
        <v>0,00% (0)</v>
      </c>
      <c r="I52" s="450" t="s">
        <v>12</v>
      </c>
      <c r="J52" s="161"/>
      <c r="K52" s="161"/>
      <c r="L52" s="163"/>
      <c r="M52" s="163"/>
      <c r="N52" s="163"/>
      <c r="O52" s="163"/>
      <c r="P52" s="43"/>
      <c r="Q52" s="164"/>
      <c r="R52" s="165"/>
      <c r="S52" s="197"/>
      <c r="T52" s="198"/>
    </row>
    <row r="53" spans="2:20" ht="18" customHeight="1" thickBot="1" x14ac:dyDescent="0.3">
      <c r="B53" s="37"/>
      <c r="C53" s="37"/>
      <c r="D53" s="440"/>
      <c r="E53" s="441"/>
      <c r="F53" s="168" t="s">
        <v>13</v>
      </c>
      <c r="G53" s="169" t="str">
        <f>CONCATENATE(TEXT(Berechnung1!K9,"0,00%")," (",Berechnung1!K6, ")")</f>
        <v>0,00% (0)</v>
      </c>
      <c r="H53" s="442"/>
      <c r="I53" s="451"/>
      <c r="J53" s="161"/>
      <c r="K53" s="161"/>
      <c r="L53" s="163"/>
      <c r="M53" s="163"/>
      <c r="N53" s="163"/>
      <c r="O53" s="163"/>
      <c r="P53" s="43"/>
      <c r="Q53" s="164"/>
      <c r="R53" s="165"/>
      <c r="S53" s="197"/>
      <c r="T53" s="198"/>
    </row>
    <row r="54" spans="2:20" ht="18" customHeight="1" thickBot="1" x14ac:dyDescent="0.3">
      <c r="B54" s="37"/>
      <c r="C54" s="37"/>
      <c r="D54" s="443" t="s">
        <v>264</v>
      </c>
      <c r="E54" s="444"/>
      <c r="F54" s="444"/>
      <c r="G54" s="445"/>
      <c r="H54" s="170" t="str">
        <f>CONCATENATE(TEXT(Berechnung1!E10,"0,00%")," (",Berechnung1!E7, ")")</f>
        <v>0,00% (0)</v>
      </c>
      <c r="I54" s="175" t="str">
        <f>CONCATENATE(TEXT(Berechnung1!E11,"0,00%")," (",Berechnung1!E8, ")")</f>
        <v>0,00% (0)</v>
      </c>
      <c r="J54" s="161"/>
      <c r="K54" s="161"/>
      <c r="L54" s="163"/>
      <c r="M54" s="163"/>
      <c r="N54" s="163"/>
      <c r="O54" s="163"/>
      <c r="P54" s="43"/>
      <c r="Q54" s="164"/>
      <c r="R54" s="165"/>
      <c r="S54" s="197"/>
      <c r="T54" s="198"/>
    </row>
    <row r="55" spans="2:20" ht="18" customHeight="1" thickBot="1" x14ac:dyDescent="0.3">
      <c r="B55" s="37"/>
      <c r="C55" s="37"/>
      <c r="D55" s="446" t="s">
        <v>15</v>
      </c>
      <c r="E55" s="447"/>
      <c r="F55" s="171" t="s">
        <v>16</v>
      </c>
      <c r="G55" s="172" t="str">
        <f>CONCATENATE(TEXT(Berechnung1!G9,"0,00%")," (",Berechnung1!G6,")")</f>
        <v>0,00% (0)</v>
      </c>
      <c r="H55" s="442" t="str">
        <f>CONCATENATE(TEXT(Berechnung1!G11,"0,00%")," (",Berechnung1!G8, ")")</f>
        <v>100,00% (14)</v>
      </c>
      <c r="I55" s="442"/>
      <c r="J55" s="161"/>
      <c r="K55" s="161"/>
      <c r="L55" s="163"/>
      <c r="M55" s="163"/>
      <c r="N55" s="163"/>
      <c r="O55" s="163"/>
      <c r="P55" s="43"/>
      <c r="Q55" s="164"/>
      <c r="R55" s="165"/>
      <c r="S55" s="197"/>
      <c r="T55" s="198"/>
    </row>
    <row r="56" spans="2:20" ht="18" customHeight="1" thickBot="1" x14ac:dyDescent="0.3">
      <c r="B56" s="37"/>
      <c r="C56" s="37"/>
      <c r="D56" s="448"/>
      <c r="E56" s="449"/>
      <c r="F56" s="173" t="s">
        <v>17</v>
      </c>
      <c r="G56" s="174" t="str">
        <f>CONCATENATE(TEXT(Berechnung1!F9,"0,00%")," (",Berechnung1!F6, ")")</f>
        <v>100,00% (14)</v>
      </c>
      <c r="H56" s="442"/>
      <c r="I56" s="442"/>
      <c r="J56" s="161"/>
      <c r="K56" s="161"/>
      <c r="L56" s="163"/>
      <c r="M56" s="163"/>
      <c r="N56" s="163"/>
      <c r="O56" s="163"/>
      <c r="P56" s="43"/>
      <c r="Q56" s="164"/>
      <c r="R56" s="165"/>
      <c r="S56" s="197"/>
      <c r="T56" s="198"/>
    </row>
    <row r="57" spans="2:20" ht="7.5" customHeight="1" x14ac:dyDescent="0.25"/>
    <row r="58" spans="2:20" ht="34.5" customHeight="1" x14ac:dyDescent="0.25">
      <c r="B58" s="453" t="s">
        <v>373</v>
      </c>
      <c r="C58" s="454"/>
      <c r="D58" s="454"/>
      <c r="E58" s="454"/>
      <c r="F58" s="454"/>
      <c r="G58" s="454"/>
      <c r="H58" s="454"/>
      <c r="I58" s="454"/>
      <c r="J58" s="454"/>
      <c r="K58" s="454"/>
      <c r="L58" s="454"/>
      <c r="M58" s="454"/>
      <c r="N58" s="454"/>
      <c r="O58" s="454"/>
      <c r="P58" s="454"/>
      <c r="Q58" s="454"/>
      <c r="R58" s="454"/>
    </row>
    <row r="59" spans="2:20" ht="132.75" customHeight="1" x14ac:dyDescent="0.25">
      <c r="B59" s="452" t="s">
        <v>396</v>
      </c>
      <c r="C59" s="455"/>
      <c r="D59" s="455"/>
      <c r="E59" s="455"/>
      <c r="F59" s="455"/>
      <c r="G59" s="455"/>
      <c r="H59" s="455"/>
      <c r="I59" s="455"/>
      <c r="J59" s="455"/>
      <c r="K59" s="455"/>
      <c r="L59" s="455"/>
      <c r="M59" s="455"/>
      <c r="N59" s="455"/>
      <c r="O59" s="455"/>
      <c r="P59" s="455"/>
      <c r="Q59" s="455"/>
      <c r="R59" s="455"/>
    </row>
    <row r="60" spans="2:20" ht="9.75" customHeight="1" x14ac:dyDescent="0.25">
      <c r="B60" s="159" t="s">
        <v>255</v>
      </c>
    </row>
    <row r="61" spans="2:20" ht="25.5" customHeight="1" x14ac:dyDescent="0.25">
      <c r="B61" s="452" t="s">
        <v>261</v>
      </c>
      <c r="C61" s="452"/>
      <c r="D61" s="452"/>
      <c r="E61" s="452"/>
      <c r="F61" s="452"/>
      <c r="G61" s="452"/>
      <c r="H61" s="452"/>
      <c r="I61" s="452"/>
      <c r="J61" s="452"/>
      <c r="K61" s="452"/>
      <c r="L61" s="452"/>
      <c r="M61" s="452"/>
      <c r="N61" s="452"/>
      <c r="O61" s="452"/>
      <c r="P61" s="452"/>
      <c r="Q61" s="452"/>
      <c r="R61" s="452"/>
    </row>
  </sheetData>
  <sheetProtection algorithmName="SHA-512" hashValue="zm2iL8MI8hplSgh5ZPf/nH1R0fHFPoes05RFYtFJwg9BNihIUyODjdnMHXB05UBhQxUWUvFw7xSda8tA4g+cCA==" saltValue="crZvOealsG6LGNxSR+gBNg==" spinCount="100000" sheet="1" objects="1" scenarios="1" selectLockedCells="1"/>
  <dataConsolidate/>
  <mergeCells count="200">
    <mergeCell ref="G4:O4"/>
    <mergeCell ref="S29:S31"/>
    <mergeCell ref="T29:T31"/>
    <mergeCell ref="S32:S34"/>
    <mergeCell ref="T32:T34"/>
    <mergeCell ref="R29:R31"/>
    <mergeCell ref="R32:R34"/>
    <mergeCell ref="R26:R28"/>
    <mergeCell ref="S26:S28"/>
    <mergeCell ref="T26:T28"/>
    <mergeCell ref="L26:L28"/>
    <mergeCell ref="M26:N28"/>
    <mergeCell ref="O26:O28"/>
    <mergeCell ref="L23:L25"/>
    <mergeCell ref="R20:R22"/>
    <mergeCell ref="S20:S22"/>
    <mergeCell ref="T20:T22"/>
    <mergeCell ref="R17:R19"/>
    <mergeCell ref="S17:S19"/>
    <mergeCell ref="R23:R25"/>
    <mergeCell ref="S23:S25"/>
    <mergeCell ref="T23:T25"/>
    <mergeCell ref="M23:N25"/>
    <mergeCell ref="O23:O25"/>
    <mergeCell ref="E32:E34"/>
    <mergeCell ref="P32:P34"/>
    <mergeCell ref="Q29:Q31"/>
    <mergeCell ref="Q32:Q34"/>
    <mergeCell ref="B32:C34"/>
    <mergeCell ref="D32:D34"/>
    <mergeCell ref="F32:G34"/>
    <mergeCell ref="H32:I34"/>
    <mergeCell ref="J32:K34"/>
    <mergeCell ref="B29:C31"/>
    <mergeCell ref="D29:D31"/>
    <mergeCell ref="E29:E31"/>
    <mergeCell ref="F29:G31"/>
    <mergeCell ref="H29:I31"/>
    <mergeCell ref="J29:K31"/>
    <mergeCell ref="L29:L31"/>
    <mergeCell ref="M29:N31"/>
    <mergeCell ref="O29:O31"/>
    <mergeCell ref="L32:L34"/>
    <mergeCell ref="M32:N34"/>
    <mergeCell ref="O32:O34"/>
    <mergeCell ref="P29:P31"/>
    <mergeCell ref="B51:E51"/>
    <mergeCell ref="D52:E53"/>
    <mergeCell ref="H52:H53"/>
    <mergeCell ref="D54:G54"/>
    <mergeCell ref="D55:E56"/>
    <mergeCell ref="H55:I56"/>
    <mergeCell ref="I52:I53"/>
    <mergeCell ref="B61:R61"/>
    <mergeCell ref="B58:R58"/>
    <mergeCell ref="B59:R59"/>
    <mergeCell ref="L47:L49"/>
    <mergeCell ref="M47:N49"/>
    <mergeCell ref="O47:O49"/>
    <mergeCell ref="R47:R49"/>
    <mergeCell ref="S47:S49"/>
    <mergeCell ref="T47:T49"/>
    <mergeCell ref="B47:C49"/>
    <mergeCell ref="D47:D49"/>
    <mergeCell ref="E47:E49"/>
    <mergeCell ref="F47:G49"/>
    <mergeCell ref="H47:I49"/>
    <mergeCell ref="J47:K49"/>
    <mergeCell ref="L44:L46"/>
    <mergeCell ref="M44:N46"/>
    <mergeCell ref="O44:O46"/>
    <mergeCell ref="R44:R46"/>
    <mergeCell ref="S44:S46"/>
    <mergeCell ref="T44:T46"/>
    <mergeCell ref="B44:C46"/>
    <mergeCell ref="D44:D46"/>
    <mergeCell ref="E44:E46"/>
    <mergeCell ref="F44:G46"/>
    <mergeCell ref="H44:I46"/>
    <mergeCell ref="J44:K46"/>
    <mergeCell ref="L41:L43"/>
    <mergeCell ref="M41:N43"/>
    <mergeCell ref="O41:O43"/>
    <mergeCell ref="R41:R43"/>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L35:L37"/>
    <mergeCell ref="M35:N37"/>
    <mergeCell ref="O35:O37"/>
    <mergeCell ref="R35:R37"/>
    <mergeCell ref="S35:S37"/>
    <mergeCell ref="T35:T37"/>
    <mergeCell ref="B35:C37"/>
    <mergeCell ref="D35:D37"/>
    <mergeCell ref="E35:E37"/>
    <mergeCell ref="F35:G37"/>
    <mergeCell ref="H35:I37"/>
    <mergeCell ref="J35:K37"/>
    <mergeCell ref="B26:C28"/>
    <mergeCell ref="D26:D28"/>
    <mergeCell ref="E26:E28"/>
    <mergeCell ref="F26:G28"/>
    <mergeCell ref="H26:I28"/>
    <mergeCell ref="J26:K28"/>
    <mergeCell ref="B23:C25"/>
    <mergeCell ref="D23:D25"/>
    <mergeCell ref="E23:E25"/>
    <mergeCell ref="F23:G25"/>
    <mergeCell ref="H23:I25"/>
    <mergeCell ref="J23:K25"/>
    <mergeCell ref="M20:N22"/>
    <mergeCell ref="P11:P13"/>
    <mergeCell ref="Q11:Q13"/>
    <mergeCell ref="R11:R13"/>
    <mergeCell ref="S11:S13"/>
    <mergeCell ref="T17:T19"/>
    <mergeCell ref="O14:O16"/>
    <mergeCell ref="R14:R16"/>
    <mergeCell ref="S14:S16"/>
    <mergeCell ref="T14:T16"/>
    <mergeCell ref="T11:T13"/>
    <mergeCell ref="O17:O19"/>
    <mergeCell ref="D14:D16"/>
    <mergeCell ref="E14:E16"/>
    <mergeCell ref="B6:C7"/>
    <mergeCell ref="D6:D7"/>
    <mergeCell ref="E6:E7"/>
    <mergeCell ref="F6:G7"/>
    <mergeCell ref="H6:I7"/>
    <mergeCell ref="B8:C10"/>
    <mergeCell ref="J8:K10"/>
    <mergeCell ref="E8:E10"/>
    <mergeCell ref="F8:G10"/>
    <mergeCell ref="H8:I10"/>
    <mergeCell ref="L8:L10"/>
    <mergeCell ref="M8:N10"/>
    <mergeCell ref="O8:O10"/>
    <mergeCell ref="S6:T6"/>
    <mergeCell ref="D11:D13"/>
    <mergeCell ref="E11:E13"/>
    <mergeCell ref="F11:G13"/>
    <mergeCell ref="H11:I13"/>
    <mergeCell ref="J11:K13"/>
    <mergeCell ref="L11:L13"/>
    <mergeCell ref="M11:N13"/>
    <mergeCell ref="J6:K7"/>
    <mergeCell ref="L6:L7"/>
    <mergeCell ref="M6:N7"/>
    <mergeCell ref="O6:O7"/>
    <mergeCell ref="P6:Q7"/>
    <mergeCell ref="R6:R7"/>
    <mergeCell ref="O11:O13"/>
    <mergeCell ref="P8:P10"/>
    <mergeCell ref="Q8:Q10"/>
    <mergeCell ref="R8:R10"/>
    <mergeCell ref="S8:S10"/>
    <mergeCell ref="T8:T10"/>
    <mergeCell ref="D8:D10"/>
    <mergeCell ref="L20:L22"/>
    <mergeCell ref="B20:C22"/>
    <mergeCell ref="D20:D22"/>
    <mergeCell ref="E20:E22"/>
    <mergeCell ref="F20:G22"/>
    <mergeCell ref="H20:I22"/>
    <mergeCell ref="J20:K22"/>
    <mergeCell ref="O20:O22"/>
    <mergeCell ref="B11:C13"/>
    <mergeCell ref="D17:D19"/>
    <mergeCell ref="E17:E19"/>
    <mergeCell ref="F17:G19"/>
    <mergeCell ref="F14:G16"/>
    <mergeCell ref="H14:I16"/>
    <mergeCell ref="J14:K16"/>
    <mergeCell ref="L14:L16"/>
    <mergeCell ref="M14:N16"/>
    <mergeCell ref="H17:I19"/>
    <mergeCell ref="J17:K19"/>
    <mergeCell ref="B14:B19"/>
    <mergeCell ref="C14:C16"/>
    <mergeCell ref="C17:C19"/>
    <mergeCell ref="L17:L19"/>
    <mergeCell ref="M17:N19"/>
  </mergeCells>
  <phoneticPr fontId="94" type="noConversion"/>
  <conditionalFormatting sqref="Q11">
    <cfRule type="expression" dxfId="38" priority="9" stopIfTrue="1">
      <formula>LEN(TRIM(Q11))=0</formula>
    </cfRule>
  </conditionalFormatting>
  <conditionalFormatting sqref="Q14">
    <cfRule type="expression" dxfId="37" priority="255" stopIfTrue="1">
      <formula>LEN(TRIM(Q14))=0</formula>
    </cfRule>
  </conditionalFormatting>
  <conditionalFormatting sqref="Q17:Q18">
    <cfRule type="expression" dxfId="36" priority="106" stopIfTrue="1">
      <formula>LEN(TRIM(Q17))=0</formula>
    </cfRule>
  </conditionalFormatting>
  <conditionalFormatting sqref="Q20">
    <cfRule type="expression" dxfId="35" priority="247" stopIfTrue="1">
      <formula>LEN(TRIM(Q20))=0</formula>
    </cfRule>
  </conditionalFormatting>
  <conditionalFormatting sqref="Q23">
    <cfRule type="expression" dxfId="34" priority="246" stopIfTrue="1">
      <formula>LEN(TRIM(Q23))=0</formula>
    </cfRule>
  </conditionalFormatting>
  <conditionalFormatting sqref="Q35">
    <cfRule type="expression" dxfId="33" priority="244" stopIfTrue="1">
      <formula>LEN(TRIM(Q35))=0</formula>
    </cfRule>
  </conditionalFormatting>
  <conditionalFormatting sqref="Q38:Q39">
    <cfRule type="expression" dxfId="32" priority="237" stopIfTrue="1">
      <formula>LEN(TRIM(Q38))=0</formula>
    </cfRule>
  </conditionalFormatting>
  <conditionalFormatting sqref="Q41:Q42">
    <cfRule type="expression" dxfId="31" priority="230" stopIfTrue="1">
      <formula>LEN(TRIM(Q41))=0</formula>
    </cfRule>
  </conditionalFormatting>
  <conditionalFormatting sqref="Q44:Q45">
    <cfRule type="expression" dxfId="30" priority="112" stopIfTrue="1">
      <formula>LEN(TRIM(Q44))=0</formula>
    </cfRule>
  </conditionalFormatting>
  <conditionalFormatting sqref="Q47:Q48">
    <cfRule type="expression" dxfId="29" priority="111" stopIfTrue="1">
      <formula>LEN(TRIM(Q47))=0</formula>
    </cfRule>
  </conditionalFormatting>
  <conditionalFormatting sqref="R8:R13">
    <cfRule type="cellIs" dxfId="28" priority="65" stopIfTrue="1" operator="equal">
      <formula>"I.O. (Plausibilität unklar)"</formula>
    </cfRule>
    <cfRule type="expression" dxfId="27" priority="66" stopIfTrue="1">
      <formula>OR(R8=$F$55,R8=$F$56)</formula>
    </cfRule>
    <cfRule type="cellIs" dxfId="26" priority="67" operator="equal">
      <formula>"Ausnahme (Plausibilität unklar)"</formula>
    </cfRule>
    <cfRule type="cellIs" dxfId="25" priority="70" stopIfTrue="1" operator="equal">
      <formula>"Sollvorgabe nicht erfüllt"</formula>
    </cfRule>
  </conditionalFormatting>
  <conditionalFormatting sqref="R8:R16">
    <cfRule type="cellIs" dxfId="24" priority="68" stopIfTrue="1" operator="equal">
      <formula>"I.O."</formula>
    </cfRule>
  </conditionalFormatting>
  <conditionalFormatting sqref="R14:R16">
    <cfRule type="cellIs" dxfId="23" priority="61" operator="equal">
      <formula>"Sollvorgabe nicht erfüllt"</formula>
    </cfRule>
    <cfRule type="expression" dxfId="22" priority="72" stopIfTrue="1">
      <formula>OR(R14=$F$55,R14=$F$56)</formula>
    </cfRule>
    <cfRule type="cellIs" dxfId="21" priority="252" stopIfTrue="1" operator="equal">
      <formula>"I.O. (Plausibilität unklar)"</formula>
    </cfRule>
  </conditionalFormatting>
  <conditionalFormatting sqref="R17:R19">
    <cfRule type="cellIs" dxfId="20" priority="3" operator="equal">
      <formula>"Ausnahme (Plausibilität unklar)"</formula>
    </cfRule>
  </conditionalFormatting>
  <conditionalFormatting sqref="R17:R49">
    <cfRule type="cellIs" dxfId="19" priority="1" stopIfTrue="1" operator="equal">
      <formula>"Ausnahme (Plausibilität unklar)"</formula>
    </cfRule>
    <cfRule type="cellIs" dxfId="18" priority="45" stopIfTrue="1" operator="equal">
      <formula>"Sollvorgabe nicht erfüllt"</formula>
    </cfRule>
    <cfRule type="cellIs" dxfId="17" priority="46" stopIfTrue="1" operator="equal">
      <formula>"I.O."</formula>
    </cfRule>
    <cfRule type="expression" dxfId="16" priority="47" stopIfTrue="1">
      <formula>OR(R17=$F$55,R17=$F$56)</formula>
    </cfRule>
    <cfRule type="cellIs" dxfId="15" priority="48" stopIfTrue="1" operator="equal">
      <formula>"I.O. (Plausibilität unklar)"</formula>
    </cfRule>
  </conditionalFormatting>
  <conditionalFormatting sqref="R41:R43">
    <cfRule type="cellIs" dxfId="14" priority="2" operator="equal">
      <formula>"Ausnahme (Plausibilität unklar)"</formula>
    </cfRule>
  </conditionalFormatting>
  <conditionalFormatting sqref="S8:S56">
    <cfRule type="notContainsBlanks" dxfId="13" priority="130">
      <formula>LEN(TRIM(S8))&gt;0</formula>
    </cfRule>
    <cfRule type="expression" dxfId="12" priority="13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5 Q20 Q38 Q14 Q44 Q41 Q47" xr:uid="{00000000-0002-0000-07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700-000002000000}">
      <formula1>0</formula1>
      <formula2>5000</formula2>
    </dataValidation>
    <dataValidation errorStyle="information" allowBlank="1" showInputMessage="1" showErrorMessage="1" errorTitle="Kennzahl" promptTitle="Kennzahl" sqref="D6:D10 B6" xr:uid="{00000000-0002-0000-0700-000003000000}"/>
    <dataValidation showErrorMessage="1" errorTitle="Eingabefehler" error="1. Nenner muss eine positive ganze Zahl sein. _x000a_2. Nenner kann nicht kleiner als Zähler sein._x000a_3. Nenner kann nicht größer als Primärfälle sein." sqref="Q21" xr:uid="{00000000-0002-0000-0700-000004000000}"/>
    <dataValidation type="whole" showErrorMessage="1" errorTitle="Eingabefehler" error="1. Tabellenblatt Basisdaten muss vollständig ausgefüllt sein._x000a_2. Zähler muss eine positive ganze Zahl sein._x000a_3. Zähler kann nicht größer als Nenner sein." sqref="Q23" xr:uid="{00000000-0002-0000-0700-000005000000}">
      <formula1>0</formula1>
      <formula2>IF(Q24="",0,Q24)</formula2>
    </dataValidation>
    <dataValidation type="textLength" allowBlank="1" showInputMessage="1" showErrorMessage="1" errorTitle="Zeichenlänge" error="Minimal 30 Zeichen und max. 500 Zeichen." sqref="S14:T56 S11:S13 T8:T10 T11:T13" xr:uid="{00000000-0002-0000-0700-000006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5" xr:uid="{00000000-0002-0000-0700-000007000000}"/>
    <dataValidation type="whole" showInputMessage="1" showErrorMessage="1" errorTitle="Eingabefehler" error="1. Nenner muss eine positive ganze Zahl sein. _x000a_2. Nenner kann nicht kleiner als Zähler sein." sqref="Q18" xr:uid="{00000000-0002-0000-0700-000008000000}">
      <formula1>Q17</formula1>
      <formula2>5000</formula2>
    </dataValidation>
    <dataValidation type="whole" showErrorMessage="1" errorTitle="Eingabefehler" error="1. Nenner muss eine positive ganze Zahl sein. _x000a_2. Nenner kann nicht kleiner als Zähler sein." sqref="Q45" xr:uid="{00000000-0002-0000-0700-000009000000}">
      <formula1>Q44</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48" xr:uid="{00000000-0002-0000-0700-00000A000000}">
      <formula1>Q47</formula1>
      <formula2>U48</formula2>
    </dataValidation>
    <dataValidation type="whole" showErrorMessage="1" errorTitle="Eingabefehler" error="1. Nenner muss eine positive ganze Zahl sein. _x000a_2. Nenner kann nicht kleiner als Zähler sein._x000a_3. Nenner kann nicht größer als Zentrumspatienten gesamt sein." sqref="Q36" xr:uid="{00000000-0002-0000-0700-00000B000000}">
      <formula1>Q35</formula1>
      <formula2>IF(ISNUMBER(Q36),IF(Q36&gt;0,IF(Q36&gt;=Q35,$U$36,FALSE),FALSE),FALSE)</formula2>
    </dataValidation>
    <dataValidation type="whole" showErrorMessage="1" errorTitle="Eingabefehler" error="1. Zähler muss eine positive ganze Zahl sein._x000a_2. Zähler kann nicht größer als Nenner sein." sqref="Q17" xr:uid="{00000000-0002-0000-0700-00000C000000}">
      <formula1>0</formula1>
      <formula2>IF(Q18="",5000,Q18)</formula2>
    </dataValidation>
    <dataValidation type="whole" showErrorMessage="1" errorTitle="Eingabefehler" error="1. Nenner muss eine positive ganze Zahl sein. _x000a_2. Nenner kann nicht kleiner als Zähler sein._x000a_3. Nenner kann nicht größer sein als Kennzahl 1b." sqref="Q42" xr:uid="{00000000-0002-0000-0700-00000D000000}">
      <formula1>Q41</formula1>
      <formula2>Q11</formula2>
    </dataValidation>
    <dataValidation type="whole" allowBlank="1" showInputMessage="1" showErrorMessage="1" errorTitle="Eingabefehler" error="Ganze Zahl zwischen 0 und 5000 eingeben." sqref="Q11:Q13" xr:uid="{00000000-0002-0000-0700-00000E000000}">
      <formula1>0</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sein._x000a_4. Nenner kann nicht größer sein als K31 in den Basisdaten." sqref="Q39" xr:uid="{00000000-0002-0000-0700-00000F000000}">
      <formula1>Q38</formula1>
      <formula2>U40</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3" manualBreakCount="3">
    <brk id="19" min="1" max="17" man="1"/>
    <brk id="34" min="1" max="17" man="1"/>
    <brk id="46"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5"/>
  <sheetViews>
    <sheetView showGridLines="0" zoomScaleNormal="100" workbookViewId="0">
      <selection activeCell="D36" sqref="D36"/>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69</v>
      </c>
      <c r="B1" s="213">
        <v>225</v>
      </c>
    </row>
    <row r="2" spans="1:11" x14ac:dyDescent="0.25">
      <c r="A2" s="56" t="s">
        <v>1</v>
      </c>
      <c r="B2" s="57" t="str">
        <f>IF(Basisdaten!C6=0,"",Basisdaten!C6)</f>
        <v/>
      </c>
      <c r="I2" s="16"/>
    </row>
    <row r="3" spans="1:11" x14ac:dyDescent="0.25">
      <c r="A3" s="56" t="s">
        <v>9</v>
      </c>
      <c r="B3" s="58" t="str">
        <f>IF(Basisdaten!J12=0,"",Basisdaten!J12)</f>
        <v/>
      </c>
    </row>
    <row r="5" spans="1:11" x14ac:dyDescent="0.25">
      <c r="A5" s="59" t="s">
        <v>70</v>
      </c>
      <c r="B5" s="57"/>
    </row>
    <row r="6" spans="1:11" x14ac:dyDescent="0.25">
      <c r="A6" s="59" t="s">
        <v>71</v>
      </c>
      <c r="B6" s="57"/>
    </row>
    <row r="7" spans="1:11" x14ac:dyDescent="0.25">
      <c r="A7" s="59" t="s">
        <v>72</v>
      </c>
      <c r="B7" s="57"/>
    </row>
    <row r="8" spans="1:11" x14ac:dyDescent="0.25">
      <c r="A8" s="59" t="s">
        <v>73</v>
      </c>
      <c r="B8" s="57"/>
    </row>
    <row r="9" spans="1:11" x14ac:dyDescent="0.25">
      <c r="A9" s="59" t="s">
        <v>74</v>
      </c>
      <c r="B9" s="57"/>
    </row>
    <row r="11" spans="1:11" x14ac:dyDescent="0.25">
      <c r="A11" s="60" t="s">
        <v>75</v>
      </c>
      <c r="B11" s="60" t="s">
        <v>76</v>
      </c>
      <c r="C11" s="60" t="s">
        <v>33</v>
      </c>
      <c r="D11" s="60" t="s">
        <v>77</v>
      </c>
      <c r="E11" s="60" t="s">
        <v>78</v>
      </c>
      <c r="F11" s="60" t="s">
        <v>79</v>
      </c>
      <c r="G11" s="60" t="s">
        <v>80</v>
      </c>
      <c r="H11" s="60" t="s">
        <v>81</v>
      </c>
      <c r="I11" s="60" t="s">
        <v>82</v>
      </c>
      <c r="J11" s="60" t="s">
        <v>83</v>
      </c>
      <c r="K11" s="60" t="s">
        <v>84</v>
      </c>
    </row>
    <row r="12" spans="1:11" x14ac:dyDescent="0.25">
      <c r="A12" s="61" t="s">
        <v>323</v>
      </c>
      <c r="B12" s="61" t="str">
        <f>IF('Kennzahlenbogen_(KB)'!Q8= 0,"n.d.",'Kennzahlenbogen_(KB)'!Q8)</f>
        <v>n.d.</v>
      </c>
      <c r="C12" s="63"/>
      <c r="D12" s="64"/>
      <c r="E12" s="62">
        <f>Berechnung1!N25</f>
        <v>1</v>
      </c>
      <c r="F12" s="57" t="str">
        <f>IF('Kennzahlenbogen_(KB)'!S8=0,"",'Kennzahlenbogen_(KB)'!S8)</f>
        <v/>
      </c>
      <c r="G12" s="57" t="str">
        <f>IF('Kennzahlenbogen_(KB)'!T8=0,"",'Kennzahlenbogen_(KB)'!T8)</f>
        <v/>
      </c>
      <c r="H12" s="62">
        <f>Berechnung1!O25</f>
        <v>0</v>
      </c>
      <c r="I12" s="61"/>
      <c r="J12" s="61"/>
      <c r="K12" s="61"/>
    </row>
    <row r="13" spans="1:11" x14ac:dyDescent="0.25">
      <c r="A13" s="61" t="s">
        <v>324</v>
      </c>
      <c r="B13" s="191" t="str">
        <f>IF('Kennzahlenbogen_(KB)'!Q11= 0,"n.d.",'Kennzahlenbogen_(KB)'!Q11)</f>
        <v>n.d.</v>
      </c>
      <c r="C13" s="63"/>
      <c r="D13" s="64"/>
      <c r="E13" s="62">
        <f>Berechnung1!N28</f>
        <v>1</v>
      </c>
      <c r="F13" s="57" t="str">
        <f>IF('Kennzahlenbogen_(KB)'!S11=0,"",'Kennzahlenbogen_(KB)'!S11)</f>
        <v/>
      </c>
      <c r="G13" s="57" t="str">
        <f>IF('Kennzahlenbogen_(KB)'!T11=0,"",'Kennzahlenbogen_(KB)'!T11)</f>
        <v/>
      </c>
      <c r="H13" s="62">
        <f>Berechnung1!O28</f>
        <v>0</v>
      </c>
      <c r="I13" s="57"/>
      <c r="J13" s="57"/>
      <c r="K13" s="57"/>
    </row>
    <row r="14" spans="1:11" x14ac:dyDescent="0.25">
      <c r="A14" s="61" t="s">
        <v>332</v>
      </c>
      <c r="B14" s="62" t="str">
        <f>IF('Kennzahlenbogen_(KB)'!Q14= "", "",'Kennzahlenbogen_(KB)'!Q14)</f>
        <v/>
      </c>
      <c r="C14" s="62">
        <f>IF('Kennzahlenbogen_(KB)'!Q15="","",'Kennzahlenbogen_(KB)'!Q15)</f>
        <v>0</v>
      </c>
      <c r="D14" s="65" t="str">
        <f>IF('Kennzahlenbogen_(KB)'!Q16="n.d.","n.d.",'Kennzahlenbogen_(KB)'!Q16*100)</f>
        <v>n.d.</v>
      </c>
      <c r="E14" s="62">
        <f>Berechnung1!N31</f>
        <v>1</v>
      </c>
      <c r="F14" s="57" t="str">
        <f>IF('Kennzahlenbogen_(KB)'!S14=0,"",'Kennzahlenbogen_(KB)'!S14)</f>
        <v/>
      </c>
      <c r="G14" s="57" t="str">
        <f>IF('Kennzahlenbogen_(KB)'!T14=0,"",'Kennzahlenbogen_(KB)'!T14)</f>
        <v/>
      </c>
      <c r="H14" s="62">
        <f>Berechnung1!O31</f>
        <v>0</v>
      </c>
      <c r="I14" s="57"/>
      <c r="J14" s="57"/>
      <c r="K14" s="57"/>
    </row>
    <row r="15" spans="1:11" x14ac:dyDescent="0.25">
      <c r="A15" s="61" t="s">
        <v>333</v>
      </c>
      <c r="B15" s="62" t="str">
        <f>IF('Kennzahlenbogen_(KB)'!Q17= "", "",'Kennzahlenbogen_(KB)'!Q17)</f>
        <v/>
      </c>
      <c r="C15" s="62" t="str">
        <f>IF('Kennzahlenbogen_(KB)'!Q18="","",'Kennzahlenbogen_(KB)'!Q18)</f>
        <v/>
      </c>
      <c r="D15" s="210" t="str">
        <f>IF('Kennzahlenbogen_(KB)'!Q19="n.d.","n.d.",IF('Kennzahlenbogen_(KB)'!Q19="","n.d.",'Kennzahlenbogen_(KB)'!Q19*100))</f>
        <v>n.d.</v>
      </c>
      <c r="E15" s="62">
        <f>Berechnung1!N34</f>
        <v>1</v>
      </c>
      <c r="F15" s="57" t="str">
        <f>IF('Kennzahlenbogen_(KB)'!S17=0,"",'Kennzahlenbogen_(KB)'!S17)</f>
        <v/>
      </c>
      <c r="G15" s="57" t="str">
        <f>IF('Kennzahlenbogen_(KB)'!T17=0,"",'Kennzahlenbogen_(KB)'!T17)</f>
        <v/>
      </c>
      <c r="H15" s="62">
        <f>Berechnung1!O34</f>
        <v>0</v>
      </c>
      <c r="I15" s="57"/>
      <c r="J15" s="57"/>
      <c r="K15" s="57"/>
    </row>
    <row r="16" spans="1:11" x14ac:dyDescent="0.25">
      <c r="A16" s="61">
        <v>3</v>
      </c>
      <c r="B16" s="62" t="str">
        <f>IF('Kennzahlenbogen_(KB)'!Q20= "", "",'Kennzahlenbogen_(KB)'!Q20)</f>
        <v/>
      </c>
      <c r="C16" s="62">
        <f>IF('Kennzahlenbogen_(KB)'!Q21="","",'Kennzahlenbogen_(KB)'!Q21)</f>
        <v>0</v>
      </c>
      <c r="D16" s="65" t="str">
        <f>IF('Kennzahlenbogen_(KB)'!Q22="n.d.","n.d.",'Kennzahlenbogen_(KB)'!Q22*100)</f>
        <v>n.d.</v>
      </c>
      <c r="E16" s="62">
        <f>Berechnung1!N37</f>
        <v>1</v>
      </c>
      <c r="F16" s="57" t="str">
        <f>IF('Kennzahlenbogen_(KB)'!S20=0,"",'Kennzahlenbogen_(KB)'!S20)</f>
        <v/>
      </c>
      <c r="G16" s="57" t="str">
        <f>IF('Kennzahlenbogen_(KB)'!T20=0,"",'Kennzahlenbogen_(KB)'!T20)</f>
        <v/>
      </c>
      <c r="H16" s="62">
        <f>Berechnung1!O37</f>
        <v>0</v>
      </c>
      <c r="I16" s="57"/>
      <c r="J16" s="57"/>
      <c r="K16" s="57"/>
    </row>
    <row r="17" spans="1:11" x14ac:dyDescent="0.25">
      <c r="A17" s="61">
        <v>4</v>
      </c>
      <c r="B17" s="62" t="str">
        <f>IF('Kennzahlenbogen_(KB)'!Q23= "", "",'Kennzahlenbogen_(KB)'!Q23)</f>
        <v/>
      </c>
      <c r="C17" s="62">
        <f>IF('Kennzahlenbogen_(KB)'!Q24="","",'Kennzahlenbogen_(KB)'!Q24)</f>
        <v>0</v>
      </c>
      <c r="D17" s="65" t="str">
        <f>IF('Kennzahlenbogen_(KB)'!Q25="n.d.","n.d.",'Kennzahlenbogen_(KB)'!Q25*100)</f>
        <v>n.d.</v>
      </c>
      <c r="E17" s="62">
        <f>Berechnung1!N40</f>
        <v>1</v>
      </c>
      <c r="F17" s="57" t="str">
        <f>IF('Kennzahlenbogen_(KB)'!S23=0,"",'Kennzahlenbogen_(KB)'!S23)</f>
        <v/>
      </c>
      <c r="G17" s="57" t="str">
        <f>IF('Kennzahlenbogen_(KB)'!T23=0,"",'Kennzahlenbogen_(KB)'!T23)</f>
        <v/>
      </c>
      <c r="H17" s="62">
        <f>Berechnung1!O40</f>
        <v>0</v>
      </c>
      <c r="I17" s="57"/>
      <c r="J17" s="57"/>
      <c r="K17" s="57"/>
    </row>
    <row r="18" spans="1:11" x14ac:dyDescent="0.25">
      <c r="A18" s="61">
        <v>5</v>
      </c>
      <c r="B18" s="62">
        <f>IF('Kennzahlenbogen_(KB)'!Q26= "", "",'Kennzahlenbogen_(KB)'!Q26)</f>
        <v>0</v>
      </c>
      <c r="C18" s="62">
        <f>IF('Kennzahlenbogen_(KB)'!Q27="","",'Kennzahlenbogen_(KB)'!Q27)</f>
        <v>0</v>
      </c>
      <c r="D18" s="65" t="str">
        <f>IF('Kennzahlenbogen_(KB)'!Q28="n.d.","n.d.",'Kennzahlenbogen_(KB)'!Q28*100)</f>
        <v>n.d.</v>
      </c>
      <c r="E18" s="62">
        <f>Berechnung1!N43</f>
        <v>1</v>
      </c>
      <c r="F18" s="57" t="str">
        <f>IF('Kennzahlenbogen_(KB)'!S26=0,"",'Kennzahlenbogen_(KB)'!S26)</f>
        <v/>
      </c>
      <c r="G18" s="57" t="str">
        <f>IF('Kennzahlenbogen_(KB)'!T26=0,"",'Kennzahlenbogen_(KB)'!T26)</f>
        <v/>
      </c>
      <c r="H18" s="62">
        <f>Berechnung1!O43</f>
        <v>0</v>
      </c>
      <c r="I18" s="57"/>
      <c r="J18" s="57"/>
      <c r="K18" s="57"/>
    </row>
    <row r="19" spans="1:11" x14ac:dyDescent="0.25">
      <c r="A19" s="61">
        <v>6</v>
      </c>
      <c r="B19" s="62">
        <f>IF('Kennzahlenbogen_(KB)'!Q29= "", "",'Kennzahlenbogen_(KB)'!Q29)</f>
        <v>0</v>
      </c>
      <c r="C19" s="63"/>
      <c r="D19" s="64"/>
      <c r="E19" s="62">
        <f>Berechnung1!N46</f>
        <v>1</v>
      </c>
      <c r="F19" s="57" t="str">
        <f>IF('Kennzahlenbogen_(KB)'!S29=0,"",'Kennzahlenbogen_(KB)'!S29)</f>
        <v/>
      </c>
      <c r="G19" s="57" t="str">
        <f>IF('Kennzahlenbogen_(KB)'!T29=0,"",'Kennzahlenbogen_(KB)'!T29)</f>
        <v/>
      </c>
      <c r="H19" s="62">
        <f>Berechnung1!O46</f>
        <v>0</v>
      </c>
      <c r="I19" s="57"/>
      <c r="J19" s="57"/>
      <c r="K19" s="57"/>
    </row>
    <row r="20" spans="1:11" x14ac:dyDescent="0.25">
      <c r="A20" s="61">
        <v>7</v>
      </c>
      <c r="B20" s="62">
        <f>IF('Kennzahlenbogen_(KB)'!Q32= "", "",'Kennzahlenbogen_(KB)'!Q32)</f>
        <v>0</v>
      </c>
      <c r="C20" s="63"/>
      <c r="D20" s="64"/>
      <c r="E20" s="62">
        <f>Berechnung1!N49</f>
        <v>1</v>
      </c>
      <c r="F20" s="57" t="str">
        <f>IF('Kennzahlenbogen_(KB)'!S32=0,"",'Kennzahlenbogen_(KB)'!S32)</f>
        <v/>
      </c>
      <c r="G20" s="57" t="str">
        <f>IF('Kennzahlenbogen_(KB)'!T32=0,"",'Kennzahlenbogen_(KB)'!T32)</f>
        <v/>
      </c>
      <c r="H20" s="62">
        <f>Berechnung1!O49</f>
        <v>0</v>
      </c>
      <c r="I20" s="57"/>
      <c r="J20" s="57"/>
      <c r="K20" s="57"/>
    </row>
    <row r="21" spans="1:11" x14ac:dyDescent="0.25">
      <c r="A21" s="61">
        <v>8</v>
      </c>
      <c r="B21" s="62" t="str">
        <f>IF('Kennzahlenbogen_(KB)'!Q35= "", "",'Kennzahlenbogen_(KB)'!Q35)</f>
        <v/>
      </c>
      <c r="C21" s="62">
        <f>IF('Kennzahlenbogen_(KB)'!Q36="","",'Kennzahlenbogen_(KB)'!Q36)</f>
        <v>0</v>
      </c>
      <c r="D21" s="65" t="str">
        <f>IF('Kennzahlenbogen_(KB)'!Q37="n.d.","n.d.",'Kennzahlenbogen_(KB)'!Q37*100)</f>
        <v>n.d.</v>
      </c>
      <c r="E21" s="62">
        <f>Berechnung1!N52</f>
        <v>1</v>
      </c>
      <c r="F21" s="57" t="str">
        <f>IF('Kennzahlenbogen_(KB)'!S35=0,"",'Kennzahlenbogen_(KB)'!S35)</f>
        <v/>
      </c>
      <c r="G21" s="57" t="str">
        <f>IF('Kennzahlenbogen_(KB)'!T35=0,"",'Kennzahlenbogen_(KB)'!T35)</f>
        <v/>
      </c>
      <c r="H21" s="62">
        <f>Berechnung1!O52</f>
        <v>0</v>
      </c>
      <c r="I21" s="57"/>
      <c r="J21" s="57"/>
      <c r="K21" s="57"/>
    </row>
    <row r="22" spans="1:11" x14ac:dyDescent="0.25">
      <c r="A22" s="61">
        <v>9</v>
      </c>
      <c r="B22" s="62" t="str">
        <f>IF('Kennzahlenbogen_(KB)'!Q38= "", "",'Kennzahlenbogen_(KB)'!Q38)</f>
        <v/>
      </c>
      <c r="C22" s="62" t="str">
        <f>IF('Kennzahlenbogen_(KB)'!Q39="","",'Kennzahlenbogen_(KB)'!Q39)</f>
        <v/>
      </c>
      <c r="D22" s="65" t="str">
        <f>IF('Kennzahlenbogen_(KB)'!Q40="n.d.","n.d.",'Kennzahlenbogen_(KB)'!Q40*100)</f>
        <v>n.d.</v>
      </c>
      <c r="E22" s="62">
        <f>Berechnung1!N55</f>
        <v>1</v>
      </c>
      <c r="F22" s="57" t="str">
        <f>IF('Kennzahlenbogen_(KB)'!S38=0,"",'Kennzahlenbogen_(KB)'!S38)</f>
        <v/>
      </c>
      <c r="G22" s="57" t="str">
        <f>IF('Kennzahlenbogen_(KB)'!T38=0,"",'Kennzahlenbogen_(KB)'!T38)</f>
        <v/>
      </c>
      <c r="H22" s="62">
        <f>Berechnung1!O55</f>
        <v>0</v>
      </c>
      <c r="I22" s="57"/>
      <c r="J22" s="57"/>
      <c r="K22" s="57"/>
    </row>
    <row r="23" spans="1:11" x14ac:dyDescent="0.25">
      <c r="A23" s="61">
        <v>10</v>
      </c>
      <c r="B23" s="62" t="str">
        <f>IF('Kennzahlenbogen_(KB)'!Q41= "", "",'Kennzahlenbogen_(KB)'!Q41)</f>
        <v/>
      </c>
      <c r="C23" s="62" t="str">
        <f>IF('Kennzahlenbogen_(KB)'!Q42="","",'Kennzahlenbogen_(KB)'!Q42)</f>
        <v/>
      </c>
      <c r="D23" s="210" t="str">
        <f>IF('Kennzahlenbogen_(KB)'!Q43="n.d.","n.d.",IF('Kennzahlenbogen_(KB)'!Q43="","n.d.",'Kennzahlenbogen_(KB)'!Q43*100))</f>
        <v>n.d.</v>
      </c>
      <c r="E23" s="62">
        <f>Berechnung1!N58</f>
        <v>1</v>
      </c>
      <c r="F23" s="57" t="str">
        <f>IF('Kennzahlenbogen_(KB)'!S41=0,"",'Kennzahlenbogen_(KB)'!S41)</f>
        <v/>
      </c>
      <c r="G23" s="57" t="str">
        <f>IF('Kennzahlenbogen_(KB)'!T41=0,"",'Kennzahlenbogen_(KB)'!T41)</f>
        <v/>
      </c>
      <c r="H23" s="62">
        <f>Berechnung1!O58</f>
        <v>0</v>
      </c>
      <c r="I23" s="57"/>
      <c r="J23" s="57"/>
      <c r="K23" s="57"/>
    </row>
    <row r="24" spans="1:11" x14ac:dyDescent="0.25">
      <c r="A24" s="61">
        <v>11</v>
      </c>
      <c r="B24" s="62" t="str">
        <f>IF('Kennzahlenbogen_(KB)'!Q44= "", "",'Kennzahlenbogen_(KB)'!Q44)</f>
        <v/>
      </c>
      <c r="C24" s="62" t="str">
        <f>IF('Kennzahlenbogen_(KB)'!Q45="","",'Kennzahlenbogen_(KB)'!Q45)</f>
        <v/>
      </c>
      <c r="D24" s="285" t="str">
        <f>IF('Kennzahlenbogen_(KB)'!Q46="n.d.","n.d.",IF('Kennzahlenbogen_(KB)'!Q46="","n.d.",'Kennzahlenbogen_(KB)'!Q46*100))</f>
        <v>n.d.</v>
      </c>
      <c r="E24" s="62">
        <f>Berechnung1!N61</f>
        <v>1</v>
      </c>
      <c r="F24" s="57" t="str">
        <f>IF('Kennzahlenbogen_(KB)'!S44=0,"",'Kennzahlenbogen_(KB)'!S44)</f>
        <v/>
      </c>
      <c r="G24" s="57" t="str">
        <f>IF('Kennzahlenbogen_(KB)'!T44=0,"",'Kennzahlenbogen_(KB)'!T44)</f>
        <v/>
      </c>
      <c r="H24" s="62">
        <f>Berechnung1!O61</f>
        <v>0</v>
      </c>
      <c r="I24" s="57"/>
      <c r="J24" s="57"/>
      <c r="K24" s="57"/>
    </row>
    <row r="25" spans="1:11" x14ac:dyDescent="0.25">
      <c r="A25" s="61">
        <v>12</v>
      </c>
      <c r="B25" s="62" t="str">
        <f>IF('Kennzahlenbogen_(KB)'!Q47= "", "",'Kennzahlenbogen_(KB)'!Q47)</f>
        <v/>
      </c>
      <c r="C25" s="62" t="str">
        <f>IF('Kennzahlenbogen_(KB)'!Q48="","",'Kennzahlenbogen_(KB)'!Q48)</f>
        <v/>
      </c>
      <c r="D25" s="210" t="str">
        <f>IF('Kennzahlenbogen_(KB)'!Q49="n.d.","n.d.",IF('Kennzahlenbogen_(KB)'!Q49="","n.d.",'Kennzahlenbogen_(KB)'!Q49*100))</f>
        <v>n.d.</v>
      </c>
      <c r="E25" s="62">
        <f>Berechnung1!N64</f>
        <v>1</v>
      </c>
      <c r="F25" s="57" t="str">
        <f>IF('Kennzahlenbogen_(KB)'!S47=0,"",'Kennzahlenbogen_(KB)'!S47)</f>
        <v/>
      </c>
      <c r="G25" s="57" t="str">
        <f>IF('Kennzahlenbogen_(KB)'!T47=0,"",'Kennzahlenbogen_(KB)'!T47)</f>
        <v/>
      </c>
      <c r="H25" s="62">
        <f>Berechnung1!O64</f>
        <v>0</v>
      </c>
      <c r="I25" s="57"/>
      <c r="J25" s="57"/>
      <c r="K25"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66"/>
  <sheetViews>
    <sheetView showGridLines="0" topLeftCell="A24" zoomScale="90" zoomScaleNormal="90" workbookViewId="0">
      <selection activeCell="B61" sqref="B61"/>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38</v>
      </c>
      <c r="M3" s="41"/>
      <c r="N3" s="41"/>
      <c r="O3" s="41"/>
    </row>
    <row r="4" spans="2:15" ht="27" customHeight="1" x14ac:dyDescent="0.25">
      <c r="D4" s="37" t="s">
        <v>13</v>
      </c>
      <c r="I4" s="37"/>
      <c r="M4" s="41"/>
      <c r="N4" s="41"/>
      <c r="O4" s="41"/>
    </row>
    <row r="5" spans="2:15" ht="22.5" x14ac:dyDescent="0.25">
      <c r="C5" s="37" t="s">
        <v>39</v>
      </c>
      <c r="D5" s="37" t="s">
        <v>40</v>
      </c>
      <c r="E5" s="37" t="s">
        <v>14</v>
      </c>
      <c r="F5" s="37" t="s">
        <v>17</v>
      </c>
      <c r="G5" s="37" t="s">
        <v>16</v>
      </c>
      <c r="H5" s="37" t="s">
        <v>242</v>
      </c>
      <c r="I5" s="37" t="s">
        <v>0</v>
      </c>
      <c r="K5" s="37" t="s">
        <v>243</v>
      </c>
      <c r="M5" s="41"/>
      <c r="N5" s="41"/>
      <c r="O5" s="41"/>
    </row>
    <row r="6" spans="2:15" x14ac:dyDescent="0.25">
      <c r="C6" s="37">
        <f>COUNTIF('Kennzahlenbogen_(KB)'!$R$8:$R$47,C5)</f>
        <v>0</v>
      </c>
      <c r="D6" s="37">
        <f>COUNTIF('Kennzahlenbogen_(KB)'!$R$8:$R$47,D5)</f>
        <v>0</v>
      </c>
      <c r="E6" s="37">
        <f>COUNTIF('Kennzahlenbogen_(KB)'!$R$8:$R$47,E5)</f>
        <v>0</v>
      </c>
      <c r="F6" s="37">
        <f>COUNTIF('Kennzahlenbogen_(KB)'!$R$8:$R$47,F5)</f>
        <v>14</v>
      </c>
      <c r="G6" s="37">
        <f>COUNTIF('Kennzahlenbogen_(KB)'!$R$8:$R$47,G5)</f>
        <v>0</v>
      </c>
      <c r="H6" s="37">
        <f>COUNTIF('Kennzahlenbogen_(KB)'!$R$8:$R$47,H5)</f>
        <v>0</v>
      </c>
      <c r="I6" s="37">
        <f>SUM(D6:H6)</f>
        <v>14</v>
      </c>
      <c r="K6" s="37">
        <f>D6+H6</f>
        <v>0</v>
      </c>
      <c r="M6" s="41"/>
      <c r="N6" s="41"/>
      <c r="O6" s="41"/>
    </row>
    <row r="7" spans="2:15" x14ac:dyDescent="0.25">
      <c r="C7" s="37"/>
      <c r="D7" s="37">
        <f>C6+D6+H6</f>
        <v>0</v>
      </c>
      <c r="E7" s="37">
        <f>E6</f>
        <v>0</v>
      </c>
      <c r="F7" s="37"/>
      <c r="G7" s="37">
        <f>F6+G6</f>
        <v>14</v>
      </c>
      <c r="H7" s="37"/>
      <c r="I7" s="37">
        <f>SUM(D7:H7)</f>
        <v>14</v>
      </c>
      <c r="K7" s="37"/>
      <c r="M7" s="41"/>
      <c r="N7" s="41"/>
      <c r="O7" s="41"/>
    </row>
    <row r="8" spans="2:15" x14ac:dyDescent="0.25">
      <c r="B8" s="40" t="s">
        <v>18</v>
      </c>
      <c r="C8" s="37"/>
      <c r="D8" s="37"/>
      <c r="E8" s="37">
        <f>D7+E7</f>
        <v>0</v>
      </c>
      <c r="F8" s="37"/>
      <c r="G8" s="37">
        <f>G7</f>
        <v>14</v>
      </c>
      <c r="H8" s="37"/>
      <c r="I8" s="37">
        <f>SUM(D8:H8)</f>
        <v>14</v>
      </c>
      <c r="K8" s="37"/>
      <c r="M8" s="41"/>
      <c r="N8" s="41"/>
      <c r="O8" s="41"/>
    </row>
    <row r="9" spans="2:15" x14ac:dyDescent="0.25">
      <c r="B9" s="128">
        <v>14</v>
      </c>
      <c r="C9" s="140">
        <f t="shared" ref="C9:H9" si="0">ROUND(C6/$B$9,4)</f>
        <v>0</v>
      </c>
      <c r="D9" s="140">
        <f>ROUND(D6/$B$9,4)</f>
        <v>0</v>
      </c>
      <c r="E9" s="140">
        <f t="shared" si="0"/>
        <v>0</v>
      </c>
      <c r="F9" s="140">
        <f>ROUND(F6/$B$9,4)</f>
        <v>1</v>
      </c>
      <c r="G9" s="140">
        <f t="shared" si="0"/>
        <v>0</v>
      </c>
      <c r="H9" s="140">
        <f t="shared" si="0"/>
        <v>0</v>
      </c>
      <c r="I9" s="140">
        <f>SUM(C9:H9)</f>
        <v>1</v>
      </c>
      <c r="K9" s="140">
        <f>D9+H9</f>
        <v>0</v>
      </c>
      <c r="M9" s="41"/>
      <c r="N9" s="41"/>
      <c r="O9" s="41"/>
    </row>
    <row r="10" spans="2:15" x14ac:dyDescent="0.25">
      <c r="C10" s="42"/>
      <c r="D10" s="140">
        <f>ROUND((C6+D6+H6)/$B$9,4)</f>
        <v>0</v>
      </c>
      <c r="E10" s="140">
        <f>ROUND(E6/$B$9,4)</f>
        <v>0</v>
      </c>
      <c r="F10" s="140"/>
      <c r="G10" s="140">
        <f>ROUND((F6+G6)/$B$9,4)</f>
        <v>1</v>
      </c>
      <c r="H10" s="140">
        <f>ROUND((H6+D6+C6)/$B$9,4)</f>
        <v>0</v>
      </c>
      <c r="I10" s="140">
        <f>SUM(D10:G10)</f>
        <v>1</v>
      </c>
      <c r="K10" s="140"/>
      <c r="M10" s="41"/>
      <c r="N10" s="41"/>
      <c r="O10" s="41"/>
    </row>
    <row r="11" spans="2:15" x14ac:dyDescent="0.25">
      <c r="D11" s="141"/>
      <c r="E11" s="140">
        <f>ROUND((C6+D6+E6+H6)/$B$9,4)</f>
        <v>0</v>
      </c>
      <c r="F11" s="141"/>
      <c r="G11" s="140">
        <f>G10</f>
        <v>1</v>
      </c>
      <c r="H11" s="140"/>
      <c r="I11" s="140">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2" t="s">
        <v>41</v>
      </c>
      <c r="D16" s="143"/>
      <c r="E16" s="143"/>
      <c r="F16" s="143"/>
      <c r="G16" s="143"/>
      <c r="H16" s="143"/>
      <c r="M16" s="41"/>
      <c r="N16" s="41"/>
      <c r="O16" s="41"/>
    </row>
    <row r="17" spans="1:15" ht="33.75" x14ac:dyDescent="0.25">
      <c r="C17" s="144" t="s">
        <v>42</v>
      </c>
      <c r="D17" s="144" t="s">
        <v>43</v>
      </c>
      <c r="E17" s="144" t="s">
        <v>44</v>
      </c>
      <c r="F17" s="144" t="s">
        <v>45</v>
      </c>
      <c r="G17" s="144" t="s">
        <v>46</v>
      </c>
      <c r="H17" s="144" t="s">
        <v>244</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47</v>
      </c>
      <c r="D22" s="43"/>
      <c r="E22" s="43"/>
      <c r="F22" s="43"/>
      <c r="M22" s="41"/>
      <c r="N22" s="41"/>
      <c r="O22" s="41"/>
    </row>
    <row r="23" spans="1:15" x14ac:dyDescent="0.25">
      <c r="M23" s="41"/>
      <c r="N23" s="41"/>
      <c r="O23" s="41"/>
    </row>
    <row r="24" spans="1:15" x14ac:dyDescent="0.25">
      <c r="C24" s="45" t="s">
        <v>48</v>
      </c>
      <c r="D24" s="45" t="s">
        <v>49</v>
      </c>
      <c r="E24" s="45" t="s">
        <v>50</v>
      </c>
      <c r="F24" s="45" t="s">
        <v>51</v>
      </c>
      <c r="G24" s="45" t="s">
        <v>52</v>
      </c>
      <c r="H24" s="45" t="s">
        <v>53</v>
      </c>
      <c r="I24" s="45"/>
      <c r="J24" s="45" t="s">
        <v>54</v>
      </c>
      <c r="K24" s="45" t="s">
        <v>55</v>
      </c>
      <c r="L24" s="45" t="s">
        <v>56</v>
      </c>
      <c r="M24" s="45" t="s">
        <v>57</v>
      </c>
      <c r="N24" s="45" t="s">
        <v>58</v>
      </c>
      <c r="O24" s="45" t="s">
        <v>59</v>
      </c>
    </row>
    <row r="25" spans="1:15" x14ac:dyDescent="0.25">
      <c r="B25" s="40" t="s">
        <v>31</v>
      </c>
      <c r="C25" s="202" t="s">
        <v>323</v>
      </c>
      <c r="D25" s="203">
        <v>0</v>
      </c>
      <c r="E25" s="200">
        <v>0</v>
      </c>
      <c r="F25" s="200">
        <v>1000000</v>
      </c>
      <c r="G25" s="200">
        <v>12</v>
      </c>
      <c r="H25" s="200">
        <v>10000000</v>
      </c>
      <c r="I25" s="201"/>
      <c r="J25" s="200">
        <v>-10000000000</v>
      </c>
      <c r="K25" s="200">
        <v>10000000000</v>
      </c>
      <c r="L25" s="204">
        <f>'Kennzahlenbogen_(KB)'!Q8</f>
        <v>0</v>
      </c>
      <c r="M25" s="205">
        <f>IF('Kennzahlenbogen_(KB)'!R8=Berechnung1!$H$5,5,IF('Kennzahlenbogen_(KB)'!R8=Berechnung1!$G$5,1,IF('Kennzahlenbogen_(KB)'!R8=Berechnung1!$F$5,1,IF('Kennzahlenbogen_(KB)'!R8=Berechnung1!$E$5,2,IF('Kennzahlenbogen_(KB)'!R8=Berechnung1!$D$5,3,IF('Kennzahlenbogen_(KB)'!R8=Berechnung1!$C$5,4,""))))))</f>
        <v>1</v>
      </c>
      <c r="N25" s="205">
        <f>IF(M25&gt;1,M25+3,M25)</f>
        <v>1</v>
      </c>
      <c r="O25" s="205">
        <f>IF('Kennzahlenbogen_(KB)'!T8="",0,1)</f>
        <v>0</v>
      </c>
    </row>
    <row r="26" spans="1:15" x14ac:dyDescent="0.25">
      <c r="C26" s="45"/>
      <c r="D26" s="45"/>
      <c r="E26" s="45"/>
      <c r="F26" s="45"/>
      <c r="G26" s="45"/>
      <c r="H26" s="45"/>
      <c r="I26" s="45"/>
      <c r="J26" s="45"/>
      <c r="K26" s="45"/>
      <c r="L26" s="45"/>
      <c r="M26" s="45"/>
      <c r="N26" s="45"/>
      <c r="O26" s="45"/>
    </row>
    <row r="27" spans="1:15" x14ac:dyDescent="0.25">
      <c r="C27" s="45"/>
      <c r="D27" s="45"/>
      <c r="E27" s="45"/>
      <c r="F27" s="45"/>
      <c r="G27" s="45"/>
      <c r="H27" s="45"/>
      <c r="I27" s="45"/>
      <c r="J27" s="45"/>
      <c r="K27" s="45"/>
      <c r="L27" s="45"/>
      <c r="M27" s="45"/>
      <c r="N27" s="45"/>
      <c r="O27" s="45"/>
    </row>
    <row r="28" spans="1:15" x14ac:dyDescent="0.25">
      <c r="A28" s="25"/>
      <c r="B28" s="40" t="s">
        <v>359</v>
      </c>
      <c r="C28" s="206" t="s">
        <v>324</v>
      </c>
      <c r="D28" s="192">
        <v>0</v>
      </c>
      <c r="E28" s="193">
        <v>0</v>
      </c>
      <c r="F28" s="193">
        <v>1000000</v>
      </c>
      <c r="G28" s="193">
        <v>-10000000</v>
      </c>
      <c r="H28" s="193">
        <v>10000000</v>
      </c>
      <c r="I28" s="194"/>
      <c r="J28" s="193">
        <v>-10000000000</v>
      </c>
      <c r="K28" s="193">
        <v>10000000000</v>
      </c>
      <c r="L28" s="195">
        <f>'Kennzahlenbogen_(KB)'!Q11</f>
        <v>0</v>
      </c>
      <c r="M28" s="196">
        <f>IF('Kennzahlenbogen_(KB)'!R11=Berechnung1!$H$5,5,IF('Kennzahlenbogen_(KB)'!R11=Berechnung1!$G$5,1,IF('Kennzahlenbogen_(KB)'!R11=Berechnung1!$F$5,1,IF('Kennzahlenbogen_(KB)'!R11=Berechnung1!$E$5,2,IF('Kennzahlenbogen_(KB)'!R11=Berechnung1!$D$5,3,IF('Kennzahlenbogen_(KB)'!R11=Berechnung1!$C$5,4,""))))))</f>
        <v>1</v>
      </c>
      <c r="N28" s="196">
        <f>IF(M28&gt;1,M28+3,M28)</f>
        <v>1</v>
      </c>
      <c r="O28" s="196">
        <f>IF('Kennzahlenbogen_(KB)'!T11="",0,1)</f>
        <v>0</v>
      </c>
    </row>
    <row r="29" spans="1:15" x14ac:dyDescent="0.25">
      <c r="A29" s="25"/>
      <c r="C29" s="49"/>
      <c r="D29" s="50"/>
      <c r="E29" s="160"/>
      <c r="F29" s="160"/>
      <c r="G29" s="160"/>
      <c r="H29" s="160"/>
      <c r="I29" s="55"/>
      <c r="J29" s="160"/>
      <c r="K29" s="160"/>
      <c r="L29" s="52"/>
      <c r="M29" s="53"/>
      <c r="N29" s="53"/>
      <c r="O29" s="53"/>
    </row>
    <row r="30" spans="1:15" x14ac:dyDescent="0.25">
      <c r="A30" s="25"/>
      <c r="C30" s="49"/>
      <c r="D30" s="50"/>
      <c r="E30" s="160"/>
      <c r="F30" s="160"/>
      <c r="G30" s="160"/>
      <c r="H30" s="160"/>
      <c r="I30" s="55"/>
      <c r="J30" s="160"/>
      <c r="K30" s="160"/>
      <c r="L30" s="52"/>
      <c r="M30" s="53"/>
      <c r="N30" s="53"/>
      <c r="O30" s="53"/>
    </row>
    <row r="31" spans="1:15" x14ac:dyDescent="0.25">
      <c r="A31" s="25"/>
      <c r="C31" s="46" t="s">
        <v>332</v>
      </c>
      <c r="D31" s="46" t="s">
        <v>60</v>
      </c>
      <c r="E31" s="47">
        <v>0</v>
      </c>
      <c r="F31" s="47">
        <v>1</v>
      </c>
      <c r="G31" s="47">
        <v>0.95</v>
      </c>
      <c r="H31" s="47">
        <v>10000</v>
      </c>
      <c r="I31" s="47"/>
      <c r="J31" s="47">
        <v>-10000</v>
      </c>
      <c r="K31" s="47">
        <v>1000000</v>
      </c>
      <c r="L31" s="47" t="str">
        <f>'Kennzahlenbogen_(KB)'!Q16</f>
        <v>n.d.</v>
      </c>
      <c r="M31" s="48">
        <f>IF('Kennzahlenbogen_(KB)'!R14=Berechnung1!$G$5,1,IF('Kennzahlenbogen_(KB)'!R14=Berechnung1!$F$5,1,IF('Kennzahlenbogen_(KB)'!R14=Berechnung1!$E$5,2,IF('Kennzahlenbogen_(KB)'!R14=Berechnung1!$D$5,3,IF('Kennzahlenbogen_(KB)'!R14=Berechnung1!$C$5,4,"")))))</f>
        <v>1</v>
      </c>
      <c r="N31" s="48">
        <f>IF(M31&gt;1,M31+3,M31)</f>
        <v>1</v>
      </c>
      <c r="O31" s="48">
        <f>IF('Kennzahlenbogen_(KB)'!T14="",0,1)</f>
        <v>0</v>
      </c>
    </row>
    <row r="32" spans="1:15" x14ac:dyDescent="0.25">
      <c r="A32" s="25"/>
      <c r="C32" s="49"/>
      <c r="D32" s="50"/>
      <c r="E32" s="51"/>
      <c r="F32" s="51"/>
      <c r="G32" s="51"/>
      <c r="H32" s="51"/>
      <c r="I32" s="51"/>
      <c r="J32" s="51"/>
      <c r="K32" s="51"/>
      <c r="L32" s="55"/>
      <c r="M32" s="53"/>
      <c r="N32" s="53"/>
      <c r="O32" s="53"/>
    </row>
    <row r="33" spans="1:15" x14ac:dyDescent="0.25">
      <c r="A33" s="25"/>
      <c r="C33" s="49"/>
      <c r="D33" s="50"/>
      <c r="E33" s="51"/>
      <c r="F33" s="51"/>
      <c r="G33" s="51"/>
      <c r="H33" s="51"/>
      <c r="I33" s="51"/>
      <c r="J33" s="51"/>
      <c r="K33" s="51"/>
      <c r="L33" s="55"/>
      <c r="M33" s="53"/>
      <c r="N33" s="53"/>
      <c r="O33" s="53"/>
    </row>
    <row r="34" spans="1:15" x14ac:dyDescent="0.25">
      <c r="A34" s="25"/>
      <c r="B34" s="40" t="s">
        <v>334</v>
      </c>
      <c r="C34" s="207" t="s">
        <v>333</v>
      </c>
      <c r="D34" s="207" t="s">
        <v>60</v>
      </c>
      <c r="E34" s="208">
        <v>0</v>
      </c>
      <c r="F34" s="208">
        <v>1</v>
      </c>
      <c r="G34" s="208">
        <v>0.95</v>
      </c>
      <c r="H34" s="208">
        <v>10000</v>
      </c>
      <c r="I34" s="208"/>
      <c r="J34" s="208">
        <v>-10000</v>
      </c>
      <c r="K34" s="208">
        <v>1000000</v>
      </c>
      <c r="L34" s="208" t="str">
        <f>'Kennzahlenbogen_(KB)'!Q19</f>
        <v>n.d.</v>
      </c>
      <c r="M34" s="209">
        <f>IF('Kennzahlenbogen_(KB)'!R17=Berechnung1!$H$5,5,IF('Kennzahlenbogen_(KB)'!R17=Berechnung1!$G$5,1,IF('Kennzahlenbogen_(KB)'!R17=Berechnung1!$F$5,1,IF('Kennzahlenbogen_(KB)'!R17=Berechnung1!$E$5,2,IF('Kennzahlenbogen_(KB)'!R17=Berechnung1!$D$5,3,IF('Kennzahlenbogen_(KB)'!R17=Berechnung1!$C$5,4,""))))))</f>
        <v>1</v>
      </c>
      <c r="N34" s="209">
        <f t="shared" ref="N34:N52" si="1">IF(M34&gt;1,M34+3,M34)</f>
        <v>1</v>
      </c>
      <c r="O34" s="209">
        <f>IF('Kennzahlenbogen_(KB)'!T17="",0,1)</f>
        <v>0</v>
      </c>
    </row>
    <row r="35" spans="1:15" x14ac:dyDescent="0.25">
      <c r="A35" s="25"/>
      <c r="C35" s="49"/>
      <c r="D35" s="50"/>
      <c r="E35" s="51"/>
      <c r="F35" s="51"/>
      <c r="G35" s="51"/>
      <c r="H35" s="51"/>
      <c r="I35" s="51"/>
      <c r="J35" s="51"/>
      <c r="K35" s="51"/>
      <c r="L35" s="55"/>
      <c r="M35" s="53"/>
      <c r="N35" s="53"/>
      <c r="O35" s="53"/>
    </row>
    <row r="36" spans="1:15" x14ac:dyDescent="0.25">
      <c r="A36" s="25"/>
      <c r="C36" s="49"/>
      <c r="D36" s="50"/>
      <c r="E36" s="51"/>
      <c r="F36" s="51"/>
      <c r="G36" s="51"/>
      <c r="H36" s="51"/>
      <c r="I36" s="51"/>
      <c r="J36" s="51"/>
      <c r="K36" s="51"/>
      <c r="L36" s="55"/>
      <c r="M36" s="53"/>
      <c r="N36" s="53"/>
      <c r="O36" s="53"/>
    </row>
    <row r="37" spans="1:15" x14ac:dyDescent="0.25">
      <c r="A37" s="25"/>
      <c r="C37" s="46">
        <v>3</v>
      </c>
      <c r="D37" s="46" t="s">
        <v>60</v>
      </c>
      <c r="E37" s="47">
        <v>0</v>
      </c>
      <c r="F37" s="47">
        <v>1</v>
      </c>
      <c r="G37" s="47">
        <v>0.65</v>
      </c>
      <c r="H37" s="47">
        <v>10000</v>
      </c>
      <c r="I37" s="47"/>
      <c r="J37" s="47">
        <v>-10000</v>
      </c>
      <c r="K37" s="47">
        <v>1000000</v>
      </c>
      <c r="L37" s="221" t="str">
        <f>'Kennzahlenbogen_(KB)'!Q22</f>
        <v>n.d.</v>
      </c>
      <c r="M37" s="48">
        <f>IF('Kennzahlenbogen_(KB)'!R20=Berechnung1!$G$5,1,IF('Kennzahlenbogen_(KB)'!R20=Berechnung1!$F$5,1,IF('Kennzahlenbogen_(KB)'!R20=Berechnung1!$E$5,2,IF('Kennzahlenbogen_(KB)'!R20=Berechnung1!$D$5,3,IF('Kennzahlenbogen_(KB)'!R20=Berechnung1!$C$5,4,"")))))</f>
        <v>1</v>
      </c>
      <c r="N37" s="48">
        <f t="shared" si="1"/>
        <v>1</v>
      </c>
      <c r="O37" s="48">
        <f>IF('Kennzahlenbogen_(KB)'!T20="",0,1)</f>
        <v>0</v>
      </c>
    </row>
    <row r="38" spans="1:15" x14ac:dyDescent="0.25">
      <c r="A38" s="25"/>
      <c r="C38" s="49"/>
      <c r="D38" s="50"/>
      <c r="E38" s="51"/>
      <c r="F38" s="51"/>
      <c r="G38" s="51"/>
      <c r="H38" s="51"/>
      <c r="I38" s="51"/>
      <c r="J38" s="51"/>
      <c r="K38" s="51"/>
      <c r="L38" s="55"/>
      <c r="M38" s="53"/>
      <c r="N38" s="53"/>
      <c r="O38" s="53"/>
    </row>
    <row r="39" spans="1:15" x14ac:dyDescent="0.25">
      <c r="A39" s="25"/>
      <c r="C39" s="49"/>
      <c r="D39" s="50"/>
      <c r="E39" s="51"/>
      <c r="F39" s="51"/>
      <c r="G39" s="51"/>
      <c r="H39" s="51"/>
      <c r="I39" s="51"/>
      <c r="J39" s="51"/>
      <c r="K39" s="51"/>
      <c r="L39" s="55"/>
      <c r="M39" s="53"/>
      <c r="N39" s="53"/>
      <c r="O39" s="53"/>
    </row>
    <row r="40" spans="1:15" x14ac:dyDescent="0.25">
      <c r="A40" s="25"/>
      <c r="C40" s="46">
        <v>4</v>
      </c>
      <c r="D40" s="46" t="s">
        <v>60</v>
      </c>
      <c r="E40" s="47">
        <v>0</v>
      </c>
      <c r="F40" s="47">
        <v>1</v>
      </c>
      <c r="G40" s="47">
        <v>-10000</v>
      </c>
      <c r="H40" s="47">
        <v>10000</v>
      </c>
      <c r="I40" s="47"/>
      <c r="J40" s="47">
        <v>0.50009999999999999</v>
      </c>
      <c r="K40" s="47">
        <v>1000000</v>
      </c>
      <c r="L40" s="221" t="str">
        <f>'Kennzahlenbogen_(KB)'!Q25</f>
        <v>n.d.</v>
      </c>
      <c r="M40" s="48">
        <f>IF('Kennzahlenbogen_(KB)'!R23=Berechnung1!$G$5,1,IF('Kennzahlenbogen_(KB)'!R23=Berechnung1!$F$5,1,IF('Kennzahlenbogen_(KB)'!R23=Berechnung1!$E$5,2,IF('Kennzahlenbogen_(KB)'!R23=Berechnung1!$D$5,3,IF('Kennzahlenbogen_(KB)'!R23=Berechnung1!$C$5,4,"")))))</f>
        <v>1</v>
      </c>
      <c r="N40" s="48">
        <f t="shared" si="1"/>
        <v>1</v>
      </c>
      <c r="O40" s="48">
        <f>IF('Kennzahlenbogen_(KB)'!T23="",0,1)</f>
        <v>0</v>
      </c>
    </row>
    <row r="41" spans="1:15" x14ac:dyDescent="0.25">
      <c r="A41" s="25"/>
      <c r="C41" s="49"/>
      <c r="D41" s="50"/>
      <c r="E41" s="51"/>
      <c r="F41" s="51"/>
      <c r="G41" s="51"/>
      <c r="H41" s="51"/>
      <c r="I41" s="51"/>
      <c r="J41" s="51"/>
      <c r="K41" s="51"/>
      <c r="L41" s="55"/>
      <c r="M41" s="53"/>
      <c r="N41" s="53"/>
      <c r="O41" s="53"/>
    </row>
    <row r="42" spans="1:15" x14ac:dyDescent="0.25">
      <c r="A42" s="25"/>
      <c r="C42" s="49"/>
      <c r="D42" s="50"/>
      <c r="E42" s="51"/>
      <c r="F42" s="51"/>
      <c r="G42" s="51"/>
      <c r="H42" s="51"/>
      <c r="I42" s="51"/>
      <c r="J42" s="51"/>
      <c r="K42" s="51"/>
      <c r="L42" s="55"/>
      <c r="M42" s="53"/>
      <c r="N42" s="53"/>
      <c r="O42" s="53"/>
    </row>
    <row r="43" spans="1:15" x14ac:dyDescent="0.25">
      <c r="A43" s="25"/>
      <c r="C43" s="46">
        <v>5</v>
      </c>
      <c r="D43" s="46" t="s">
        <v>60</v>
      </c>
      <c r="E43" s="47">
        <v>0</v>
      </c>
      <c r="F43" s="47">
        <v>100000</v>
      </c>
      <c r="G43" s="47">
        <v>0.05</v>
      </c>
      <c r="H43" s="47">
        <v>10000</v>
      </c>
      <c r="I43" s="47"/>
      <c r="J43" s="47">
        <v>-10000</v>
      </c>
      <c r="K43" s="47">
        <v>0.79990000000000006</v>
      </c>
      <c r="L43" s="47" t="str">
        <f>'Kennzahlenbogen_(KB)'!Q28</f>
        <v>n.d.</v>
      </c>
      <c r="M43" s="48">
        <f>IF('Kennzahlenbogen_(KB)'!R26=Berechnung1!$G$5,1,IF('Kennzahlenbogen_(KB)'!R26=Berechnung1!$F$5,1,IF('Kennzahlenbogen_(KB)'!R26=Berechnung1!$E$5,2,IF('Kennzahlenbogen_(KB)'!R26=Berechnung1!$D$5,3,IF('Kennzahlenbogen_(KB)'!R26=Berechnung1!$C$5,4,"")))))</f>
        <v>1</v>
      </c>
      <c r="N43" s="48">
        <f t="shared" si="1"/>
        <v>1</v>
      </c>
      <c r="O43" s="48">
        <f>IF('Kennzahlenbogen_(KB)'!T26="",0,1)</f>
        <v>0</v>
      </c>
    </row>
    <row r="44" spans="1:15" x14ac:dyDescent="0.25">
      <c r="A44" s="25"/>
      <c r="C44" s="50"/>
      <c r="D44" s="50"/>
      <c r="E44" s="55"/>
      <c r="F44" s="55"/>
      <c r="G44" s="55"/>
      <c r="H44" s="55"/>
      <c r="I44" s="55"/>
      <c r="J44" s="55"/>
      <c r="K44" s="55"/>
      <c r="L44" s="55"/>
      <c r="M44" s="53"/>
      <c r="N44" s="53"/>
      <c r="O44" s="53"/>
    </row>
    <row r="45" spans="1:15" x14ac:dyDescent="0.25">
      <c r="A45" s="25"/>
      <c r="C45" s="50"/>
      <c r="D45" s="50"/>
      <c r="E45" s="55"/>
      <c r="F45" s="55"/>
      <c r="G45" s="55"/>
      <c r="H45" s="55"/>
      <c r="I45" s="55"/>
      <c r="J45" s="55"/>
      <c r="K45" s="55"/>
      <c r="L45" s="55"/>
      <c r="M45" s="53"/>
      <c r="N45" s="53"/>
      <c r="O45" s="53"/>
    </row>
    <row r="46" spans="1:15" x14ac:dyDescent="0.25">
      <c r="A46" s="25"/>
      <c r="B46" s="40" t="s">
        <v>31</v>
      </c>
      <c r="C46" s="46">
        <v>6</v>
      </c>
      <c r="D46" s="46">
        <v>0</v>
      </c>
      <c r="E46" s="200">
        <v>0</v>
      </c>
      <c r="F46" s="200">
        <v>100000</v>
      </c>
      <c r="G46" s="200">
        <v>-10000000</v>
      </c>
      <c r="H46" s="200">
        <v>10000000</v>
      </c>
      <c r="I46" s="201"/>
      <c r="J46" s="200">
        <v>-10000000000</v>
      </c>
      <c r="K46" s="200">
        <v>10000000000</v>
      </c>
      <c r="L46" s="199">
        <f>'Kennzahlenbogen_(KB)'!Q29</f>
        <v>0</v>
      </c>
      <c r="M46" s="48">
        <f>IF('Kennzahlenbogen_(KB)'!R29=Berechnung1!$G$5,1,IF('Kennzahlenbogen_(KB)'!R29=Berechnung1!$F$5,1,IF('Kennzahlenbogen_(KB)'!R29=Berechnung1!$E$5,2,IF('Kennzahlenbogen_(KB)'!R29=Berechnung1!$D$5,3,IF('Kennzahlenbogen_(KB)'!R29=Berechnung1!$C$5,4,"")))))</f>
        <v>1</v>
      </c>
      <c r="N46" s="48">
        <f t="shared" ref="N46:N49" si="2">IF(M46&gt;1,M46+3,M46)</f>
        <v>1</v>
      </c>
      <c r="O46" s="48">
        <f>IF('Kennzahlenbogen_(KB)'!T29="",0,1)</f>
        <v>0</v>
      </c>
    </row>
    <row r="47" spans="1:15" x14ac:dyDescent="0.25">
      <c r="A47" s="25"/>
      <c r="C47" s="50"/>
      <c r="D47" s="50"/>
      <c r="E47" s="55"/>
      <c r="F47" s="55"/>
      <c r="G47" s="55"/>
      <c r="H47" s="55"/>
      <c r="I47" s="55"/>
      <c r="J47" s="55"/>
      <c r="K47" s="55"/>
      <c r="L47" s="55"/>
      <c r="M47" s="53"/>
      <c r="N47" s="53"/>
      <c r="O47" s="53"/>
    </row>
    <row r="48" spans="1:15" x14ac:dyDescent="0.25">
      <c r="A48" s="25"/>
      <c r="C48" s="50"/>
      <c r="D48" s="50"/>
      <c r="E48" s="55"/>
      <c r="F48" s="55"/>
      <c r="G48" s="55"/>
      <c r="H48" s="55"/>
      <c r="I48" s="55"/>
      <c r="J48" s="55"/>
      <c r="K48" s="55"/>
      <c r="L48" s="55"/>
      <c r="M48" s="53"/>
      <c r="N48" s="53"/>
      <c r="O48" s="53"/>
    </row>
    <row r="49" spans="1:15" x14ac:dyDescent="0.25">
      <c r="A49" s="25"/>
      <c r="B49" s="40" t="s">
        <v>31</v>
      </c>
      <c r="C49" s="46">
        <v>7</v>
      </c>
      <c r="D49" s="46">
        <v>0</v>
      </c>
      <c r="E49" s="200">
        <v>0</v>
      </c>
      <c r="F49" s="200">
        <v>100000</v>
      </c>
      <c r="G49" s="200">
        <v>6</v>
      </c>
      <c r="H49" s="200">
        <v>10000000</v>
      </c>
      <c r="I49" s="201"/>
      <c r="J49" s="200">
        <v>-10000000000</v>
      </c>
      <c r="K49" s="200">
        <v>10000000000</v>
      </c>
      <c r="L49" s="199">
        <f>'Kennzahlenbogen_(KB)'!Q32</f>
        <v>0</v>
      </c>
      <c r="M49" s="48">
        <f>IF('Kennzahlenbogen_(KB)'!R32=Berechnung1!$G$5,1,IF('Kennzahlenbogen_(KB)'!R32=Berechnung1!$F$5,1,IF('Kennzahlenbogen_(KB)'!R32=Berechnung1!$E$5,2,IF('Kennzahlenbogen_(KB)'!R32=Berechnung1!$D$5,3,IF('Kennzahlenbogen_(KB)'!R32=Berechnung1!$C$5,4,"")))))</f>
        <v>1</v>
      </c>
      <c r="N49" s="48">
        <f t="shared" si="2"/>
        <v>1</v>
      </c>
      <c r="O49" s="48">
        <f>IF('Kennzahlenbogen_(KB)'!T32="",0,1)</f>
        <v>0</v>
      </c>
    </row>
    <row r="50" spans="1:15" x14ac:dyDescent="0.25">
      <c r="A50" s="25"/>
      <c r="C50" s="49"/>
      <c r="D50" s="50"/>
      <c r="E50" s="51"/>
      <c r="F50" s="51"/>
      <c r="G50" s="51"/>
      <c r="H50" s="51"/>
      <c r="I50" s="51"/>
      <c r="J50" s="51"/>
      <c r="K50" s="51"/>
      <c r="L50" s="55"/>
      <c r="M50" s="53"/>
      <c r="N50" s="53"/>
      <c r="O50" s="53"/>
    </row>
    <row r="51" spans="1:15" x14ac:dyDescent="0.25">
      <c r="A51" s="25"/>
      <c r="C51" s="49"/>
      <c r="D51" s="50"/>
      <c r="E51" s="51"/>
      <c r="F51" s="51"/>
      <c r="G51" s="51"/>
      <c r="H51" s="51"/>
      <c r="I51" s="51"/>
      <c r="J51" s="51"/>
      <c r="K51" s="51"/>
      <c r="L51" s="55"/>
      <c r="M51" s="53"/>
      <c r="N51" s="53"/>
      <c r="O51" s="53"/>
    </row>
    <row r="52" spans="1:15" x14ac:dyDescent="0.25">
      <c r="C52" s="188">
        <v>8</v>
      </c>
      <c r="D52" s="188" t="s">
        <v>60</v>
      </c>
      <c r="E52" s="189">
        <v>0</v>
      </c>
      <c r="F52" s="189">
        <v>1</v>
      </c>
      <c r="G52" s="189">
        <v>-10000</v>
      </c>
      <c r="H52" s="189">
        <v>10000</v>
      </c>
      <c r="I52" s="189"/>
      <c r="J52" s="189">
        <v>-10000</v>
      </c>
      <c r="K52" s="189">
        <v>1000000</v>
      </c>
      <c r="L52" s="222" t="str">
        <f>'Kennzahlenbogen_(KB)'!Q37</f>
        <v>n.d.</v>
      </c>
      <c r="M52" s="190">
        <f>IF('Kennzahlenbogen_(KB)'!R35=Berechnung1!$H$5,5,IF('Kennzahlenbogen_(KB)'!R35=Berechnung1!$G$5,1,IF('Kennzahlenbogen_(KB)'!R35=Berechnung1!$F$5,1,IF('Kennzahlenbogen_(KB)'!R35=Berechnung1!$E$5,2,IF('Kennzahlenbogen_(KB)'!R35=Berechnung1!$D$5,3,IF('Kennzahlenbogen_(KB)'!R35=Berechnung1!$C$5,4,""))))))</f>
        <v>1</v>
      </c>
      <c r="N52" s="190">
        <f t="shared" si="1"/>
        <v>1</v>
      </c>
      <c r="O52" s="190">
        <f>IF('Kennzahlenbogen_(KB)'!T35="",0,1)</f>
        <v>0</v>
      </c>
    </row>
    <row r="53" spans="1:15" x14ac:dyDescent="0.25">
      <c r="C53" s="49"/>
      <c r="D53" s="50"/>
      <c r="E53" s="51"/>
      <c r="F53" s="51"/>
      <c r="G53" s="51"/>
      <c r="H53" s="51"/>
      <c r="I53" s="51"/>
      <c r="J53" s="51"/>
      <c r="K53" s="51"/>
      <c r="L53" s="51"/>
      <c r="M53" s="51"/>
      <c r="N53" s="51"/>
      <c r="O53" s="54"/>
    </row>
    <row r="54" spans="1:15" x14ac:dyDescent="0.25">
      <c r="C54" s="49"/>
      <c r="D54" s="50"/>
      <c r="E54" s="51"/>
      <c r="F54" s="51"/>
      <c r="G54" s="51"/>
      <c r="H54" s="51"/>
      <c r="I54" s="51"/>
      <c r="J54" s="51"/>
      <c r="K54" s="51"/>
      <c r="L54" s="51"/>
      <c r="M54" s="51"/>
      <c r="N54" s="51"/>
      <c r="O54" s="54"/>
    </row>
    <row r="55" spans="1:15" x14ac:dyDescent="0.25">
      <c r="C55" s="188">
        <v>9</v>
      </c>
      <c r="D55" s="188" t="s">
        <v>60</v>
      </c>
      <c r="E55" s="189">
        <v>0</v>
      </c>
      <c r="F55" s="189">
        <v>10</v>
      </c>
      <c r="G55" s="189">
        <v>-10000</v>
      </c>
      <c r="H55" s="189">
        <v>0</v>
      </c>
      <c r="I55" s="189"/>
      <c r="J55" s="189">
        <v>-10000</v>
      </c>
      <c r="K55" s="189">
        <v>1000000</v>
      </c>
      <c r="L55" s="189" t="str">
        <f>'Kennzahlenbogen_(KB)'!Q40</f>
        <v>n.d.</v>
      </c>
      <c r="M55" s="190">
        <f>IF('Kennzahlenbogen_(KB)'!R38=Berechnung1!$H$5,5,IF('Kennzahlenbogen_(KB)'!R38=Berechnung1!$G$5,1,IF('Kennzahlenbogen_(KB)'!R38=Berechnung1!$F$5,1,IF('Kennzahlenbogen_(KB)'!R38=Berechnung1!$E$5,2,IF('Kennzahlenbogen_(KB)'!R38=Berechnung1!$D$5,3,IF('Kennzahlenbogen_(KB)'!R38=Berechnung1!$C$5,4,""))))))</f>
        <v>1</v>
      </c>
      <c r="N55" s="190">
        <f>IF(M55&gt;1,M55+3,M55)</f>
        <v>1</v>
      </c>
      <c r="O55" s="190">
        <f>IF('Kennzahlenbogen_(KB)'!T38="",0,1)</f>
        <v>0</v>
      </c>
    </row>
    <row r="56" spans="1:15" x14ac:dyDescent="0.25">
      <c r="C56" s="49"/>
      <c r="D56" s="50"/>
      <c r="E56" s="51"/>
      <c r="F56" s="51"/>
      <c r="G56" s="51"/>
      <c r="H56" s="51"/>
      <c r="I56" s="51"/>
      <c r="J56" s="51"/>
      <c r="K56" s="51"/>
      <c r="L56" s="51"/>
      <c r="M56" s="51"/>
      <c r="N56" s="51"/>
      <c r="O56" s="54"/>
    </row>
    <row r="57" spans="1:15" x14ac:dyDescent="0.25">
      <c r="C57" s="49"/>
      <c r="D57" s="50"/>
      <c r="E57" s="51"/>
      <c r="F57" s="51"/>
      <c r="G57" s="51"/>
      <c r="H57" s="51"/>
      <c r="I57" s="51"/>
      <c r="J57" s="51"/>
      <c r="K57" s="51"/>
      <c r="L57" s="51"/>
      <c r="M57" s="51"/>
      <c r="N57" s="51"/>
      <c r="O57" s="54"/>
    </row>
    <row r="58" spans="1:15" x14ac:dyDescent="0.25">
      <c r="B58" s="40" t="s">
        <v>334</v>
      </c>
      <c r="C58" s="207">
        <v>10</v>
      </c>
      <c r="D58" s="207" t="s">
        <v>60</v>
      </c>
      <c r="E58" s="211">
        <v>0</v>
      </c>
      <c r="F58" s="211">
        <v>1</v>
      </c>
      <c r="G58" s="211">
        <v>-10000</v>
      </c>
      <c r="H58" s="211">
        <v>1000000</v>
      </c>
      <c r="I58" s="211"/>
      <c r="J58" s="208">
        <v>-10000</v>
      </c>
      <c r="K58" s="208">
        <v>1000000</v>
      </c>
      <c r="L58" s="208" t="str">
        <f>'Kennzahlenbogen_(KB)'!Q43</f>
        <v>n.d.</v>
      </c>
      <c r="M58" s="209">
        <f>IF('Kennzahlenbogen_(KB)'!R41=Berechnung1!$H$5,5,IF('Kennzahlenbogen_(KB)'!R41=Berechnung1!$G$5,1,IF('Kennzahlenbogen_(KB)'!R41=Berechnung1!$F$5,1,IF('Kennzahlenbogen_(KB)'!R41=Berechnung1!$E$5,2,IF('Kennzahlenbogen_(KB)'!R41=Berechnung1!$D$5,3,IF('Kennzahlenbogen_(KB)'!R41=Berechnung1!$C$5,4,""))))))</f>
        <v>1</v>
      </c>
      <c r="N58" s="209">
        <f t="shared" ref="N58" si="3">IF(M58&gt;1,M58+3,M58)</f>
        <v>1</v>
      </c>
      <c r="O58" s="209">
        <f>IF('Kennzahlenbogen_(KB)'!T41="",0,1)</f>
        <v>0</v>
      </c>
    </row>
    <row r="59" spans="1:15" x14ac:dyDescent="0.25">
      <c r="C59" s="49"/>
      <c r="D59" s="50"/>
      <c r="E59" s="51"/>
      <c r="F59" s="51"/>
      <c r="G59" s="51"/>
      <c r="H59" s="51"/>
      <c r="I59" s="51"/>
      <c r="J59" s="51"/>
      <c r="K59" s="51"/>
      <c r="L59" s="51"/>
      <c r="M59" s="51"/>
      <c r="N59" s="51"/>
      <c r="O59" s="54"/>
    </row>
    <row r="60" spans="1:15" x14ac:dyDescent="0.25">
      <c r="C60" s="49"/>
      <c r="D60" s="50"/>
      <c r="E60" s="51"/>
      <c r="F60" s="51"/>
      <c r="G60" s="51"/>
      <c r="H60" s="51"/>
      <c r="I60" s="51"/>
      <c r="J60" s="51"/>
      <c r="K60" s="51"/>
      <c r="L60" s="51"/>
      <c r="M60" s="51"/>
      <c r="N60" s="51"/>
      <c r="O60" s="54"/>
    </row>
    <row r="61" spans="1:15" x14ac:dyDescent="0.25">
      <c r="B61" s="40" t="s">
        <v>334</v>
      </c>
      <c r="C61" s="192">
        <v>11</v>
      </c>
      <c r="D61" s="192" t="s">
        <v>60</v>
      </c>
      <c r="E61" s="284">
        <v>0</v>
      </c>
      <c r="F61" s="284">
        <v>1</v>
      </c>
      <c r="G61" s="284">
        <v>-10000</v>
      </c>
      <c r="H61" s="284">
        <v>1000000</v>
      </c>
      <c r="I61" s="284"/>
      <c r="J61" s="284">
        <v>-10000</v>
      </c>
      <c r="K61" s="284">
        <v>1000000</v>
      </c>
      <c r="L61" s="194" t="str">
        <f>'Kennzahlenbogen_(KB)'!Q46</f>
        <v>n.d.</v>
      </c>
      <c r="M61" s="196">
        <f>IF('Kennzahlenbogen_(KB)'!R44=Berechnung1!$H$5,5,IF('Kennzahlenbogen_(KB)'!R44=Berechnung1!$G$5,1,IF('Kennzahlenbogen_(KB)'!R44=Berechnung1!$F$5,1,IF('Kennzahlenbogen_(KB)'!R44=Berechnung1!$E$5,2,IF('Kennzahlenbogen_(KB)'!R44=Berechnung1!$D$5,3,IF('Kennzahlenbogen_(KB)'!R44=Berechnung1!$C$5,4,""))))))</f>
        <v>1</v>
      </c>
      <c r="N61" s="196">
        <f t="shared" ref="N61" si="4">IF(M61&gt;1,M61+3,M61)</f>
        <v>1</v>
      </c>
      <c r="O61" s="196">
        <f>IF('Kennzahlenbogen_(KB)'!T44="",0,1)</f>
        <v>0</v>
      </c>
    </row>
    <row r="62" spans="1:15" x14ac:dyDescent="0.25">
      <c r="C62" s="49"/>
      <c r="D62" s="50"/>
      <c r="E62" s="51"/>
      <c r="F62" s="51"/>
      <c r="G62" s="51"/>
      <c r="H62" s="51"/>
      <c r="I62" s="51"/>
      <c r="J62" s="51"/>
      <c r="K62" s="51"/>
      <c r="L62" s="51"/>
      <c r="M62" s="51"/>
      <c r="N62" s="51"/>
      <c r="O62" s="54"/>
    </row>
    <row r="63" spans="1:15" x14ac:dyDescent="0.25">
      <c r="C63" s="49"/>
      <c r="D63" s="50"/>
      <c r="E63" s="51"/>
      <c r="F63" s="51"/>
      <c r="G63" s="51"/>
      <c r="H63" s="51"/>
      <c r="I63" s="51"/>
      <c r="J63" s="51"/>
      <c r="K63" s="51"/>
      <c r="L63" s="51"/>
      <c r="M63" s="51"/>
      <c r="N63" s="51"/>
      <c r="O63" s="54"/>
    </row>
    <row r="64" spans="1:15" x14ac:dyDescent="0.25">
      <c r="B64" s="40" t="s">
        <v>334</v>
      </c>
      <c r="C64" s="207">
        <v>12</v>
      </c>
      <c r="D64" s="207" t="s">
        <v>60</v>
      </c>
      <c r="E64" s="211">
        <v>0</v>
      </c>
      <c r="F64" s="211">
        <v>1</v>
      </c>
      <c r="G64" s="211">
        <v>0.95</v>
      </c>
      <c r="H64" s="211">
        <v>1000000</v>
      </c>
      <c r="I64" s="211"/>
      <c r="J64" s="211">
        <v>-10000</v>
      </c>
      <c r="K64" s="211">
        <v>1000000</v>
      </c>
      <c r="L64" s="208" t="str">
        <f>'Kennzahlenbogen_(KB)'!Q49</f>
        <v>n.d.</v>
      </c>
      <c r="M64" s="209">
        <f>IF('Kennzahlenbogen_(KB)'!R47=Berechnung1!$H$5,5,IF('Kennzahlenbogen_(KB)'!R47=Berechnung1!$G$5,1,IF('Kennzahlenbogen_(KB)'!R47=Berechnung1!$F$5,1,IF('Kennzahlenbogen_(KB)'!R47=Berechnung1!$E$5,2,IF('Kennzahlenbogen_(KB)'!R47=Berechnung1!$D$5,3,IF('Kennzahlenbogen_(KB)'!R47=Berechnung1!$C$5,4,""))))))</f>
        <v>1</v>
      </c>
      <c r="N64" s="209">
        <f t="shared" ref="N64" si="5">IF(M64&gt;1,M64+3,M64)</f>
        <v>1</v>
      </c>
      <c r="O64" s="209">
        <f>IF('Kennzahlenbogen_(KB)'!T47="",0,1)</f>
        <v>0</v>
      </c>
    </row>
    <row r="65" spans="3:15" x14ac:dyDescent="0.25">
      <c r="C65" s="49"/>
      <c r="D65" s="50"/>
      <c r="E65" s="51"/>
      <c r="F65" s="51"/>
      <c r="G65" s="51"/>
      <c r="H65" s="51"/>
      <c r="I65" s="51"/>
      <c r="J65" s="51"/>
      <c r="K65" s="51"/>
      <c r="L65" s="51"/>
      <c r="M65" s="51"/>
      <c r="N65" s="51"/>
      <c r="O65" s="54"/>
    </row>
    <row r="66" spans="3:15" x14ac:dyDescent="0.25">
      <c r="C66" s="49"/>
      <c r="D66" s="50"/>
      <c r="E66" s="51"/>
      <c r="F66" s="51"/>
      <c r="G66" s="51"/>
      <c r="H66" s="51"/>
      <c r="I66" s="51"/>
      <c r="J66" s="51"/>
      <c r="K66" s="51"/>
      <c r="L66" s="51"/>
      <c r="M66" s="51"/>
      <c r="N66" s="51"/>
      <c r="O66"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29"/>
  <sheetViews>
    <sheetView showGridLines="0" showRuler="0" showWhiteSpace="0" topLeftCell="A2" zoomScaleNormal="100" zoomScaleSheetLayoutView="100" workbookViewId="0">
      <selection activeCell="B70" sqref="B7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27" t="str">
        <f ca="1">IF(M11=TRUE,"A1:K18",CONCATENATE("A1:K",MATCH("",A:A,-1)))</f>
        <v>A1:K27</v>
      </c>
      <c r="M1" s="25"/>
    </row>
    <row r="2" spans="1:13" s="6" customFormat="1" ht="12.95" customHeight="1" x14ac:dyDescent="0.2">
      <c r="A2" s="1" t="s">
        <v>363</v>
      </c>
      <c r="M2" s="25"/>
    </row>
    <row r="3" spans="1:13" s="6" customFormat="1" ht="15.95" customHeight="1" x14ac:dyDescent="0.25">
      <c r="A3" s="10" t="s">
        <v>321</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462" t="str">
        <f>IF(Basisdaten!C8=0,"",Basisdaten!C8)</f>
        <v/>
      </c>
      <c r="D6" s="463"/>
      <c r="E6" s="463"/>
      <c r="F6" s="463"/>
      <c r="G6" s="463"/>
      <c r="H6" s="463"/>
      <c r="I6" s="463"/>
      <c r="J6" s="464"/>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462" t="str">
        <f>IF(Basisdaten!C6=0,"",Basisdaten!C6)</f>
        <v/>
      </c>
      <c r="D8" s="465"/>
      <c r="E8" s="464"/>
      <c r="F8" s="12"/>
      <c r="H8" s="15" t="s">
        <v>9</v>
      </c>
      <c r="J8" s="27" t="str">
        <f>IF(Basisdaten!J12=0,"",Basisdaten!J12)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35</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$A$14:$K$27=""</f>
        <v>0</v>
      </c>
    </row>
    <row r="12" spans="1:13" ht="15.75" customHeight="1" x14ac:dyDescent="0.25">
      <c r="A12" s="466" t="str">
        <f ca="1">IF($M$11=TRUE,"","KN")</f>
        <v>KN</v>
      </c>
      <c r="B12" s="468" t="str">
        <f ca="1">IF($M$11=TRUE,"","Kennzahlendefinition")</f>
        <v>Kennzahlendefinition</v>
      </c>
      <c r="C12" s="466" t="str">
        <f ca="1">IF($M$11=TRUE,"","Vorgaben Datenqualität")</f>
        <v>Vorgaben Datenqualität</v>
      </c>
      <c r="D12" s="470"/>
      <c r="E12" s="470"/>
      <c r="F12" s="466" t="str">
        <f ca="1">IF($M$11=TRUE,"","Ist-Werte")</f>
        <v>Ist-Werte</v>
      </c>
      <c r="G12" s="470"/>
      <c r="H12" s="470"/>
      <c r="I12" s="466" t="str">
        <f ca="1">IF($M$11=TRUE,"","Daten-qualität")</f>
        <v>Daten-qualität</v>
      </c>
      <c r="J12" s="466" t="str">
        <f ca="1">IF($M$11=TRUE,"","Verifizierung Zentrum")</f>
        <v>Verifizierung Zentrum</v>
      </c>
      <c r="K12" s="466"/>
    </row>
    <row r="13" spans="1:13" ht="21" customHeight="1" x14ac:dyDescent="0.25">
      <c r="A13" s="467"/>
      <c r="B13" s="469"/>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467"/>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12</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 oder Fernmetastasen</v>
      </c>
      <c r="C15" s="34" t="str">
        <f ca="1">'Hilfstabelle DatendefKB'!Q3</f>
        <v>-----</v>
      </c>
      <c r="D15" s="34" t="str">
        <f ca="1">'Hilfstabelle DatendefKB'!R3</f>
        <v>Derzeit keine Vorgaben</v>
      </c>
      <c r="E15" s="34" t="str">
        <f ca="1">'Hilfstabelle DatendefKB'!S3</f>
        <v>-----</v>
      </c>
      <c r="F15" s="35" t="str">
        <f ca="1">'Hilfstabelle DatendefKB'!T3</f>
        <v>-----</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Prätherapeutische Fallvorstellung</v>
      </c>
      <c r="C16" s="34" t="str">
        <f ca="1">'Hilfstabelle DatendefKB'!Q4</f>
        <v>-----</v>
      </c>
      <c r="D16" s="34" t="str">
        <f ca="1">'Hilfstabelle DatendefKB'!R4</f>
        <v>≥ 95%</v>
      </c>
      <c r="E16" s="34" t="str">
        <f ca="1">'Hilfstabelle DatendefKB'!S4</f>
        <v>-----</v>
      </c>
      <c r="F16" s="35" t="str">
        <f ca="1">'Hilfstabelle DatendefKB'!T4</f>
        <v>-----</v>
      </c>
      <c r="G16" s="35">
        <f ca="1">'Hilfstabelle DatendefKB'!U4</f>
        <v>0</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Tumorkonferenz bei Residual- oder Rezidivtumor</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&gt; 80%</v>
      </c>
      <c r="F20" s="35">
        <f ca="1">'Hilfstabelle DatendefKB'!T8</f>
        <v>0</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Anzahl Resektionen Analkarzinom</v>
      </c>
      <c r="C21" s="34" t="str">
        <f ca="1">'Hilfstabelle DatendefKB'!Q9</f>
        <v>-----</v>
      </c>
      <c r="D21" s="34" t="str">
        <f ca="1">'Hilfstabelle DatendefKB'!R9</f>
        <v>Derzeit keine Vorgaben</v>
      </c>
      <c r="E21" s="34" t="str">
        <f ca="1">'Hilfstabelle DatendefKB'!S9</f>
        <v>-----</v>
      </c>
      <c r="F21" s="35">
        <f ca="1">'Hilfstabelle DatendefKB'!T9</f>
        <v>0</v>
      </c>
      <c r="G21" s="35" t="str">
        <f ca="1">'Hilfstabelle DatendefKB'!U9</f>
        <v>-----</v>
      </c>
      <c r="H21" s="36" t="str">
        <f ca="1">'Hilfstabelle DatendefKB'!V9</f>
        <v>-----</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Anzahl Radio(chemo)therapien bei Pat. mit Analkarzinom (mit kompletten Bestrahlungsserien)</v>
      </c>
      <c r="C22" s="34" t="str">
        <f ca="1">'Hilfstabelle DatendefKB'!Q10</f>
        <v>-----</v>
      </c>
      <c r="D22" s="34" t="str">
        <f ca="1">'Hilfstabelle DatendefKB'!R10</f>
        <v>≥ 6</v>
      </c>
      <c r="E22" s="34" t="str">
        <f ca="1">'Hilfstabelle DatendefKB'!S10</f>
        <v>-----</v>
      </c>
      <c r="F22" s="35">
        <f ca="1">'Hilfstabelle DatendefKB'!T10</f>
        <v>0</v>
      </c>
      <c r="G22" s="35" t="str">
        <f ca="1">'Hilfstabelle DatendefKB'!U10</f>
        <v>-----</v>
      </c>
      <c r="H22" s="36" t="str">
        <f ca="1">'Hilfstabelle DatendefKB'!V10</f>
        <v>-----</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Kombinierte Radiochemotherapie Stadium II oder III</v>
      </c>
      <c r="C23" s="34" t="str">
        <f ca="1">'Hilfstabelle DatendefKB'!Q11</f>
        <v>-----</v>
      </c>
      <c r="D23" s="34" t="str">
        <f ca="1">'Hilfstabelle DatendefKB'!R11</f>
        <v>Derzeit keine Vorgaben</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Radiochemotherapie und Biopsie</v>
      </c>
      <c r="C24" s="34" t="str">
        <f ca="1">'Hilfstabelle DatendefKB'!Q12</f>
        <v>-----</v>
      </c>
      <c r="D24" s="34" t="str">
        <f ca="1">'Hilfstabelle DatendefKB'!R12</f>
        <v>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Resektion bei Lokalrezidiv</v>
      </c>
      <c r="C25" s="34" t="str">
        <f ca="1">'Hilfstabelle DatendefKB'!Q13</f>
        <v>-----</v>
      </c>
      <c r="D25" s="34" t="str">
        <f ca="1">'Hilfstabelle DatendefKB'!R13</f>
        <v>Derzeit keine Vorgaben</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Resektion bei Residualtumor</v>
      </c>
      <c r="C26" s="34" t="str">
        <f ca="1">'Hilfstabelle DatendefKB'!Q14</f>
        <v>-----</v>
      </c>
      <c r="D26" s="34" t="str">
        <f ca="1">'Hilfstabelle DatendefKB'!R14</f>
        <v>Derzeit keine Vorgaben</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12</v>
      </c>
      <c r="B27" s="33" t="str">
        <f ca="1">'Hilfstabelle DatendefKB'!P15</f>
        <v>Anzeichnung Stomaposition</v>
      </c>
      <c r="C27" s="34" t="str">
        <f ca="1">'Hilfstabelle DatendefKB'!Q15</f>
        <v>-----</v>
      </c>
      <c r="D27" s="34" t="str">
        <f ca="1">'Hilfstabelle DatendefKB'!R15</f>
        <v>≥ 95%</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1" x14ac:dyDescent="0.25">
      <c r="B28" s="161"/>
    </row>
    <row r="29" spans="1:11" x14ac:dyDescent="0.25">
      <c r="B29" s="161"/>
    </row>
  </sheetData>
  <sheetProtection algorithmName="SHA-512" hashValue="gVq/qkqXB0Pv9WGwqEn4E/cU5ycVd09fuisk4xrz2ZNSbFzoEOkbEqzC5txTQHJFmkeXYdesc8xs0/vDFtFOSQ==" saltValue="AZR+PwxxuctSGifcVYQvaw=="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27 J14:K27">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27">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5"/>
  <sheetViews>
    <sheetView showGridLines="0" showRuler="0" showWhiteSpace="0" zoomScaleNormal="100" zoomScaleSheetLayoutView="100" workbookViewId="0">
      <pane ySplit="1" topLeftCell="A2" activePane="bottomLeft" state="frozen"/>
      <selection activeCell="S25" sqref="S25:S27"/>
      <selection pane="bottomLeft" activeCell="O2" sqref="O2"/>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10" width="7.570312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87</v>
      </c>
      <c r="B1" s="69"/>
      <c r="C1" s="70" t="s">
        <v>18</v>
      </c>
      <c r="D1" s="70" t="s">
        <v>19</v>
      </c>
      <c r="E1" s="71" t="s">
        <v>23</v>
      </c>
      <c r="F1" s="71" t="s">
        <v>88</v>
      </c>
      <c r="G1" s="71" t="s">
        <v>23</v>
      </c>
      <c r="H1" s="70" t="s">
        <v>89</v>
      </c>
      <c r="I1" s="70" t="s">
        <v>33</v>
      </c>
      <c r="J1" s="70" t="s">
        <v>77</v>
      </c>
      <c r="K1" s="70" t="s">
        <v>90</v>
      </c>
      <c r="L1" s="70" t="s">
        <v>91</v>
      </c>
      <c r="M1" s="70" t="s">
        <v>92</v>
      </c>
      <c r="O1" s="73" t="s">
        <v>93</v>
      </c>
    </row>
    <row r="2" spans="1:25" ht="40.5" customHeight="1" x14ac:dyDescent="0.25">
      <c r="A2" s="76" t="str">
        <f>IF('Kennzahlenbogen_(KB)'!R8=0,"",'Kennzahlenbogen_(KB)'!R8)</f>
        <v>Unvollständig</v>
      </c>
      <c r="B2" s="77"/>
      <c r="C2" s="78" t="str">
        <f>IF($A2="I.O.","",CONCATENATE('Kennzahlenbogen_(KB)'!B8,'Kennzahlenbogen_(KB)'!C8))</f>
        <v>1a</v>
      </c>
      <c r="D2" s="79" t="str">
        <f>IF($A2="I.O.","",'Kennzahlenbogen_(KB)'!E8)</f>
        <v>Primärfälle</v>
      </c>
      <c r="E2" s="80" t="str">
        <f>IF(AND('Kennzahlenbogen_(KB)'!L8="",$A2&lt;&gt;"I.O."),"-----",IF($A2="I.O.","",'Kennzahlenbogen_(KB)'!L8))</f>
        <v>-----</v>
      </c>
      <c r="F2" s="81" t="str">
        <f>IF($A2="I.O.","",'Kennzahlenbogen_(KB)'!M8)</f>
        <v>≥ 12</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IF(ROW()-ROW($D$2:$D$15)+1&gt;ROWS($C$2:$C$15)-COUNTBLANK($C$2:$C$15),"",INDIRECT(ADDRESS(SMALL((IF($C$2:$C$15&lt;&gt;"",ROW($C$2:$C$15),ROW()+ROWS($C$2:$C$15))),ROW()-ROW($D$2:$D$15)+1),COLUMN($C$2:$C$15),4)))</f>
        <v>1a</v>
      </c>
      <c r="P2" s="79" t="str">
        <f t="array" aca="1" ref="P2" ca="1">IF(ROW()-ROW($E$2:$E$15)+1&gt;ROWS($D$2:$D$15)-COUNTBLANK($D$2:$D$15),"",INDIRECT(ADDRESS(SMALL((IF($D$2:$D$15&gt;"",ROW($D$2:$D$15),ROW()+ROWS($D$2:$D$15))),ROW()-ROW($E$2:$E$15)+1),COLUMN($D$2:$D$15),4)))</f>
        <v>Primärfälle</v>
      </c>
      <c r="Q2" s="86" t="str">
        <f t="array" aca="1" ref="Q2" ca="1">IF(ROW()-ROW($F$2:$F$15)+1&gt;ROWS($E$2:$E$15)-COUNTBLANK($E$2:$E$15),"",INDIRECT(ADDRESS(SMALL((IF($E$2:$E$15&gt;"",ROW($E$2:$E$15),ROW()+ROWS($E$2:$E$15))),ROW()-ROW($F$2:$F$15)+1),COLUMN($E$2:$E$15),4)))</f>
        <v>-----</v>
      </c>
      <c r="R2" s="86" t="str">
        <f t="array" aca="1" ref="R2" ca="1">IF(ROW()-ROW($G$2:$G$15)+1&gt;ROWS($F$2:$F$15)-COUNTBLANK($F$2:$F$15),"",INDIRECT(ADDRESS(SMALL((IF($F$2:$F$15&gt;"",ROW($F$2:$F$15),ROW()+ROWS($F$2:$F$15))),ROW()-ROW($G$2:$G$15)+1),COLUMN($F$2:$F$15),4)))</f>
        <v>≥ 12</v>
      </c>
      <c r="S2" s="86" t="str">
        <f t="array" aca="1" ref="S2" ca="1">IF(ROW()-ROW($H$2:$H$15)+1&gt;ROWS($G$2:$G$15)-COUNTBLANK($G$2:$G$15),"",INDIRECT(ADDRESS(SMALL((IF($G$2:$G$15&lt;&gt;"",ROW($G$2:$G$15),ROW()+ROWS($G$2:$G$15))),ROW()-ROW($H$2:$H$15)+1),COLUMN($G$2:$G$15),4)))</f>
        <v>-----</v>
      </c>
      <c r="T2" s="87">
        <f t="array" aca="1" ref="T2" ca="1">IF(ROW()-ROW($I$2:$I$15)+1&gt;ROWS($H$2:$H$15)-COUNTBLANK($H$2:$H$15),"",INDIRECT(ADDRESS(SMALL((IF($H$2:$H$15&lt;&gt;"",ROW($H$2:$H$15),ROW()+ROWS($H$2:$H$15))),ROW()-ROW($I$2:$I$15)+1),COLUMN($H$2:$H$15),4)))</f>
        <v>0</v>
      </c>
      <c r="U2" s="87" t="str">
        <f t="array" aca="1" ref="U2" ca="1">IF(ROW()-ROW($J$2:$J$15)+1&gt;ROWS($I$2:$I$15)-COUNTBLANK($I$2:$I$15),"",INDIRECT(ADDRESS(SMALL((IF($I$2:$I$15&lt;&gt;"",ROW($I$2:$I$15),ROW()+ROWS($I$2:$I$15))),ROW()-ROW($J$2:$J$15)+1),COLUMN($I$2:$I$15),4)))</f>
        <v>-----</v>
      </c>
      <c r="V2" s="83" t="str">
        <f t="array" aca="1" ref="V2" ca="1">IF(ROW()-ROW($K$2:$K$15)+1&gt;ROWS($J$2:$J$15)-COUNTBLANK($J$2:$J$15),"",INDIRECT(ADDRESS(SMALL((IF($J$2:$J$15&lt;&gt;"",ROW($J$2:$J$15),ROW()+ROWS($J$2:$J$15))),ROW()-ROW($K$2:$K$15)+1),COLUMN($J$2:$J$15),4)))</f>
        <v>-----</v>
      </c>
      <c r="W2" s="78" t="str">
        <f t="array" aca="1" ref="W2" ca="1">IF(ROW()-ROW($L$2:$L$15)+1&gt;ROWS($K$2:$K$15)-COUNTBLANK($K$2:$K$15),"",INDIRECT(ADDRESS(SMALL((IF($K$2:$K$15&lt;&gt;"",ROW($K$2:$K$15),ROW()+ROWS($K$2:$K$15))),ROW()-ROW($L$2:$L$15)+1),COLUMN($K$2:$K$15),4)))</f>
        <v>Unvollständig</v>
      </c>
      <c r="X2" s="79" t="str">
        <f t="array" aca="1" ref="X2" ca="1">IF(ROW()-ROW($M$2:$M$15)+1&gt;ROWS($L$2:$L$15)-COUNTBLANK($L$2:$L$15),"",INDIRECT(ADDRESS(SMALL((IF($L$2:$L$15&lt;&gt;"",ROW($L$2:$L$15),ROW()+ROWS($L$2:$L$15))),ROW()-ROW($M$2:$M$15)+1),COLUMN($L$2:$L$15),4)))</f>
        <v>-----</v>
      </c>
      <c r="Y2" s="79" t="str">
        <f t="array" aca="1" ref="Y2" ca="1">IF(ROW()-ROW($N$2:$N$15)+1&gt;ROWS($M$2:$M$15)-COUNTBLANK($M$2:$M$15),"",INDIRECT(ADDRESS(SMALL((IF($M$2:$M$15&lt;&gt;"",ROW($M$2:$M$15),ROW()+ROWS($M$2:$M$15))),ROW()-ROW($N$2:$N$15)+1),COLUMN($M$2:$M$15),4)))</f>
        <v>-----</v>
      </c>
    </row>
    <row r="3" spans="1:25" ht="54.95" customHeight="1" x14ac:dyDescent="0.25">
      <c r="A3" s="76" t="str">
        <f>IF('Kennzahlenbogen_(KB)'!R11=0,"",'Kennzahlenbogen_(KB)'!R11)</f>
        <v>Unvollständig</v>
      </c>
      <c r="B3" s="77"/>
      <c r="C3" s="78" t="str">
        <f>IF($A3="I.O.","",CONCATENATE('Kennzahlenbogen_(KB)'!B11,'Kennzahlenbogen_(KB)'!C11))</f>
        <v>1b</v>
      </c>
      <c r="D3" s="79" t="str">
        <f>IF($A3="I.O.","",'Kennzahlenbogen_(KB)'!E11)</f>
        <v>Pat. mit neuaufgetretenem Rezidiv und/ oder Fernmetastasen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IF($A3="I.O.","","-----")</f>
        <v>-----</v>
      </c>
      <c r="J3" s="83" t="str">
        <f>IF($A3="I.O.","","-----")</f>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IF(ROW()-ROW($D$2:$D$15)+1&gt;ROWS($C$2:$C$15)-COUNTBLANK($C$2:$C$15),"",INDIRECT(ADDRESS(SMALL((IF($C$2:$C$15&lt;&gt;"",ROW($C$2:$C$15),ROW()+ROWS($C$2:$C$15))),ROW()-ROW($D$2:$D$15)+1),COLUMN($C$2:$C$15),4)))</f>
        <v>1b</v>
      </c>
      <c r="P3" s="79" t="str">
        <f t="array" aca="1" ref="P3" ca="1">IF(ROW()-ROW($E$2:$E$15)+1&gt;ROWS($D$2:$D$15)-COUNTBLANK($D$2:$D$15),"",INDIRECT(ADDRESS(SMALL((IF($D$2:$D$15&gt;"",ROW($D$2:$D$15),ROW()+ROWS($D$2:$D$15))),ROW()-ROW($E$2:$E$15)+1),COLUMN($D$2:$D$15),4)))</f>
        <v>Pat. mit neuaufgetretenem Rezidiv und/ oder Fernmetastasen</v>
      </c>
      <c r="Q3" s="86" t="str">
        <f t="array" aca="1" ref="Q3" ca="1">IF(ROW()-ROW($F$2:$F$15)+1&gt;ROWS($E$2:$E$15)-COUNTBLANK($E$2:$E$15),"",INDIRECT(ADDRESS(SMALL((IF($E$2:$E$15&gt;"",ROW($E$2:$E$15),ROW()+ROWS($E$2:$E$15))),ROW()-ROW($F$2:$F$15)+1),COLUMN($E$2:$E$15),4)))</f>
        <v>-----</v>
      </c>
      <c r="R3" s="86" t="str">
        <f t="array" aca="1" ref="R3" ca="1">IF(ROW()-ROW($G$2:$G$15)+1&gt;ROWS($F$2:$F$15)-COUNTBLANK($F$2:$F$15),"",INDIRECT(ADDRESS(SMALL((IF($F$2:$F$15&gt;"",ROW($F$2:$F$15),ROW()+ROWS($F$2:$F$15))),ROW()-ROW($G$2:$G$15)+1),COLUMN($F$2:$F$15),4)))</f>
        <v>Derzeit keine Vorgaben</v>
      </c>
      <c r="S3" s="86" t="str">
        <f t="array" aca="1" ref="S3" ca="1">IF(ROW()-ROW($H$2:$H$15)+1&gt;ROWS($G$2:$G$15)-COUNTBLANK($G$2:$G$15),"",INDIRECT(ADDRESS(SMALL((IF($G$2:$G$15&lt;&gt;"",ROW($G$2:$G$15),ROW()+ROWS($G$2:$G$15))),ROW()-ROW($H$2:$H$15)+1),COLUMN($G$2:$G$15),4)))</f>
        <v>-----</v>
      </c>
      <c r="T3" s="87" t="str">
        <f t="array" aca="1" ref="T3" ca="1">IF(ROW()-ROW($I$2:$I$15)+1&gt;ROWS($H$2:$H$15)-COUNTBLANK($H$2:$H$15),"",INDIRECT(ADDRESS(SMALL((IF($H$2:$H$15&lt;&gt;"",ROW($H$2:$H$15),ROW()+ROWS($H$2:$H$15))),ROW()-ROW($I$2:$I$15)+1),COLUMN($H$2:$H$15),4)))</f>
        <v>-----</v>
      </c>
      <c r="U3" s="87" t="str">
        <f t="array" aca="1" ref="U3" ca="1">IF(ROW()-ROW($J$2:$J$15)+1&gt;ROWS($I$2:$I$15)-COUNTBLANK($I$2:$I$15),"",INDIRECT(ADDRESS(SMALL((IF($I$2:$I$15&lt;&gt;"",ROW($I$2:$I$15),ROW()+ROWS($I$2:$I$15))),ROW()-ROW($J$2:$J$15)+1),COLUMN($I$2:$I$15),4)))</f>
        <v>-----</v>
      </c>
      <c r="V3" s="83" t="str">
        <f t="array" aca="1" ref="V3" ca="1">IF(ROW()-ROW($K$2:$K$15)+1&gt;ROWS($J$2:$J$15)-COUNTBLANK($J$2:$J$15),"",INDIRECT(ADDRESS(SMALL((IF($J$2:$J$15&lt;&gt;"",ROW($J$2:$J$15),ROW()+ROWS($J$2:$J$15))),ROW()-ROW($K$2:$K$15)+1),COLUMN($J$2:$J$15),4)))</f>
        <v>-----</v>
      </c>
      <c r="W3" s="78" t="str">
        <f t="array" aca="1" ref="W3" ca="1">IF(ROW()-ROW($L$2:$L$15)+1&gt;ROWS($K$2:$K$15)-COUNTBLANK($K$2:$K$15),"",INDIRECT(ADDRESS(SMALL((IF($K$2:$K$15&lt;&gt;"",ROW($K$2:$K$15),ROW()+ROWS($K$2:$K$15))),ROW()-ROW($L$2:$L$15)+1),COLUMN($K$2:$K$15),4)))</f>
        <v>Unvollständig</v>
      </c>
      <c r="X3" s="79" t="str">
        <f t="array" aca="1" ref="X3" ca="1">IF(ROW()-ROW($M$2:$M$15)+1&gt;ROWS($L$2:$L$15)-COUNTBLANK($L$2:$L$15),"",INDIRECT(ADDRESS(SMALL((IF($L$2:$L$15&lt;&gt;"",ROW($L$2:$L$15),ROW()+ROWS($L$2:$L$15))),ROW()-ROW($M$2:$M$15)+1),COLUMN($L$2:$L$15),4)))</f>
        <v>-----</v>
      </c>
      <c r="Y3" s="79" t="str">
        <f t="array" aca="1" ref="Y3" ca="1">IF(ROW()-ROW($N$2:$N$15)+1&gt;ROWS($M$2:$M$15)-COUNTBLANK($M$2:$M$15),"",INDIRECT(ADDRESS(SMALL((IF($M$2:$M$15&lt;&gt;"",ROW($M$2:$M$15),ROW()+ROWS($M$2:$M$15))),ROW()-ROW($N$2:$N$15)+1),COLUMN($M$2:$M$15),4)))</f>
        <v>-----</v>
      </c>
    </row>
    <row r="4" spans="1:25" ht="54.95" customHeight="1" x14ac:dyDescent="0.25">
      <c r="A4" s="76" t="str">
        <f>IF('Kennzahlenbogen_(KB)'!R14=0,"",'Kennzahlenbogen_(KB)'!R14)</f>
        <v>Unvollständig</v>
      </c>
      <c r="B4" s="77"/>
      <c r="C4" s="78" t="str">
        <f>IF($A4="I.O.","",CONCATENATE('Kennzahlenbogen_(KB)'!B14,'Kennzahlenbogen_(KB)'!C14))</f>
        <v>2a</v>
      </c>
      <c r="D4" s="79" t="str">
        <f>IF($A4="I.O.","",'Kennzahlenbogen_(KB)'!E14)</f>
        <v>Prätherapeutische Fallvorstellung</v>
      </c>
      <c r="E4" s="80" t="str">
        <f>IF(AND('Kennzahlenbogen_(KB)'!L14="",$A4&lt;&gt;"I.O."),"-----",IF($A4="I.O.","",'Kennzahlenbogen_(KB)'!L14))</f>
        <v>-----</v>
      </c>
      <c r="F4" s="81" t="str">
        <f>IF($A4="I.O.","",'Kennzahlenbogen_(KB)'!M14)</f>
        <v>≥ 95%</v>
      </c>
      <c r="G4" s="80" t="str">
        <f>IF(AND('Kennzahlenbogen_(KB)'!O14="",$A4&lt;&gt;"I.O."),"-----",IF($A4="I.O.","",'Kennzahlenbogen_(KB)'!O14))</f>
        <v>-----</v>
      </c>
      <c r="H4" s="82" t="str">
        <f>IF($A4="I.O.","",IF('Kennzahlenbogen_(KB)'!Q14="","-----",'Kennzahlenbogen_(KB)'!Q14))</f>
        <v>-----</v>
      </c>
      <c r="I4" s="82">
        <f>IF($A4="I.O.","",IF('Kennzahlenbogen_(KB)'!Q15="","-----",'Kennzahlenbogen_(KB)'!Q15))</f>
        <v>0</v>
      </c>
      <c r="J4" s="83" t="str">
        <f>IF($A4="I.O.","",IF('Kennzahlenbogen_(KB)'!Q16="",0,'Kennzahlenbogen_(KB)'!Q16))</f>
        <v>n.d.</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IF(ROW()-ROW($D$2:$D$15)+1&gt;ROWS($C$2:$C$15)-COUNTBLANK($C$2:$C$15),"",INDIRECT(ADDRESS(SMALL((IF($C$2:$C$15&lt;&gt;"",ROW($C$2:$C$15),ROW()+ROWS($C$2:$C$15))),ROW()-ROW($D$2:$D$15)+1),COLUMN($C$2:$C$15),4)))</f>
        <v>2a</v>
      </c>
      <c r="P4" s="79" t="str">
        <f t="array" aca="1" ref="P4" ca="1">IF(ROW()-ROW($E$2:$E$15)+1&gt;ROWS($D$2:$D$15)-COUNTBLANK($D$2:$D$15),"",INDIRECT(ADDRESS(SMALL((IF($D$2:$D$15&gt;"",ROW($D$2:$D$15),ROW()+ROWS($D$2:$D$15))),ROW()-ROW($E$2:$E$15)+1),COLUMN($D$2:$D$15),4)))</f>
        <v>Prätherapeutische Fallvorstellung</v>
      </c>
      <c r="Q4" s="86" t="str">
        <f t="array" aca="1" ref="Q4" ca="1">IF(ROW()-ROW($F$2:$F$15)+1&gt;ROWS($E$2:$E$15)-COUNTBLANK($E$2:$E$15),"",INDIRECT(ADDRESS(SMALL((IF($E$2:$E$15&gt;"",ROW($E$2:$E$15),ROW()+ROWS($E$2:$E$15))),ROW()-ROW($F$2:$F$15)+1),COLUMN($E$2:$E$15),4)))</f>
        <v>-----</v>
      </c>
      <c r="R4" s="86" t="str">
        <f t="array" aca="1" ref="R4" ca="1">IF(ROW()-ROW($G$2:$G$15)+1&gt;ROWS($F$2:$F$15)-COUNTBLANK($F$2:$F$15),"",INDIRECT(ADDRESS(SMALL((IF($F$2:$F$15&gt;"",ROW($F$2:$F$15),ROW()+ROWS($F$2:$F$15))),ROW()-ROW($G$2:$G$15)+1),COLUMN($F$2:$F$15),4)))</f>
        <v>≥ 95%</v>
      </c>
      <c r="S4" s="86" t="str">
        <f t="array" aca="1" ref="S4" ca="1">IF(ROW()-ROW($H$2:$H$15)+1&gt;ROWS($G$2:$G$15)-COUNTBLANK($G$2:$G$15),"",INDIRECT(ADDRESS(SMALL((IF($G$2:$G$15&lt;&gt;"",ROW($G$2:$G$15),ROW()+ROWS($G$2:$G$15))),ROW()-ROW($H$2:$H$15)+1),COLUMN($G$2:$G$15),4)))</f>
        <v>-----</v>
      </c>
      <c r="T4" s="87" t="str">
        <f t="array" aca="1" ref="T4" ca="1">IF(ROW()-ROW($I$2:$I$15)+1&gt;ROWS($H$2:$H$15)-COUNTBLANK($H$2:$H$15),"",INDIRECT(ADDRESS(SMALL((IF($H$2:$H$15&lt;&gt;"",ROW($H$2:$H$15),ROW()+ROWS($H$2:$H$15))),ROW()-ROW($I$2:$I$15)+1),COLUMN($H$2:$H$15),4)))</f>
        <v>-----</v>
      </c>
      <c r="U4" s="87">
        <f t="array" aca="1" ref="U4" ca="1">IF(ROW()-ROW($J$2:$J$15)+1&gt;ROWS($I$2:$I$15)-COUNTBLANK($I$2:$I$15),"",INDIRECT(ADDRESS(SMALL((IF($I$2:$I$15&lt;&gt;"",ROW($I$2:$I$15),ROW()+ROWS($I$2:$I$15))),ROW()-ROW($J$2:$J$15)+1),COLUMN($I$2:$I$15),4)))</f>
        <v>0</v>
      </c>
      <c r="V4" s="83" t="str">
        <f t="array" aca="1" ref="V4" ca="1">IF(ROW()-ROW($K$2:$K$15)+1&gt;ROWS($J$2:$J$15)-COUNTBLANK($J$2:$J$15),"",INDIRECT(ADDRESS(SMALL((IF($J$2:$J$15&lt;&gt;"",ROW($J$2:$J$15),ROW()+ROWS($J$2:$J$15))),ROW()-ROW($K$2:$K$15)+1),COLUMN($J$2:$J$15),4)))</f>
        <v>n.d.</v>
      </c>
      <c r="W4" s="78" t="str">
        <f t="array" aca="1" ref="W4" ca="1">IF(ROW()-ROW($L$2:$L$15)+1&gt;ROWS($K$2:$K$15)-COUNTBLANK($K$2:$K$15),"",INDIRECT(ADDRESS(SMALL((IF($K$2:$K$15&lt;&gt;"",ROW($K$2:$K$15),ROW()+ROWS($K$2:$K$15))),ROW()-ROW($L$2:$L$15)+1),COLUMN($K$2:$K$15),4)))</f>
        <v>Unvollständig</v>
      </c>
      <c r="X4" s="79" t="str">
        <f t="array" aca="1" ref="X4" ca="1">IF(ROW()-ROW($M$2:$M$15)+1&gt;ROWS($L$2:$L$15)-COUNTBLANK($L$2:$L$15),"",INDIRECT(ADDRESS(SMALL((IF($L$2:$L$15&lt;&gt;"",ROW($L$2:$L$15),ROW()+ROWS($L$2:$L$15))),ROW()-ROW($M$2:$M$15)+1),COLUMN($L$2:$L$15),4)))</f>
        <v>-----</v>
      </c>
      <c r="Y4" s="79" t="str">
        <f t="array" aca="1" ref="Y4" ca="1">IF(ROW()-ROW($N$2:$N$15)+1&gt;ROWS($M$2:$M$15)-COUNTBLANK($M$2:$M$15),"",INDIRECT(ADDRESS(SMALL((IF($M$2:$M$15&lt;&gt;"",ROW($M$2:$M$15),ROW()+ROWS($M$2:$M$15))),ROW()-ROW($N$2:$N$15)+1),COLUMN($M$2:$M$15),4)))</f>
        <v>-----</v>
      </c>
    </row>
    <row r="5" spans="1:25" ht="54.95" customHeight="1" x14ac:dyDescent="0.25">
      <c r="A5" s="76" t="str">
        <f>IF('Kennzahlenbogen_(KB)'!R17=0,"",'Kennzahlenbogen_(KB)'!R17)</f>
        <v>Unvollständig</v>
      </c>
      <c r="B5" s="77"/>
      <c r="C5" s="78" t="str">
        <f>IF($A5="I.O.","",CONCATENATE('Kennzahlenbogen_(KB)'!B14,'Kennzahlenbogen_(KB)'!C17))</f>
        <v>2b</v>
      </c>
      <c r="D5" s="79" t="str">
        <f>IF($A5="I.O.","",'Kennzahlenbogen_(KB)'!E17)</f>
        <v>Tumorkonferenz bei Residual- oder Rezidivtumor</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t="str">
        <f>IF($A5="I.O.","",IF('Kennzahlenbogen_(KB)'!Q18="","-----",'Kennzahlenbogen_(KB)'!Q18))</f>
        <v>-----</v>
      </c>
      <c r="J5" s="83" t="str">
        <f>IF($A5="I.O.","",IF('Kennzahlenbogen_(KB)'!Q19="","-----",'Kennzahlenbogen_(KB)'!Q19))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IF(ROW()-ROW($D$2:$D$15)+1&gt;ROWS($C$2:$C$15)-COUNTBLANK($C$2:$C$15),"",INDIRECT(ADDRESS(SMALL((IF($C$2:$C$15&lt;&gt;"",ROW($C$2:$C$15),ROW()+ROWS($C$2:$C$15))),ROW()-ROW($D$2:$D$15)+1),COLUMN($C$2:$C$15),4)))</f>
        <v>2b</v>
      </c>
      <c r="P5" s="79" t="str">
        <f t="array" aca="1" ref="P5" ca="1">IF(ROW()-ROW($E$2:$E$15)+1&gt;ROWS($D$2:$D$15)-COUNTBLANK($D$2:$D$15),"",INDIRECT(ADDRESS(SMALL((IF($D$2:$D$15&gt;"",ROW($D$2:$D$15),ROW()+ROWS($D$2:$D$15))),ROW()-ROW($E$2:$E$15)+1),COLUMN($D$2:$D$15),4)))</f>
        <v>Tumorkonferenz bei Residual- oder Rezidivtumor</v>
      </c>
      <c r="Q5" s="86" t="str">
        <f t="array" aca="1" ref="Q5" ca="1">IF(ROW()-ROW($F$2:$F$15)+1&gt;ROWS($E$2:$E$15)-COUNTBLANK($E$2:$E$15),"",INDIRECT(ADDRESS(SMALL((IF($E$2:$E$15&gt;"",ROW($E$2:$E$15),ROW()+ROWS($E$2:$E$15))),ROW()-ROW($F$2:$F$15)+1),COLUMN($E$2:$E$15),4)))</f>
        <v>-----</v>
      </c>
      <c r="R5" s="86" t="str">
        <f t="array" aca="1" ref="R5" ca="1">IF(ROW()-ROW($G$2:$G$15)+1&gt;ROWS($F$2:$F$15)-COUNTBLANK($F$2:$F$15),"",INDIRECT(ADDRESS(SMALL((IF($F$2:$F$15&gt;"",ROW($F$2:$F$15),ROW()+ROWS($F$2:$F$15))),ROW()-ROW($G$2:$G$15)+1),COLUMN($F$2:$F$15),4)))</f>
        <v>≥ 95%</v>
      </c>
      <c r="S5" s="86" t="str">
        <f t="array" aca="1" ref="S5" ca="1">IF(ROW()-ROW($H$2:$H$15)+1&gt;ROWS($G$2:$G$15)-COUNTBLANK($G$2:$G$15),"",INDIRECT(ADDRESS(SMALL((IF($G$2:$G$15&lt;&gt;"",ROW($G$2:$G$15),ROW()+ROWS($G$2:$G$15))),ROW()-ROW($H$2:$H$15)+1),COLUMN($G$2:$G$15),4)))</f>
        <v>-----</v>
      </c>
      <c r="T5" s="87" t="str">
        <f t="array" aca="1" ref="T5" ca="1">IF(ROW()-ROW($I$2:$I$15)+1&gt;ROWS($H$2:$H$15)-COUNTBLANK($H$2:$H$15),"",INDIRECT(ADDRESS(SMALL((IF($H$2:$H$15&lt;&gt;"",ROW($H$2:$H$15),ROW()+ROWS($H$2:$H$15))),ROW()-ROW($I$2:$I$15)+1),COLUMN($H$2:$H$15),4)))</f>
        <v>-----</v>
      </c>
      <c r="U5" s="87" t="str">
        <f t="array" aca="1" ref="U5" ca="1">IF(ROW()-ROW($J$2:$J$15)+1&gt;ROWS($I$2:$I$15)-COUNTBLANK($I$2:$I$15),"",INDIRECT(ADDRESS(SMALL((IF($I$2:$I$15&lt;&gt;"",ROW($I$2:$I$15),ROW()+ROWS($I$2:$I$15))),ROW()-ROW($J$2:$J$15)+1),COLUMN($I$2:$I$15),4)))</f>
        <v>-----</v>
      </c>
      <c r="V5" s="83" t="str">
        <f t="array" aca="1" ref="V5" ca="1">IF(ROW()-ROW($K$2:$K$15)+1&gt;ROWS($J$2:$J$15)-COUNTBLANK($J$2:$J$15),"",INDIRECT(ADDRESS(SMALL((IF($J$2:$J$15&lt;&gt;"",ROW($J$2:$J$15),ROW()+ROWS($J$2:$J$15))),ROW()-ROW($K$2:$K$15)+1),COLUMN($J$2:$J$15),4)))</f>
        <v>n.d.</v>
      </c>
      <c r="W5" s="78" t="str">
        <f t="array" aca="1" ref="W5" ca="1">IF(ROW()-ROW($L$2:$L$15)+1&gt;ROWS($K$2:$K$15)-COUNTBLANK($K$2:$K$15),"",INDIRECT(ADDRESS(SMALL((IF($K$2:$K$15&lt;&gt;"",ROW($K$2:$K$15),ROW()+ROWS($K$2:$K$15))),ROW()-ROW($L$2:$L$15)+1),COLUMN($K$2:$K$15),4)))</f>
        <v>Unvollständig</v>
      </c>
      <c r="X5" s="79" t="str">
        <f t="array" aca="1" ref="X5" ca="1">IF(ROW()-ROW($M$2:$M$15)+1&gt;ROWS($L$2:$L$15)-COUNTBLANK($L$2:$L$15),"",INDIRECT(ADDRESS(SMALL((IF($L$2:$L$15&lt;&gt;"",ROW($L$2:$L$15),ROW()+ROWS($L$2:$L$15))),ROW()-ROW($M$2:$M$15)+1),COLUMN($L$2:$L$15),4)))</f>
        <v>-----</v>
      </c>
      <c r="Y5" s="79" t="str">
        <f t="array" aca="1" ref="Y5" ca="1">IF(ROW()-ROW($N$2:$N$15)+1&gt;ROWS($M$2:$M$15)-COUNTBLANK($M$2:$M$15),"",INDIRECT(ADDRESS(SMALL((IF($M$2:$M$15&lt;&gt;"",ROW($M$2:$M$15),ROW()+ROWS($M$2:$M$15))),ROW()-ROW($N$2:$N$15)+1),COLUMN($M$2:$M$15),4)))</f>
        <v>-----</v>
      </c>
    </row>
    <row r="6" spans="1:25" ht="54.95" customHeight="1" x14ac:dyDescent="0.25">
      <c r="A6" s="76" t="str">
        <f>IF('Kennzahlenbogen_(KB)'!R20=0,"",'Kennzahlenbogen_(KB)'!R20)</f>
        <v>Unvollständig</v>
      </c>
      <c r="B6" s="77"/>
      <c r="C6" s="78" t="str">
        <f>IF($A6="I.O.","",CONCATENATE('Kennzahlenbogen_(KB)'!B20,'Kennzahlenbogen_(KB)'!C20))</f>
        <v>3</v>
      </c>
      <c r="D6" s="79" t="str">
        <f>IF($A6="I.O.","",'Kennzahlenbogen_(KB)'!E20)</f>
        <v>Psychoonkologisches Distress-Screening</v>
      </c>
      <c r="E6" s="80" t="str">
        <f>IF(AND('Kennzahlenbogen_(KB)'!L20="",$A6&lt;&gt;"I.O."),"-----",IF($A6="I.O.","",'Kennzahlenbogen_(KB)'!L20))</f>
        <v>-----</v>
      </c>
      <c r="F6" s="81" t="str">
        <f>IF($A6="I.O.","",'Kennzahlenbogen_(KB)'!M20)</f>
        <v>≥ 65%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IF(ROW()-ROW($D$2:$D$15)+1&gt;ROWS($C$2:$C$15)-COUNTBLANK($C$2:$C$15),"",INDIRECT(ADDRESS(SMALL((IF($C$2:$C$15&lt;&gt;"",ROW($C$2:$C$15),ROW()+ROWS($C$2:$C$15))),ROW()-ROW($D$2:$D$15)+1),COLUMN($C$2:$C$15),4)))</f>
        <v>3</v>
      </c>
      <c r="P6" s="79" t="str">
        <f t="array" aca="1" ref="P6" ca="1">IF(ROW()-ROW($E$2:$E$15)+1&gt;ROWS($D$2:$D$15)-COUNTBLANK($D$2:$D$15),"",INDIRECT(ADDRESS(SMALL((IF($D$2:$D$15&gt;"",ROW($D$2:$D$15),ROW()+ROWS($D$2:$D$15))),ROW()-ROW($E$2:$E$15)+1),COLUMN($D$2:$D$15),4)))</f>
        <v>Psychoonkologisches Distress-Screening</v>
      </c>
      <c r="Q6" s="86" t="str">
        <f t="array" aca="1" ref="Q6" ca="1">IF(ROW()-ROW($F$2:$F$15)+1&gt;ROWS($E$2:$E$15)-COUNTBLANK($E$2:$E$15),"",INDIRECT(ADDRESS(SMALL((IF($E$2:$E$15&gt;"",ROW($E$2:$E$15),ROW()+ROWS($E$2:$E$15))),ROW()-ROW($F$2:$F$15)+1),COLUMN($E$2:$E$15),4)))</f>
        <v>-----</v>
      </c>
      <c r="R6" s="86" t="str">
        <f t="array" aca="1" ref="R6" ca="1">IF(ROW()-ROW($G$2:$G$15)+1&gt;ROWS($F$2:$F$15)-COUNTBLANK($F$2:$F$15),"",INDIRECT(ADDRESS(SMALL((IF($F$2:$F$15&gt;"",ROW($F$2:$F$15),ROW()+ROWS($F$2:$F$15))),ROW()-ROW($G$2:$G$15)+1),COLUMN($F$2:$F$15),4)))</f>
        <v>≥ 65%</v>
      </c>
      <c r="S6" s="86" t="str">
        <f t="array" aca="1" ref="S6" ca="1">IF(ROW()-ROW($H$2:$H$15)+1&gt;ROWS($G$2:$G$15)-COUNTBLANK($G$2:$G$15),"",INDIRECT(ADDRESS(SMALL((IF($G$2:$G$15&lt;&gt;"",ROW($G$2:$G$15),ROW()+ROWS($G$2:$G$15))),ROW()-ROW($H$2:$H$15)+1),COLUMN($G$2:$G$15),4)))</f>
        <v>-----</v>
      </c>
      <c r="T6" s="87" t="str">
        <f t="array" aca="1" ref="T6" ca="1">IF(ROW()-ROW($I$2:$I$15)+1&gt;ROWS($H$2:$H$15)-COUNTBLANK($H$2:$H$15),"",INDIRECT(ADDRESS(SMALL((IF($H$2:$H$15&lt;&gt;"",ROW($H$2:$H$15),ROW()+ROWS($H$2:$H$15))),ROW()-ROW($I$2:$I$15)+1),COLUMN($H$2:$H$15),4)))</f>
        <v>-----</v>
      </c>
      <c r="U6" s="87">
        <f t="array" aca="1" ref="U6" ca="1">IF(ROW()-ROW($J$2:$J$15)+1&gt;ROWS($I$2:$I$15)-COUNTBLANK($I$2:$I$15),"",INDIRECT(ADDRESS(SMALL((IF($I$2:$I$15&lt;&gt;"",ROW($I$2:$I$15),ROW()+ROWS($I$2:$I$15))),ROW()-ROW($J$2:$J$15)+1),COLUMN($I$2:$I$15),4)))</f>
        <v>0</v>
      </c>
      <c r="V6" s="83" t="str">
        <f t="array" aca="1" ref="V6" ca="1">IF(ROW()-ROW($K$2:$K$15)+1&gt;ROWS($J$2:$J$15)-COUNTBLANK($J$2:$J$15),"",INDIRECT(ADDRESS(SMALL((IF($J$2:$J$15&lt;&gt;"",ROW($J$2:$J$15),ROW()+ROWS($J$2:$J$15))),ROW()-ROW($K$2:$K$15)+1),COLUMN($J$2:$J$15),4)))</f>
        <v>n.d.</v>
      </c>
      <c r="W6" s="78" t="str">
        <f t="array" aca="1" ref="W6" ca="1">IF(ROW()-ROW($L$2:$L$15)+1&gt;ROWS($K$2:$K$15)-COUNTBLANK($K$2:$K$15),"",INDIRECT(ADDRESS(SMALL((IF($K$2:$K$15&lt;&gt;"",ROW($K$2:$K$15),ROW()+ROWS($K$2:$K$15))),ROW()-ROW($L$2:$L$15)+1),COLUMN($K$2:$K$15),4)))</f>
        <v>Unvollständig</v>
      </c>
      <c r="X6" s="79" t="str">
        <f t="array" aca="1" ref="X6" ca="1">IF(ROW()-ROW($M$2:$M$15)+1&gt;ROWS($L$2:$L$15)-COUNTBLANK($L$2:$L$15),"",INDIRECT(ADDRESS(SMALL((IF($L$2:$L$15&lt;&gt;"",ROW($L$2:$L$15),ROW()+ROWS($L$2:$L$15))),ROW()-ROW($M$2:$M$15)+1),COLUMN($L$2:$L$15),4)))</f>
        <v>-----</v>
      </c>
      <c r="Y6" s="79" t="str">
        <f t="array" aca="1" ref="Y6" ca="1">IF(ROW()-ROW($N$2:$N$15)+1&gt;ROWS($M$2:$M$15)-COUNTBLANK($M$2:$M$15),"",INDIRECT(ADDRESS(SMALL((IF($M$2:$M$15&lt;&gt;"",ROW($M$2:$M$15),ROW()+ROWS($M$2:$M$15))),ROW()-ROW($N$2:$N$15)+1),COLUMN($M$2:$M$15),4)))</f>
        <v>-----</v>
      </c>
    </row>
    <row r="7" spans="1:25" ht="54.95" customHeight="1" x14ac:dyDescent="0.25">
      <c r="A7" s="76" t="str">
        <f>IF('Kennzahlenbogen_(KB)'!R23=0,"",'Kennzahlenbogen_(KB)'!R23)</f>
        <v>Unvollständig</v>
      </c>
      <c r="B7" s="77"/>
      <c r="C7" s="78" t="str">
        <f>IF($A7="I.O.","",CONCATENATE('Kennzahlenbogen_(KB)'!B23,'Kennzahlenbogen_(KB)'!C23))</f>
        <v>4</v>
      </c>
      <c r="D7" s="79" t="str">
        <f>IF($A7="I.O.","",'Kennzahlenbogen_(KB)'!E23)</f>
        <v>Beratung Sozialdienst</v>
      </c>
      <c r="E7" s="80" t="str">
        <f>IF(AND('Kennzahlenbogen_(KB)'!L23="",$A7&lt;&gt;"I.O."),"-----",IF($A7="I.O.","",'Kennzahlenbogen_(KB)'!L23))</f>
        <v>&lt; 50%</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IF($A7="I.O.","",IF('Kennzahlenbogen_(KB)'!Q25="",0,'Kennzahlenbogen_(KB)'!Q25))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IF(ROW()-ROW($D$2:$D$15)+1&gt;ROWS($C$2:$C$15)-COUNTBLANK($C$2:$C$15),"",INDIRECT(ADDRESS(SMALL((IF($C$2:$C$15&lt;&gt;"",ROW($C$2:$C$15),ROW()+ROWS($C$2:$C$15))),ROW()-ROW($D$2:$D$15)+1),COLUMN($C$2:$C$15),4)))</f>
        <v>4</v>
      </c>
      <c r="P7" s="79" t="str">
        <f t="array" aca="1" ref="P7" ca="1">IF(ROW()-ROW($E$2:$E$15)+1&gt;ROWS($D$2:$D$15)-COUNTBLANK($D$2:$D$15),"",INDIRECT(ADDRESS(SMALL((IF($D$2:$D$15&gt;"",ROW($D$2:$D$15),ROW()+ROWS($D$2:$D$15))),ROW()-ROW($E$2:$E$15)+1),COLUMN($D$2:$D$15),4)))</f>
        <v>Beratung Sozialdienst</v>
      </c>
      <c r="Q7" s="86" t="str">
        <f t="array" aca="1" ref="Q7" ca="1">IF(ROW()-ROW($F$2:$F$15)+1&gt;ROWS($E$2:$E$15)-COUNTBLANK($E$2:$E$15),"",INDIRECT(ADDRESS(SMALL((IF($E$2:$E$15&gt;"",ROW($E$2:$E$15),ROW()+ROWS($E$2:$E$15))),ROW()-ROW($F$2:$F$15)+1),COLUMN($E$2:$E$15),4)))</f>
        <v>&lt; 50%</v>
      </c>
      <c r="R7" s="86" t="str">
        <f t="array" aca="1" ref="R7" ca="1">IF(ROW()-ROW($G$2:$G$15)+1&gt;ROWS($F$2:$F$15)-COUNTBLANK($F$2:$F$15),"",INDIRECT(ADDRESS(SMALL((IF($F$2:$F$15&gt;"",ROW($F$2:$F$15),ROW()+ROWS($F$2:$F$15))),ROW()-ROW($G$2:$G$15)+1),COLUMN($F$2:$F$15),4)))</f>
        <v>Derzeit keine Vorgaben</v>
      </c>
      <c r="S7" s="86" t="str">
        <f t="array" aca="1" ref="S7" ca="1">IF(ROW()-ROW($H$2:$H$15)+1&gt;ROWS($G$2:$G$15)-COUNTBLANK($G$2:$G$15),"",INDIRECT(ADDRESS(SMALL((IF($G$2:$G$15&lt;&gt;"",ROW($G$2:$G$15),ROW()+ROWS($G$2:$G$15))),ROW()-ROW($H$2:$H$15)+1),COLUMN($G$2:$G$15),4)))</f>
        <v>-----</v>
      </c>
      <c r="T7" s="87" t="str">
        <f t="array" aca="1" ref="T7" ca="1">IF(ROW()-ROW($I$2:$I$15)+1&gt;ROWS($H$2:$H$15)-COUNTBLANK($H$2:$H$15),"",INDIRECT(ADDRESS(SMALL((IF($H$2:$H$15&lt;&gt;"",ROW($H$2:$H$15),ROW()+ROWS($H$2:$H$15))),ROW()-ROW($I$2:$I$15)+1),COLUMN($H$2:$H$15),4)))</f>
        <v>-----</v>
      </c>
      <c r="U7" s="87">
        <f t="array" aca="1" ref="U7" ca="1">IF(ROW()-ROW($J$2:$J$15)+1&gt;ROWS($I$2:$I$15)-COUNTBLANK($I$2:$I$15),"",INDIRECT(ADDRESS(SMALL((IF($I$2:$I$15&lt;&gt;"",ROW($I$2:$I$15),ROW()+ROWS($I$2:$I$15))),ROW()-ROW($J$2:$J$15)+1),COLUMN($I$2:$I$15),4)))</f>
        <v>0</v>
      </c>
      <c r="V7" s="83" t="str">
        <f t="array" aca="1" ref="V7" ca="1">IF(ROW()-ROW($K$2:$K$15)+1&gt;ROWS($J$2:$J$15)-COUNTBLANK($J$2:$J$15),"",INDIRECT(ADDRESS(SMALL((IF($J$2:$J$15&lt;&gt;"",ROW($J$2:$J$15),ROW()+ROWS($J$2:$J$15))),ROW()-ROW($K$2:$K$15)+1),COLUMN($J$2:$J$15),4)))</f>
        <v>n.d.</v>
      </c>
      <c r="W7" s="78" t="str">
        <f t="array" aca="1" ref="W7" ca="1">IF(ROW()-ROW($L$2:$L$15)+1&gt;ROWS($K$2:$K$15)-COUNTBLANK($K$2:$K$15),"",INDIRECT(ADDRESS(SMALL((IF($K$2:$K$15&lt;&gt;"",ROW($K$2:$K$15),ROW()+ROWS($K$2:$K$15))),ROW()-ROW($L$2:$L$15)+1),COLUMN($K$2:$K$15),4)))</f>
        <v>Unvollständig</v>
      </c>
      <c r="X7" s="79" t="str">
        <f t="array" aca="1" ref="X7" ca="1">IF(ROW()-ROW($M$2:$M$15)+1&gt;ROWS($L$2:$L$15)-COUNTBLANK($L$2:$L$15),"",INDIRECT(ADDRESS(SMALL((IF($L$2:$L$15&lt;&gt;"",ROW($L$2:$L$15),ROW()+ROWS($L$2:$L$15))),ROW()-ROW($M$2:$M$15)+1),COLUMN($L$2:$L$15),4)))</f>
        <v>-----</v>
      </c>
      <c r="Y7" s="79" t="str">
        <f t="array" aca="1" ref="Y7" ca="1">IF(ROW()-ROW($N$2:$N$15)+1&gt;ROWS($M$2:$M$15)-COUNTBLANK($M$2:$M$15),"",INDIRECT(ADDRESS(SMALL((IF($M$2:$M$15&lt;&gt;"",ROW($M$2:$M$15),ROW()+ROWS($M$2:$M$15))),ROW()-ROW($N$2:$N$15)+1),COLUMN($M$2:$M$15),4)))</f>
        <v>-----</v>
      </c>
    </row>
    <row r="8" spans="1:25" ht="54.95" customHeight="1" x14ac:dyDescent="0.25">
      <c r="A8" s="76" t="str">
        <f>IF('Kennzahlenbogen_(KB)'!R26=0,"",'Kennzahlenbogen_(KB)'!R26)</f>
        <v>Unvollständig</v>
      </c>
      <c r="B8" s="77"/>
      <c r="C8" s="78" t="str">
        <f>IF($A8="I.O.","",CONCATENATE('Kennzahlenbogen_(KB)'!B26,'Kennzahlenbogen_(KB)'!C26))</f>
        <v>5</v>
      </c>
      <c r="D8" s="79" t="str">
        <f>IF($A8="I.O.","",'Kennzahlenbogen_(KB)'!E26)</f>
        <v>Anteil Studienpat.</v>
      </c>
      <c r="E8" s="80" t="str">
        <f>IF(AND('Kennzahlenbogen_(KB)'!L26="",$A8&lt;&gt;"I.O."),"-----",IF($A8="I.O.","",'Kennzahlenbogen_(KB)'!L26))</f>
        <v>-----</v>
      </c>
      <c r="F8" s="81" t="str">
        <f>IF($A8="I.O.","",'Kennzahlenbogen_(KB)'!M26)</f>
        <v>≥ 5%</v>
      </c>
      <c r="G8" s="80" t="str">
        <f>IF(AND('Kennzahlenbogen_(KB)'!O26="",$A8&lt;&gt;"I.O."),"-----",IF($A8="I.O.","",'Kennzahlenbogen_(KB)'!O26))</f>
        <v>&gt; 80%</v>
      </c>
      <c r="H8" s="82">
        <f>IF($A8="I.O.","",IF('Kennzahlenbogen_(KB)'!Q26="","-----",'Kennzahlenbogen_(KB)'!Q26))</f>
        <v>0</v>
      </c>
      <c r="I8" s="82">
        <f>IF($A8="I.O.","",IF('Kennzahlenbogen_(KB)'!Q27="","-----",'Kennzahlenbogen_(KB)'!Q27))</f>
        <v>0</v>
      </c>
      <c r="J8" s="83" t="str">
        <f>IF($A8="I.O.","",IF('Kennzahlenbogen_(KB)'!Q28="",0,'Kennzahlenbogen_(KB)'!Q28))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IF(ROW()-ROW($D$2:$D$15)+1&gt;ROWS($C$2:$C$15)-COUNTBLANK($C$2:$C$15),"",INDIRECT(ADDRESS(SMALL((IF($C$2:$C$15&lt;&gt;"",ROW($C$2:$C$15),ROW()+ROWS($C$2:$C$15))),ROW()-ROW($D$2:$D$15)+1),COLUMN($C$2:$C$15),4)))</f>
        <v>5</v>
      </c>
      <c r="P8" s="79" t="str">
        <f t="array" aca="1" ref="P8" ca="1">IF(ROW()-ROW($E$2:$E$15)+1&gt;ROWS($D$2:$D$15)-COUNTBLANK($D$2:$D$15),"",INDIRECT(ADDRESS(SMALL((IF($D$2:$D$15&gt;"",ROW($D$2:$D$15),ROW()+ROWS($D$2:$D$15))),ROW()-ROW($E$2:$E$15)+1),COLUMN($D$2:$D$15),4)))</f>
        <v>Anteil Studienpat.</v>
      </c>
      <c r="Q8" s="86" t="str">
        <f t="array" aca="1" ref="Q8" ca="1">IF(ROW()-ROW($F$2:$F$15)+1&gt;ROWS($E$2:$E$15)-COUNTBLANK($E$2:$E$15),"",INDIRECT(ADDRESS(SMALL((IF($E$2:$E$15&gt;"",ROW($E$2:$E$15),ROW()+ROWS($E$2:$E$15))),ROW()-ROW($F$2:$F$15)+1),COLUMN($E$2:$E$15),4)))</f>
        <v>-----</v>
      </c>
      <c r="R8" s="86" t="str">
        <f t="array" aca="1" ref="R8" ca="1">IF(ROW()-ROW($G$2:$G$15)+1&gt;ROWS($F$2:$F$15)-COUNTBLANK($F$2:$F$15),"",INDIRECT(ADDRESS(SMALL((IF($F$2:$F$15&gt;"",ROW($F$2:$F$15),ROW()+ROWS($F$2:$F$15))),ROW()-ROW($G$2:$G$15)+1),COLUMN($F$2:$F$15),4)))</f>
        <v>≥ 5%</v>
      </c>
      <c r="S8" s="86" t="str">
        <f t="array" aca="1" ref="S8" ca="1">IF(ROW()-ROW($H$2:$H$15)+1&gt;ROWS($G$2:$G$15)-COUNTBLANK($G$2:$G$15),"",INDIRECT(ADDRESS(SMALL((IF($G$2:$G$15&lt;&gt;"",ROW($G$2:$G$15),ROW()+ROWS($G$2:$G$15))),ROW()-ROW($H$2:$H$15)+1),COLUMN($G$2:$G$15),4)))</f>
        <v>&gt; 80%</v>
      </c>
      <c r="T8" s="87">
        <f t="array" aca="1" ref="T8" ca="1">IF(ROW()-ROW($I$2:$I$15)+1&gt;ROWS($H$2:$H$15)-COUNTBLANK($H$2:$H$15),"",INDIRECT(ADDRESS(SMALL((IF($H$2:$H$15&lt;&gt;"",ROW($H$2:$H$15),ROW()+ROWS($H$2:$H$15))),ROW()-ROW($I$2:$I$15)+1),COLUMN($H$2:$H$15),4)))</f>
        <v>0</v>
      </c>
      <c r="U8" s="87">
        <f t="array" aca="1" ref="U8" ca="1">IF(ROW()-ROW($J$2:$J$15)+1&gt;ROWS($I$2:$I$15)-COUNTBLANK($I$2:$I$15),"",INDIRECT(ADDRESS(SMALL((IF($I$2:$I$15&lt;&gt;"",ROW($I$2:$I$15),ROW()+ROWS($I$2:$I$15))),ROW()-ROW($J$2:$J$15)+1),COLUMN($I$2:$I$15),4)))</f>
        <v>0</v>
      </c>
      <c r="V8" s="83" t="str">
        <f t="array" aca="1" ref="V8" ca="1">IF(ROW()-ROW($K$2:$K$15)+1&gt;ROWS($J$2:$J$15)-COUNTBLANK($J$2:$J$15),"",INDIRECT(ADDRESS(SMALL((IF($J$2:$J$15&lt;&gt;"",ROW($J$2:$J$15),ROW()+ROWS($J$2:$J$15))),ROW()-ROW($K$2:$K$15)+1),COLUMN($J$2:$J$15),4)))</f>
        <v>n.d.</v>
      </c>
      <c r="W8" s="78" t="str">
        <f t="array" aca="1" ref="W8" ca="1">IF(ROW()-ROW($L$2:$L$15)+1&gt;ROWS($K$2:$K$15)-COUNTBLANK($K$2:$K$15),"",INDIRECT(ADDRESS(SMALL((IF($K$2:$K$15&lt;&gt;"",ROW($K$2:$K$15),ROW()+ROWS($K$2:$K$15))),ROW()-ROW($L$2:$L$15)+1),COLUMN($K$2:$K$15),4)))</f>
        <v>Unvollständig</v>
      </c>
      <c r="X8" s="79" t="str">
        <f t="array" aca="1" ref="X8" ca="1">IF(ROW()-ROW($M$2:$M$15)+1&gt;ROWS($L$2:$L$15)-COUNTBLANK($L$2:$L$15),"",INDIRECT(ADDRESS(SMALL((IF($L$2:$L$15&lt;&gt;"",ROW($L$2:$L$15),ROW()+ROWS($L$2:$L$15))),ROW()-ROW($M$2:$M$15)+1),COLUMN($L$2:$L$15),4)))</f>
        <v>-----</v>
      </c>
      <c r="Y8" s="79" t="str">
        <f t="array" aca="1" ref="Y8" ca="1">IF(ROW()-ROW($N$2:$N$15)+1&gt;ROWS($M$2:$M$15)-COUNTBLANK($M$2:$M$15),"",INDIRECT(ADDRESS(SMALL((IF($M$2:$M$15&lt;&gt;"",ROW($M$2:$M$15),ROW()+ROWS($M$2:$M$15))),ROW()-ROW($N$2:$N$15)+1),COLUMN($M$2:$M$15),4)))</f>
        <v>-----</v>
      </c>
    </row>
    <row r="9" spans="1:25" ht="54.95" customHeight="1" x14ac:dyDescent="0.25">
      <c r="A9" s="76" t="str">
        <f>IF('Kennzahlenbogen_(KB)'!R29=0,"",'Kennzahlenbogen_(KB)'!R29)</f>
        <v>Unvollständig</v>
      </c>
      <c r="B9" s="77"/>
      <c r="C9" s="78" t="str">
        <f>IF($A9="I.O.","",CONCATENATE('Kennzahlenbogen_(KB)'!B29,'Kennzahlenbogen_(KB)'!C29))</f>
        <v>6</v>
      </c>
      <c r="D9" s="79" t="str">
        <f>IF($A9="I.O.","",'Kennzahlenbogen_(KB)'!E29)</f>
        <v>Anzahl Resektionen Analkarzinom</v>
      </c>
      <c r="E9" s="80" t="str">
        <f>IF(AND('Kennzahlenbogen_(KB)'!L29="",$A9&lt;&gt;"I.O."),"-----",IF($A9="I.O.","",'Kennzahlenbogen_(KB)'!L29))</f>
        <v>-----</v>
      </c>
      <c r="F9" s="81" t="str">
        <f>IF($A9="I.O.","",'Kennzahlenbogen_(KB)'!M29)</f>
        <v>Derzeit keine Vorgaben</v>
      </c>
      <c r="G9" s="80" t="str">
        <f>IF(AND('Kennzahlenbogen_(KB)'!O29="",$A9&lt;&gt;"I.O."),"-----",IF($A9="I.O.","",'Kennzahlenbogen_(KB)'!O29))</f>
        <v>-----</v>
      </c>
      <c r="H9" s="82">
        <f>IF($A9="I.O.","",IF('Kennzahlenbogen_(KB)'!Q29="","-----",'Kennzahlenbogen_(KB)'!Q29))</f>
        <v>0</v>
      </c>
      <c r="I9" s="82" t="str">
        <f>IF($A9="I.O.","","-----")</f>
        <v>-----</v>
      </c>
      <c r="J9" s="83" t="str">
        <f>IF($A9="I.O.","","-----")</f>
        <v>-----</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IF(ROW()-ROW($D$2:$D$15)+1&gt;ROWS($C$2:$C$15)-COUNTBLANK($C$2:$C$15),"",INDIRECT(ADDRESS(SMALL((IF($C$2:$C$15&lt;&gt;"",ROW($C$2:$C$15),ROW()+ROWS($C$2:$C$15))),ROW()-ROW($D$2:$D$15)+1),COLUMN($C$2:$C$15),4)))</f>
        <v>6</v>
      </c>
      <c r="P9" s="79" t="str">
        <f t="array" aca="1" ref="P9" ca="1">IF(ROW()-ROW($E$2:$E$15)+1&gt;ROWS($D$2:$D$15)-COUNTBLANK($D$2:$D$15),"",INDIRECT(ADDRESS(SMALL((IF($D$2:$D$15&gt;"",ROW($D$2:$D$15),ROW()+ROWS($D$2:$D$15))),ROW()-ROW($E$2:$E$15)+1),COLUMN($D$2:$D$15),4)))</f>
        <v>Anzahl Resektionen Analkarzinom</v>
      </c>
      <c r="Q9" s="86" t="str">
        <f t="array" aca="1" ref="Q9" ca="1">IF(ROW()-ROW($F$2:$F$15)+1&gt;ROWS($E$2:$E$15)-COUNTBLANK($E$2:$E$15),"",INDIRECT(ADDRESS(SMALL((IF($E$2:$E$15&gt;"",ROW($E$2:$E$15),ROW()+ROWS($E$2:$E$15))),ROW()-ROW($F$2:$F$15)+1),COLUMN($E$2:$E$15),4)))</f>
        <v>-----</v>
      </c>
      <c r="R9" s="86" t="str">
        <f t="array" aca="1" ref="R9" ca="1">IF(ROW()-ROW($G$2:$G$15)+1&gt;ROWS($F$2:$F$15)-COUNTBLANK($F$2:$F$15),"",INDIRECT(ADDRESS(SMALL((IF($F$2:$F$15&gt;"",ROW($F$2:$F$15),ROW()+ROWS($F$2:$F$15))),ROW()-ROW($G$2:$G$15)+1),COLUMN($F$2:$F$15),4)))</f>
        <v>Derzeit keine Vorgaben</v>
      </c>
      <c r="S9" s="86" t="str">
        <f t="array" aca="1" ref="S9" ca="1">IF(ROW()-ROW($H$2:$H$15)+1&gt;ROWS($G$2:$G$15)-COUNTBLANK($G$2:$G$15),"",INDIRECT(ADDRESS(SMALL((IF($G$2:$G$15&lt;&gt;"",ROW($G$2:$G$15),ROW()+ROWS($G$2:$G$15))),ROW()-ROW($H$2:$H$15)+1),COLUMN($G$2:$G$15),4)))</f>
        <v>-----</v>
      </c>
      <c r="T9" s="87">
        <f t="array" aca="1" ref="T9" ca="1">IF(ROW()-ROW($I$2:$I$15)+1&gt;ROWS($H$2:$H$15)-COUNTBLANK($H$2:$H$15),"",INDIRECT(ADDRESS(SMALL((IF($H$2:$H$15&lt;&gt;"",ROW($H$2:$H$15),ROW()+ROWS($H$2:$H$15))),ROW()-ROW($I$2:$I$15)+1),COLUMN($H$2:$H$15),4)))</f>
        <v>0</v>
      </c>
      <c r="U9" s="87" t="str">
        <f t="array" aca="1" ref="U9" ca="1">IF(ROW()-ROW($J$2:$J$15)+1&gt;ROWS($I$2:$I$15)-COUNTBLANK($I$2:$I$15),"",INDIRECT(ADDRESS(SMALL((IF($I$2:$I$15&lt;&gt;"",ROW($I$2:$I$15),ROW()+ROWS($I$2:$I$15))),ROW()-ROW($J$2:$J$15)+1),COLUMN($I$2:$I$15),4)))</f>
        <v>-----</v>
      </c>
      <c r="V9" s="83" t="str">
        <f t="array" aca="1" ref="V9" ca="1">IF(ROW()-ROW($K$2:$K$15)+1&gt;ROWS($J$2:$J$15)-COUNTBLANK($J$2:$J$15),"",INDIRECT(ADDRESS(SMALL((IF($J$2:$J$15&lt;&gt;"",ROW($J$2:$J$15),ROW()+ROWS($J$2:$J$15))),ROW()-ROW($K$2:$K$15)+1),COLUMN($J$2:$J$15),4)))</f>
        <v>-----</v>
      </c>
      <c r="W9" s="78" t="str">
        <f t="array" aca="1" ref="W9" ca="1">IF(ROW()-ROW($L$2:$L$15)+1&gt;ROWS($K$2:$K$15)-COUNTBLANK($K$2:$K$15),"",INDIRECT(ADDRESS(SMALL((IF($K$2:$K$15&lt;&gt;"",ROW($K$2:$K$15),ROW()+ROWS($K$2:$K$15))),ROW()-ROW($L$2:$L$15)+1),COLUMN($K$2:$K$15),4)))</f>
        <v>Unvollständig</v>
      </c>
      <c r="X9" s="79" t="str">
        <f t="array" aca="1" ref="X9" ca="1">IF(ROW()-ROW($M$2:$M$15)+1&gt;ROWS($L$2:$L$15)-COUNTBLANK($L$2:$L$15),"",INDIRECT(ADDRESS(SMALL((IF($L$2:$L$15&lt;&gt;"",ROW($L$2:$L$15),ROW()+ROWS($L$2:$L$15))),ROW()-ROW($M$2:$M$15)+1),COLUMN($L$2:$L$15),4)))</f>
        <v>-----</v>
      </c>
      <c r="Y9" s="79" t="str">
        <f t="array" aca="1" ref="Y9" ca="1">IF(ROW()-ROW($N$2:$N$15)+1&gt;ROWS($M$2:$M$15)-COUNTBLANK($M$2:$M$15),"",INDIRECT(ADDRESS(SMALL((IF($M$2:$M$15&lt;&gt;"",ROW($M$2:$M$15),ROW()+ROWS($M$2:$M$15))),ROW()-ROW($N$2:$N$15)+1),COLUMN($M$2:$M$15),4)))</f>
        <v>-----</v>
      </c>
    </row>
    <row r="10" spans="1:25" ht="54.95" customHeight="1" x14ac:dyDescent="0.25">
      <c r="A10" s="76" t="str">
        <f>IF('Kennzahlenbogen_(KB)'!R32=0,"",'Kennzahlenbogen_(KB)'!R32)</f>
        <v>Unvollständig</v>
      </c>
      <c r="B10" s="77"/>
      <c r="C10" s="78" t="str">
        <f>IF($A10="I.O.","",CONCATENATE('Kennzahlenbogen_(KB)'!B32,'Kennzahlenbogen_(KB)'!C32))</f>
        <v>7</v>
      </c>
      <c r="D10" s="79" t="str">
        <f>IF($A10="I.O.","",'Kennzahlenbogen_(KB)'!E32)</f>
        <v>Anzahl Radio(chemo)therapien bei Pat. mit Analkarzinom (mit kompletten Bestrahlungsserien)</v>
      </c>
      <c r="E10" s="80" t="str">
        <f>IF(AND('Kennzahlenbogen_(KB)'!L32="",$A10&lt;&gt;"I.O."),"-----",IF($A10="I.O.","",'Kennzahlenbogen_(KB)'!L32))</f>
        <v>-----</v>
      </c>
      <c r="F10" s="81" t="str">
        <f>IF($A10="I.O.","",'Kennzahlenbogen_(KB)'!M32)</f>
        <v>≥ 6</v>
      </c>
      <c r="G10" s="80" t="str">
        <f>IF(AND('Kennzahlenbogen_(KB)'!O32="",$A10&lt;&gt;"I.O."),"-----",IF($A10="I.O.","",'Kennzahlenbogen_(KB)'!O32))</f>
        <v>-----</v>
      </c>
      <c r="H10" s="82">
        <f>IF($A10="I.O.","",IF('Kennzahlenbogen_(KB)'!Q32="","-----",'Kennzahlenbogen_(KB)'!Q32))</f>
        <v>0</v>
      </c>
      <c r="I10" s="82" t="str">
        <f>IF($A10="I.O.","","-----")</f>
        <v>-----</v>
      </c>
      <c r="J10" s="83" t="str">
        <f>IF($A10="I.O.","","-----")</f>
        <v>-----</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IF(ROW()-ROW($D$2:$D$15)+1&gt;ROWS($C$2:$C$15)-COUNTBLANK($C$2:$C$15),"",INDIRECT(ADDRESS(SMALL((IF($C$2:$C$15&lt;&gt;"",ROW($C$2:$C$15),ROW()+ROWS($C$2:$C$15))),ROW()-ROW($D$2:$D$15)+1),COLUMN($C$2:$C$15),4)))</f>
        <v>7</v>
      </c>
      <c r="P10" s="79" t="str">
        <f t="array" aca="1" ref="P10" ca="1">IF(ROW()-ROW($E$2:$E$15)+1&gt;ROWS($D$2:$D$15)-COUNTBLANK($D$2:$D$15),"",INDIRECT(ADDRESS(SMALL((IF($D$2:$D$15&gt;"",ROW($D$2:$D$15),ROW()+ROWS($D$2:$D$15))),ROW()-ROW($E$2:$E$15)+1),COLUMN($D$2:$D$15),4)))</f>
        <v>Anzahl Radio(chemo)therapien bei Pat. mit Analkarzinom (mit kompletten Bestrahlungsserien)</v>
      </c>
      <c r="Q10" s="86" t="str">
        <f t="array" aca="1" ref="Q10" ca="1">IF(ROW()-ROW($F$2:$F$15)+1&gt;ROWS($E$2:$E$15)-COUNTBLANK($E$2:$E$15),"",INDIRECT(ADDRESS(SMALL((IF($E$2:$E$15&gt;"",ROW($E$2:$E$15),ROW()+ROWS($E$2:$E$15))),ROW()-ROW($F$2:$F$15)+1),COLUMN($E$2:$E$15),4)))</f>
        <v>-----</v>
      </c>
      <c r="R10" s="86" t="str">
        <f t="array" aca="1" ref="R10" ca="1">IF(ROW()-ROW($G$2:$G$15)+1&gt;ROWS($F$2:$F$15)-COUNTBLANK($F$2:$F$15),"",INDIRECT(ADDRESS(SMALL((IF($F$2:$F$15&gt;"",ROW($F$2:$F$15),ROW()+ROWS($F$2:$F$15))),ROW()-ROW($G$2:$G$15)+1),COLUMN($F$2:$F$15),4)))</f>
        <v>≥ 6</v>
      </c>
      <c r="S10" s="86" t="str">
        <f t="array" aca="1" ref="S10" ca="1">IF(ROW()-ROW($H$2:$H$15)+1&gt;ROWS($G$2:$G$15)-COUNTBLANK($G$2:$G$15),"",INDIRECT(ADDRESS(SMALL((IF($G$2:$G$15&lt;&gt;"",ROW($G$2:$G$15),ROW()+ROWS($G$2:$G$15))),ROW()-ROW($H$2:$H$15)+1),COLUMN($G$2:$G$15),4)))</f>
        <v>-----</v>
      </c>
      <c r="T10" s="87">
        <f t="array" aca="1" ref="T10" ca="1">IF(ROW()-ROW($I$2:$I$15)+1&gt;ROWS($H$2:$H$15)-COUNTBLANK($H$2:$H$15),"",INDIRECT(ADDRESS(SMALL((IF($H$2:$H$15&lt;&gt;"",ROW($H$2:$H$15),ROW()+ROWS($H$2:$H$15))),ROW()-ROW($I$2:$I$15)+1),COLUMN($H$2:$H$15),4)))</f>
        <v>0</v>
      </c>
      <c r="U10" s="87" t="str">
        <f t="array" aca="1" ref="U10" ca="1">IF(ROW()-ROW($J$2:$J$15)+1&gt;ROWS($I$2:$I$15)-COUNTBLANK($I$2:$I$15),"",INDIRECT(ADDRESS(SMALL((IF($I$2:$I$15&lt;&gt;"",ROW($I$2:$I$15),ROW()+ROWS($I$2:$I$15))),ROW()-ROW($J$2:$J$15)+1),COLUMN($I$2:$I$15),4)))</f>
        <v>-----</v>
      </c>
      <c r="V10" s="83" t="str">
        <f t="array" aca="1" ref="V10" ca="1">IF(ROW()-ROW($K$2:$K$15)+1&gt;ROWS($J$2:$J$15)-COUNTBLANK($J$2:$J$15),"",INDIRECT(ADDRESS(SMALL((IF($J$2:$J$15&lt;&gt;"",ROW($J$2:$J$15),ROW()+ROWS($J$2:$J$15))),ROW()-ROW($K$2:$K$15)+1),COLUMN($J$2:$J$15),4)))</f>
        <v>-----</v>
      </c>
      <c r="W10" s="78" t="str">
        <f t="array" aca="1" ref="W10" ca="1">IF(ROW()-ROW($L$2:$L$15)+1&gt;ROWS($K$2:$K$15)-COUNTBLANK($K$2:$K$15),"",INDIRECT(ADDRESS(SMALL((IF($K$2:$K$15&lt;&gt;"",ROW($K$2:$K$15),ROW()+ROWS($K$2:$K$15))),ROW()-ROW($L$2:$L$15)+1),COLUMN($K$2:$K$15),4)))</f>
        <v>Unvollständig</v>
      </c>
      <c r="X10" s="79" t="str">
        <f t="array" aca="1" ref="X10" ca="1">IF(ROW()-ROW($M$2:$M$15)+1&gt;ROWS($L$2:$L$15)-COUNTBLANK($L$2:$L$15),"",INDIRECT(ADDRESS(SMALL((IF($L$2:$L$15&lt;&gt;"",ROW($L$2:$L$15),ROW()+ROWS($L$2:$L$15))),ROW()-ROW($M$2:$M$15)+1),COLUMN($L$2:$L$15),4)))</f>
        <v>-----</v>
      </c>
      <c r="Y10" s="79" t="str">
        <f t="array" aca="1" ref="Y10" ca="1">IF(ROW()-ROW($N$2:$N$15)+1&gt;ROWS($M$2:$M$15)-COUNTBLANK($M$2:$M$15),"",INDIRECT(ADDRESS(SMALL((IF($M$2:$M$15&lt;&gt;"",ROW($M$2:$M$15),ROW()+ROWS($M$2:$M$15))),ROW()-ROW($N$2:$N$15)+1),COLUMN($M$2:$M$15),4)))</f>
        <v>-----</v>
      </c>
    </row>
    <row r="11" spans="1:25" ht="54.95" customHeight="1" x14ac:dyDescent="0.25">
      <c r="A11" s="76" t="str">
        <f>IF('Kennzahlenbogen_(KB)'!R35=0,"",'Kennzahlenbogen_(KB)'!R35)</f>
        <v>Unvollständig</v>
      </c>
      <c r="B11" s="77"/>
      <c r="C11" s="78" t="str">
        <f>IF($A11="I.O.","",CONCATENATE('Kennzahlenbogen_(KB)'!B35,'Kennzahlenbogen_(KB)'!C35))</f>
        <v>8</v>
      </c>
      <c r="D11" s="79" t="str">
        <f>IF($A11="I.O.","",'Kennzahlenbogen_(KB)'!E35)</f>
        <v>Kombinierte Radiochemotherapie Stadium II oder III</v>
      </c>
      <c r="E11" s="80" t="str">
        <f>IF(AND('Kennzahlenbogen_(KB)'!L35="",$A11&lt;&gt;"I.O."),"-----",IF($A11="I.O.","",'Kennzahlenbogen_(KB)'!L35))</f>
        <v>-----</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IF(ROW()-ROW($D$2:$D$15)+1&gt;ROWS($C$2:$C$15)-COUNTBLANK($C$2:$C$15),"",INDIRECT(ADDRESS(SMALL((IF($C$2:$C$15&lt;&gt;"",ROW($C$2:$C$15),ROW()+ROWS($C$2:$C$15))),ROW()-ROW($D$2:$D$15)+1),COLUMN($C$2:$C$15),4)))</f>
        <v>8</v>
      </c>
      <c r="P11" s="79" t="str">
        <f t="array" aca="1" ref="P11" ca="1">IF(ROW()-ROW($E$2:$E$15)+1&gt;ROWS($D$2:$D$15)-COUNTBLANK($D$2:$D$15),"",INDIRECT(ADDRESS(SMALL((IF($D$2:$D$15&gt;"",ROW($D$2:$D$15),ROW()+ROWS($D$2:$D$15))),ROW()-ROW($E$2:$E$15)+1),COLUMN($D$2:$D$15),4)))</f>
        <v>Kombinierte Radiochemotherapie Stadium II oder III</v>
      </c>
      <c r="Q11" s="86" t="str">
        <f t="array" aca="1" ref="Q11" ca="1">IF(ROW()-ROW($F$2:$F$15)+1&gt;ROWS($E$2:$E$15)-COUNTBLANK($E$2:$E$15),"",INDIRECT(ADDRESS(SMALL((IF($E$2:$E$15&gt;"",ROW($E$2:$E$15),ROW()+ROWS($E$2:$E$15))),ROW()-ROW($F$2:$F$15)+1),COLUMN($E$2:$E$15),4)))</f>
        <v>-----</v>
      </c>
      <c r="R11" s="86" t="str">
        <f t="array" aca="1" ref="R11" ca="1">IF(ROW()-ROW($G$2:$G$15)+1&gt;ROWS($F$2:$F$15)-COUNTBLANK($F$2:$F$15),"",INDIRECT(ADDRESS(SMALL((IF($F$2:$F$15&gt;"",ROW($F$2:$F$15),ROW()+ROWS($F$2:$F$15))),ROW()-ROW($G$2:$G$15)+1),COLUMN($F$2:$F$15),4)))</f>
        <v>Derzeit keine Vorgaben</v>
      </c>
      <c r="S11" s="86" t="str">
        <f t="array" aca="1" ref="S11" ca="1">IF(ROW()-ROW($H$2:$H$15)+1&gt;ROWS($G$2:$G$15)-COUNTBLANK($G$2:$G$15),"",INDIRECT(ADDRESS(SMALL((IF($G$2:$G$15&lt;&gt;"",ROW($G$2:$G$15),ROW()+ROWS($G$2:$G$15))),ROW()-ROW($H$2:$H$15)+1),COLUMN($G$2:$G$15),4)))</f>
        <v>-----</v>
      </c>
      <c r="T11" s="87" t="str">
        <f t="array" aca="1" ref="T11" ca="1">IF(ROW()-ROW($I$2:$I$15)+1&gt;ROWS($H$2:$H$15)-COUNTBLANK($H$2:$H$15),"",INDIRECT(ADDRESS(SMALL((IF($H$2:$H$15&lt;&gt;"",ROW($H$2:$H$15),ROW()+ROWS($H$2:$H$15))),ROW()-ROW($I$2:$I$15)+1),COLUMN($H$2:$H$15),4)))</f>
        <v>-----</v>
      </c>
      <c r="U11" s="87">
        <f t="array" aca="1" ref="U11" ca="1">IF(ROW()-ROW($J$2:$J$15)+1&gt;ROWS($I$2:$I$15)-COUNTBLANK($I$2:$I$15),"",INDIRECT(ADDRESS(SMALL((IF($I$2:$I$15&lt;&gt;"",ROW($I$2:$I$15),ROW()+ROWS($I$2:$I$15))),ROW()-ROW($J$2:$J$15)+1),COLUMN($I$2:$I$15),4)))</f>
        <v>0</v>
      </c>
      <c r="V11" s="83" t="str">
        <f t="array" aca="1" ref="V11" ca="1">IF(ROW()-ROW($K$2:$K$15)+1&gt;ROWS($J$2:$J$15)-COUNTBLANK($J$2:$J$15),"",INDIRECT(ADDRESS(SMALL((IF($J$2:$J$15&lt;&gt;"",ROW($J$2:$J$15),ROW()+ROWS($J$2:$J$15))),ROW()-ROW($K$2:$K$15)+1),COLUMN($J$2:$J$15),4)))</f>
        <v>n.d.</v>
      </c>
      <c r="W11" s="78" t="str">
        <f t="array" aca="1" ref="W11" ca="1">IF(ROW()-ROW($L$2:$L$15)+1&gt;ROWS($K$2:$K$15)-COUNTBLANK($K$2:$K$15),"",INDIRECT(ADDRESS(SMALL((IF($K$2:$K$15&lt;&gt;"",ROW($K$2:$K$15),ROW()+ROWS($K$2:$K$15))),ROW()-ROW($L$2:$L$15)+1),COLUMN($K$2:$K$15),4)))</f>
        <v>Unvollständig</v>
      </c>
      <c r="X11" s="79" t="str">
        <f t="array" aca="1" ref="X11" ca="1">IF(ROW()-ROW($M$2:$M$15)+1&gt;ROWS($L$2:$L$15)-COUNTBLANK($L$2:$L$15),"",INDIRECT(ADDRESS(SMALL((IF($L$2:$L$15&lt;&gt;"",ROW($L$2:$L$15),ROW()+ROWS($L$2:$L$15))),ROW()-ROW($M$2:$M$15)+1),COLUMN($L$2:$L$15),4)))</f>
        <v>-----</v>
      </c>
      <c r="Y11" s="79" t="str">
        <f t="array" aca="1" ref="Y11" ca="1">IF(ROW()-ROW($N$2:$N$15)+1&gt;ROWS($M$2:$M$15)-COUNTBLANK($M$2:$M$15),"",INDIRECT(ADDRESS(SMALL((IF($M$2:$M$15&lt;&gt;"",ROW($M$2:$M$15),ROW()+ROWS($M$2:$M$15))),ROW()-ROW($N$2:$N$15)+1),COLUMN($M$2:$M$15),4)))</f>
        <v>-----</v>
      </c>
    </row>
    <row r="12" spans="1:25" ht="54.95" customHeight="1" x14ac:dyDescent="0.25">
      <c r="A12" s="76" t="str">
        <f>IF('Kennzahlenbogen_(KB)'!R38=0,"",'Kennzahlenbogen_(KB)'!R38)</f>
        <v>Unvollständig</v>
      </c>
      <c r="B12" s="77"/>
      <c r="C12" s="78" t="str">
        <f>IF($A12="I.O.","",CONCATENATE('Kennzahlenbogen_(KB)'!B38,'Kennzahlenbogen_(KB)'!C38))</f>
        <v>9</v>
      </c>
      <c r="D12" s="79" t="str">
        <f>IF($A12="I.O.","",'Kennzahlenbogen_(KB)'!E38)</f>
        <v>Radiochemotherapie und Biopsie</v>
      </c>
      <c r="E12" s="80" t="str">
        <f>IF(AND('Kennzahlenbogen_(KB)'!L38="",$A12&lt;&gt;"I.O."),"-----",IF($A12="I.O.","",'Kennzahlenbogen_(KB)'!L38))</f>
        <v>-----</v>
      </c>
      <c r="F12" s="81" t="str">
        <f>IF($A12="I.O.","",'Kennzahlenbogen_(KB)'!M38)</f>
        <v>0%</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IF(ROW()-ROW($D$2:$D$15)+1&gt;ROWS($C$2:$C$15)-COUNTBLANK($C$2:$C$15),"",INDIRECT(ADDRESS(SMALL((IF($C$2:$C$15&lt;&gt;"",ROW($C$2:$C$15),ROW()+ROWS($C$2:$C$15))),ROW()-ROW($D$2:$D$15)+1),COLUMN($C$2:$C$15),4)))</f>
        <v>9</v>
      </c>
      <c r="P12" s="79" t="str">
        <f t="array" aca="1" ref="P12" ca="1">IF(ROW()-ROW($E$2:$E$15)+1&gt;ROWS($D$2:$D$15)-COUNTBLANK($D$2:$D$15),"",INDIRECT(ADDRESS(SMALL((IF($D$2:$D$15&gt;"",ROW($D$2:$D$15),ROW()+ROWS($D$2:$D$15))),ROW()-ROW($E$2:$E$15)+1),COLUMN($D$2:$D$15),4)))</f>
        <v>Radiochemotherapie und Biopsie</v>
      </c>
      <c r="Q12" s="86" t="str">
        <f t="array" aca="1" ref="Q12" ca="1">IF(ROW()-ROW($F$2:$F$15)+1&gt;ROWS($E$2:$E$15)-COUNTBLANK($E$2:$E$15),"",INDIRECT(ADDRESS(SMALL((IF($E$2:$E$15&gt;"",ROW($E$2:$E$15),ROW()+ROWS($E$2:$E$15))),ROW()-ROW($F$2:$F$15)+1),COLUMN($E$2:$E$15),4)))</f>
        <v>-----</v>
      </c>
      <c r="R12" s="86" t="str">
        <f t="array" aca="1" ref="R12" ca="1">IF(ROW()-ROW($G$2:$G$15)+1&gt;ROWS($F$2:$F$15)-COUNTBLANK($F$2:$F$15),"",INDIRECT(ADDRESS(SMALL((IF($F$2:$F$15&gt;"",ROW($F$2:$F$15),ROW()+ROWS($F$2:$F$15))),ROW()-ROW($G$2:$G$15)+1),COLUMN($F$2:$F$15),4)))</f>
        <v>0%</v>
      </c>
      <c r="S12" s="86" t="str">
        <f t="array" aca="1" ref="S12" ca="1">IF(ROW()-ROW($H$2:$H$15)+1&gt;ROWS($G$2:$G$15)-COUNTBLANK($G$2:$G$15),"",INDIRECT(ADDRESS(SMALL((IF($G$2:$G$15&lt;&gt;"",ROW($G$2:$G$15),ROW()+ROWS($G$2:$G$15))),ROW()-ROW($H$2:$H$15)+1),COLUMN($G$2:$G$15),4)))</f>
        <v>-----</v>
      </c>
      <c r="T12" s="87" t="str">
        <f t="array" aca="1" ref="T12" ca="1">IF(ROW()-ROW($I$2:$I$15)+1&gt;ROWS($H$2:$H$15)-COUNTBLANK($H$2:$H$15),"",INDIRECT(ADDRESS(SMALL((IF($H$2:$H$15&lt;&gt;"",ROW($H$2:$H$15),ROW()+ROWS($H$2:$H$15))),ROW()-ROW($I$2:$I$15)+1),COLUMN($H$2:$H$15),4)))</f>
        <v>-----</v>
      </c>
      <c r="U12" s="87" t="str">
        <f t="array" aca="1" ref="U12" ca="1">IF(ROW()-ROW($J$2:$J$15)+1&gt;ROWS($I$2:$I$15)-COUNTBLANK($I$2:$I$15),"",INDIRECT(ADDRESS(SMALL((IF($I$2:$I$15&lt;&gt;"",ROW($I$2:$I$15),ROW()+ROWS($I$2:$I$15))),ROW()-ROW($J$2:$J$15)+1),COLUMN($I$2:$I$15),4)))</f>
        <v>-----</v>
      </c>
      <c r="V12" s="83" t="str">
        <f t="array" aca="1" ref="V12" ca="1">IF(ROW()-ROW($K$2:$K$15)+1&gt;ROWS($J$2:$J$15)-COUNTBLANK($J$2:$J$15),"",INDIRECT(ADDRESS(SMALL((IF($J$2:$J$15&lt;&gt;"",ROW($J$2:$J$15),ROW()+ROWS($J$2:$J$15))),ROW()-ROW($K$2:$K$15)+1),COLUMN($J$2:$J$15),4)))</f>
        <v>n.d.</v>
      </c>
      <c r="W12" s="78" t="str">
        <f t="array" aca="1" ref="W12" ca="1">IF(ROW()-ROW($L$2:$L$15)+1&gt;ROWS($K$2:$K$15)-COUNTBLANK($K$2:$K$15),"",INDIRECT(ADDRESS(SMALL((IF($K$2:$K$15&lt;&gt;"",ROW($K$2:$K$15),ROW()+ROWS($K$2:$K$15))),ROW()-ROW($L$2:$L$15)+1),COLUMN($K$2:$K$15),4)))</f>
        <v>Unvollständig</v>
      </c>
      <c r="X12" s="79" t="str">
        <f t="array" aca="1" ref="X12" ca="1">IF(ROW()-ROW($M$2:$M$15)+1&gt;ROWS($L$2:$L$15)-COUNTBLANK($L$2:$L$15),"",INDIRECT(ADDRESS(SMALL((IF($L$2:$L$15&lt;&gt;"",ROW($L$2:$L$15),ROW()+ROWS($L$2:$L$15))),ROW()-ROW($M$2:$M$15)+1),COLUMN($L$2:$L$15),4)))</f>
        <v>-----</v>
      </c>
      <c r="Y12" s="79" t="str">
        <f t="array" aca="1" ref="Y12" ca="1">IF(ROW()-ROW($N$2:$N$15)+1&gt;ROWS($M$2:$M$15)-COUNTBLANK($M$2:$M$15),"",INDIRECT(ADDRESS(SMALL((IF($M$2:$M$15&lt;&gt;"",ROW($M$2:$M$15),ROW()+ROWS($M$2:$M$15))),ROW()-ROW($N$2:$N$15)+1),COLUMN($M$2:$M$15),4)))</f>
        <v>-----</v>
      </c>
    </row>
    <row r="13" spans="1:25" ht="54.95" customHeight="1" x14ac:dyDescent="0.25">
      <c r="A13" s="76" t="str">
        <f>IF('Kennzahlenbogen_(KB)'!R41=0,"",'Kennzahlenbogen_(KB)'!R41)</f>
        <v>Unvollständig</v>
      </c>
      <c r="B13" s="77"/>
      <c r="C13" s="78" t="str">
        <f>IF($A13="I.O.","",CONCATENATE('Kennzahlenbogen_(KB)'!B41,'Kennzahlenbogen_(KB)'!C41))</f>
        <v>10</v>
      </c>
      <c r="D13" s="79" t="str">
        <f>IF($A13="I.O.","",'Kennzahlenbogen_(KB)'!E41)</f>
        <v>Resektion bei Lokalrezidiv</v>
      </c>
      <c r="E13" s="80" t="str">
        <f>IF(AND('Kennzahlenbogen_(KB)'!L41="",$A13&lt;&gt;"I.O."),"-----",IF($A13="I.O.","",'Kennzahlenbogen_(KB)'!L41))</f>
        <v>-----</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IF($A13="I.O.","",IF('Kennzahlenbogen_(KB)'!Q43="","-----",'Kennzahlenbogen_(KB)'!Q43))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IF(ROW()-ROW($D$2:$D$15)+1&gt;ROWS($C$2:$C$15)-COUNTBLANK($C$2:$C$15),"",INDIRECT(ADDRESS(SMALL((IF($C$2:$C$15&lt;&gt;"",ROW($C$2:$C$15),ROW()+ROWS($C$2:$C$15))),ROW()-ROW($D$2:$D$15)+1),COLUMN($C$2:$C$15),4)))</f>
        <v>10</v>
      </c>
      <c r="P13" s="79" t="str">
        <f t="array" aca="1" ref="P13" ca="1">IF(ROW()-ROW($E$2:$E$15)+1&gt;ROWS($D$2:$D$15)-COUNTBLANK($D$2:$D$15),"",INDIRECT(ADDRESS(SMALL((IF($D$2:$D$15&gt;"",ROW($D$2:$D$15),ROW()+ROWS($D$2:$D$15))),ROW()-ROW($E$2:$E$15)+1),COLUMN($D$2:$D$15),4)))</f>
        <v>Resektion bei Lokalrezidiv</v>
      </c>
      <c r="Q13" s="86" t="str">
        <f t="array" aca="1" ref="Q13" ca="1">IF(ROW()-ROW($F$2:$F$15)+1&gt;ROWS($E$2:$E$15)-COUNTBLANK($E$2:$E$15),"",INDIRECT(ADDRESS(SMALL((IF($E$2:$E$15&gt;"",ROW($E$2:$E$15),ROW()+ROWS($E$2:$E$15))),ROW()-ROW($F$2:$F$15)+1),COLUMN($E$2:$E$15),4)))</f>
        <v>-----</v>
      </c>
      <c r="R13" s="86" t="str">
        <f t="array" aca="1" ref="R13" ca="1">IF(ROW()-ROW($G$2:$G$15)+1&gt;ROWS($F$2:$F$15)-COUNTBLANK($F$2:$F$15),"",INDIRECT(ADDRESS(SMALL((IF($F$2:$F$15&gt;"",ROW($F$2:$F$15),ROW()+ROWS($F$2:$F$15))),ROW()-ROW($G$2:$G$15)+1),COLUMN($F$2:$F$15),4)))</f>
        <v>Derzeit keine Vorgaben</v>
      </c>
      <c r="S13" s="86" t="str">
        <f t="array" aca="1" ref="S13" ca="1">IF(ROW()-ROW($H$2:$H$15)+1&gt;ROWS($G$2:$G$15)-COUNTBLANK($G$2:$G$15),"",INDIRECT(ADDRESS(SMALL((IF($G$2:$G$15&lt;&gt;"",ROW($G$2:$G$15),ROW()+ROWS($G$2:$G$15))),ROW()-ROW($H$2:$H$15)+1),COLUMN($G$2:$G$15),4)))</f>
        <v>-----</v>
      </c>
      <c r="T13" s="87" t="str">
        <f t="array" aca="1" ref="T13" ca="1">IF(ROW()-ROW($I$2:$I$15)+1&gt;ROWS($H$2:$H$15)-COUNTBLANK($H$2:$H$15),"",INDIRECT(ADDRESS(SMALL((IF($H$2:$H$15&lt;&gt;"",ROW($H$2:$H$15),ROW()+ROWS($H$2:$H$15))),ROW()-ROW($I$2:$I$15)+1),COLUMN($H$2:$H$15),4)))</f>
        <v>-----</v>
      </c>
      <c r="U13" s="87" t="str">
        <f t="array" aca="1" ref="U13" ca="1">IF(ROW()-ROW($J$2:$J$15)+1&gt;ROWS($I$2:$I$15)-COUNTBLANK($I$2:$I$15),"",INDIRECT(ADDRESS(SMALL((IF($I$2:$I$15&lt;&gt;"",ROW($I$2:$I$15),ROW()+ROWS($I$2:$I$15))),ROW()-ROW($J$2:$J$15)+1),COLUMN($I$2:$I$15),4)))</f>
        <v>-----</v>
      </c>
      <c r="V13" s="83" t="str">
        <f t="array" aca="1" ref="V13" ca="1">IF(ROW()-ROW($K$2:$K$15)+1&gt;ROWS($J$2:$J$15)-COUNTBLANK($J$2:$J$15),"",INDIRECT(ADDRESS(SMALL((IF($J$2:$J$15&lt;&gt;"",ROW($J$2:$J$15),ROW()+ROWS($J$2:$J$15))),ROW()-ROW($K$2:$K$15)+1),COLUMN($J$2:$J$15),4)))</f>
        <v>n.d.</v>
      </c>
      <c r="W13" s="78" t="str">
        <f t="array" aca="1" ref="W13" ca="1">IF(ROW()-ROW($L$2:$L$15)+1&gt;ROWS($K$2:$K$15)-COUNTBLANK($K$2:$K$15),"",INDIRECT(ADDRESS(SMALL((IF($K$2:$K$15&lt;&gt;"",ROW($K$2:$K$15),ROW()+ROWS($K$2:$K$15))),ROW()-ROW($L$2:$L$15)+1),COLUMN($K$2:$K$15),4)))</f>
        <v>Unvollständig</v>
      </c>
      <c r="X13" s="79" t="str">
        <f t="array" aca="1" ref="X13" ca="1">IF(ROW()-ROW($M$2:$M$15)+1&gt;ROWS($L$2:$L$15)-COUNTBLANK($L$2:$L$15),"",INDIRECT(ADDRESS(SMALL((IF($L$2:$L$15&lt;&gt;"",ROW($L$2:$L$15),ROW()+ROWS($L$2:$L$15))),ROW()-ROW($M$2:$M$15)+1),COLUMN($L$2:$L$15),4)))</f>
        <v>-----</v>
      </c>
      <c r="Y13" s="79" t="str">
        <f t="array" aca="1" ref="Y13" ca="1">IF(ROW()-ROW($N$2:$N$15)+1&gt;ROWS($M$2:$M$15)-COUNTBLANK($M$2:$M$15),"",INDIRECT(ADDRESS(SMALL((IF($M$2:$M$15&lt;&gt;"",ROW($M$2:$M$15),ROW()+ROWS($M$2:$M$15))),ROW()-ROW($N$2:$N$15)+1),COLUMN($M$2:$M$15),4)))</f>
        <v>-----</v>
      </c>
    </row>
    <row r="14" spans="1:25" ht="54.95" customHeight="1" x14ac:dyDescent="0.25">
      <c r="A14" s="76" t="str">
        <f>IF('Kennzahlenbogen_(KB)'!R44=0,"",'Kennzahlenbogen_(KB)'!R44)</f>
        <v>Unvollständig</v>
      </c>
      <c r="B14" s="77"/>
      <c r="C14" s="78" t="str">
        <f>IF($A14="I.O.","",CONCATENATE('Kennzahlenbogen_(KB)'!B44,'Kennzahlenbogen_(KB)'!C44))</f>
        <v>11</v>
      </c>
      <c r="D14" s="79" t="str">
        <f>IF($A14="I.O.","",'Kennzahlenbogen_(KB)'!E44)</f>
        <v>Resektion bei Residualtumor</v>
      </c>
      <c r="E14" s="80" t="str">
        <f>IF(AND('Kennzahlenbogen_(KB)'!L44="",$A14&lt;&gt;"I.O."),"-----",IF($A14="I.O.","",'Kennzahlenbogen_(KB)'!L44))</f>
        <v>-----</v>
      </c>
      <c r="F14" s="81" t="str">
        <f>IF($A14="I.O.","",'Kennzahlenbogen_(KB)'!M44)</f>
        <v>Derzeit keine Vorgaben</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IF(ROW()-ROW($D$2:$D$15)+1&gt;ROWS($C$2:$C$15)-COUNTBLANK($C$2:$C$15),"",INDIRECT(ADDRESS(SMALL((IF($C$2:$C$15&lt;&gt;"",ROW($C$2:$C$15),ROW()+ROWS($C$2:$C$15))),ROW()-ROW($D$2:$D$15)+1),COLUMN($C$2:$C$15),4)))</f>
        <v>11</v>
      </c>
      <c r="P14" s="79" t="str">
        <f t="array" aca="1" ref="P14" ca="1">IF(ROW()-ROW($E$2:$E$15)+1&gt;ROWS($D$2:$D$15)-COUNTBLANK($D$2:$D$15),"",INDIRECT(ADDRESS(SMALL((IF($D$2:$D$15&gt;"",ROW($D$2:$D$15),ROW()+ROWS($D$2:$D$15))),ROW()-ROW($E$2:$E$15)+1),COLUMN($D$2:$D$15),4)))</f>
        <v>Resektion bei Residualtumor</v>
      </c>
      <c r="Q14" s="86" t="str">
        <f t="array" aca="1" ref="Q14" ca="1">IF(ROW()-ROW($F$2:$F$15)+1&gt;ROWS($E$2:$E$15)-COUNTBLANK($E$2:$E$15),"",INDIRECT(ADDRESS(SMALL((IF($E$2:$E$15&gt;"",ROW($E$2:$E$15),ROW()+ROWS($E$2:$E$15))),ROW()-ROW($F$2:$F$15)+1),COLUMN($E$2:$E$15),4)))</f>
        <v>-----</v>
      </c>
      <c r="R14" s="86" t="str">
        <f t="array" aca="1" ref="R14" ca="1">IF(ROW()-ROW($G$2:$G$15)+1&gt;ROWS($F$2:$F$15)-COUNTBLANK($F$2:$F$15),"",INDIRECT(ADDRESS(SMALL((IF($F$2:$F$15&gt;"",ROW($F$2:$F$15),ROW()+ROWS($F$2:$F$15))),ROW()-ROW($G$2:$G$15)+1),COLUMN($F$2:$F$15),4)))</f>
        <v>Derzeit keine Vorgaben</v>
      </c>
      <c r="S14" s="86" t="str">
        <f t="array" aca="1" ref="S14" ca="1">IF(ROW()-ROW($H$2:$H$15)+1&gt;ROWS($G$2:$G$15)-COUNTBLANK($G$2:$G$15),"",INDIRECT(ADDRESS(SMALL((IF($G$2:$G$15&lt;&gt;"",ROW($G$2:$G$15),ROW()+ROWS($G$2:$G$15))),ROW()-ROW($H$2:$H$15)+1),COLUMN($G$2:$G$15),4)))</f>
        <v>-----</v>
      </c>
      <c r="T14" s="87" t="str">
        <f t="array" aca="1" ref="T14" ca="1">IF(ROW()-ROW($I$2:$I$15)+1&gt;ROWS($H$2:$H$15)-COUNTBLANK($H$2:$H$15),"",INDIRECT(ADDRESS(SMALL((IF($H$2:$H$15&lt;&gt;"",ROW($H$2:$H$15),ROW()+ROWS($H$2:$H$15))),ROW()-ROW($I$2:$I$15)+1),COLUMN($H$2:$H$15),4)))</f>
        <v>-----</v>
      </c>
      <c r="U14" s="87" t="str">
        <f t="array" aca="1" ref="U14" ca="1">IF(ROW()-ROW($J$2:$J$15)+1&gt;ROWS($I$2:$I$15)-COUNTBLANK($I$2:$I$15),"",INDIRECT(ADDRESS(SMALL((IF($I$2:$I$15&lt;&gt;"",ROW($I$2:$I$15),ROW()+ROWS($I$2:$I$15))),ROW()-ROW($J$2:$J$15)+1),COLUMN($I$2:$I$15),4)))</f>
        <v>-----</v>
      </c>
      <c r="V14" s="83" t="str">
        <f t="array" aca="1" ref="V14" ca="1">IF(ROW()-ROW($K$2:$K$15)+1&gt;ROWS($J$2:$J$15)-COUNTBLANK($J$2:$J$15),"",INDIRECT(ADDRESS(SMALL((IF($J$2:$J$15&lt;&gt;"",ROW($J$2:$J$15),ROW()+ROWS($J$2:$J$15))),ROW()-ROW($K$2:$K$15)+1),COLUMN($J$2:$J$15),4)))</f>
        <v>n.d.</v>
      </c>
      <c r="W14" s="78" t="str">
        <f t="array" aca="1" ref="W14" ca="1">IF(ROW()-ROW($L$2:$L$15)+1&gt;ROWS($K$2:$K$15)-COUNTBLANK($K$2:$K$15),"",INDIRECT(ADDRESS(SMALL((IF($K$2:$K$15&lt;&gt;"",ROW($K$2:$K$15),ROW()+ROWS($K$2:$K$15))),ROW()-ROW($L$2:$L$15)+1),COLUMN($K$2:$K$15),4)))</f>
        <v>Unvollständig</v>
      </c>
      <c r="X14" s="79" t="str">
        <f t="array" aca="1" ref="X14" ca="1">IF(ROW()-ROW($M$2:$M$15)+1&gt;ROWS($L$2:$L$15)-COUNTBLANK($L$2:$L$15),"",INDIRECT(ADDRESS(SMALL((IF($L$2:$L$15&lt;&gt;"",ROW($L$2:$L$15),ROW()+ROWS($L$2:$L$15))),ROW()-ROW($M$2:$M$15)+1),COLUMN($L$2:$L$15),4)))</f>
        <v>-----</v>
      </c>
      <c r="Y14" s="79" t="str">
        <f t="array" aca="1" ref="Y14" ca="1">IF(ROW()-ROW($N$2:$N$15)+1&gt;ROWS($M$2:$M$15)-COUNTBLANK($M$2:$M$15),"",INDIRECT(ADDRESS(SMALL((IF($M$2:$M$15&lt;&gt;"",ROW($M$2:$M$15),ROW()+ROWS($M$2:$M$15))),ROW()-ROW($N$2:$N$15)+1),COLUMN($M$2:$M$15),4)))</f>
        <v>-----</v>
      </c>
    </row>
    <row r="15" spans="1:25" ht="54.95" customHeight="1" x14ac:dyDescent="0.25">
      <c r="A15" s="76" t="str">
        <f>IF('Kennzahlenbogen_(KB)'!R47=0,"",'Kennzahlenbogen_(KB)'!R47)</f>
        <v>Unvollständig</v>
      </c>
      <c r="B15" s="77"/>
      <c r="C15" s="78" t="str">
        <f>IF($A15="I.O.","",CONCATENATE('Kennzahlenbogen_(KB)'!B47,'Kennzahlenbogen_(KB)'!C47))</f>
        <v>12</v>
      </c>
      <c r="D15" s="79" t="str">
        <f>IF($A15="I.O.","",'Kennzahlenbogen_(KB)'!E47)</f>
        <v>Anzeichnung Stomaposition</v>
      </c>
      <c r="E15" s="80" t="str">
        <f>IF(AND('Kennzahlenbogen_(KB)'!L47="",$A15&lt;&gt;"I.O."),"-----",IF($A15="I.O.","",'Kennzahlenbogen_(KB)'!L47))</f>
        <v>-----</v>
      </c>
      <c r="F15" s="81" t="str">
        <f>IF($A15="I.O.","",'Kennzahlenbogen_(KB)'!M47)</f>
        <v>≥ 95%</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IF(ROW()-ROW($D$2:$D$15)+1&gt;ROWS($C$2:$C$15)-COUNTBLANK($C$2:$C$15),"",INDIRECT(ADDRESS(SMALL((IF($C$2:$C$15&lt;&gt;"",ROW($C$2:$C$15),ROW()+ROWS($C$2:$C$15))),ROW()-ROW($D$2:$D$15)+1),COLUMN($C$2:$C$15),4)))</f>
        <v>12</v>
      </c>
      <c r="P15" s="79" t="str">
        <f t="array" aca="1" ref="P15" ca="1">IF(ROW()-ROW($E$2:$E$15)+1&gt;ROWS($D$2:$D$15)-COUNTBLANK($D$2:$D$15),"",INDIRECT(ADDRESS(SMALL((IF($D$2:$D$15&gt;"",ROW($D$2:$D$15),ROW()+ROWS($D$2:$D$15))),ROW()-ROW($E$2:$E$15)+1),COLUMN($D$2:$D$15),4)))</f>
        <v>Anzeichnung Stomaposition</v>
      </c>
      <c r="Q15" s="86" t="str">
        <f t="array" aca="1" ref="Q15" ca="1">IF(ROW()-ROW($F$2:$F$15)+1&gt;ROWS($E$2:$E$15)-COUNTBLANK($E$2:$E$15),"",INDIRECT(ADDRESS(SMALL((IF($E$2:$E$15&gt;"",ROW($E$2:$E$15),ROW()+ROWS($E$2:$E$15))),ROW()-ROW($F$2:$F$15)+1),COLUMN($E$2:$E$15),4)))</f>
        <v>-----</v>
      </c>
      <c r="R15" s="86" t="str">
        <f t="array" aca="1" ref="R15" ca="1">IF(ROW()-ROW($G$2:$G$15)+1&gt;ROWS($F$2:$F$15)-COUNTBLANK($F$2:$F$15),"",INDIRECT(ADDRESS(SMALL((IF($F$2:$F$15&gt;"",ROW($F$2:$F$15),ROW()+ROWS($F$2:$F$15))),ROW()-ROW($G$2:$G$15)+1),COLUMN($F$2:$F$15),4)))</f>
        <v>≥ 95%</v>
      </c>
      <c r="S15" s="86" t="str">
        <f t="array" aca="1" ref="S15" ca="1">IF(ROW()-ROW($H$2:$H$15)+1&gt;ROWS($G$2:$G$15)-COUNTBLANK($G$2:$G$15),"",INDIRECT(ADDRESS(SMALL((IF($G$2:$G$15&lt;&gt;"",ROW($G$2:$G$15),ROW()+ROWS($G$2:$G$15))),ROW()-ROW($H$2:$H$15)+1),COLUMN($G$2:$G$15),4)))</f>
        <v>-----</v>
      </c>
      <c r="T15" s="87" t="str">
        <f t="array" aca="1" ref="T15" ca="1">IF(ROW()-ROW($I$2:$I$15)+1&gt;ROWS($H$2:$H$15)-COUNTBLANK($H$2:$H$15),"",INDIRECT(ADDRESS(SMALL((IF($H$2:$H$15&lt;&gt;"",ROW($H$2:$H$15),ROW()+ROWS($H$2:$H$15))),ROW()-ROW($I$2:$I$15)+1),COLUMN($H$2:$H$15),4)))</f>
        <v>-----</v>
      </c>
      <c r="U15" s="87" t="str">
        <f t="array" aca="1" ref="U15" ca="1">IF(ROW()-ROW($J$2:$J$15)+1&gt;ROWS($I$2:$I$15)-COUNTBLANK($I$2:$I$15),"",INDIRECT(ADDRESS(SMALL((IF($I$2:$I$15&lt;&gt;"",ROW($I$2:$I$15),ROW()+ROWS($I$2:$I$15))),ROW()-ROW($J$2:$J$15)+1),COLUMN($I$2:$I$15),4)))</f>
        <v>-----</v>
      </c>
      <c r="V15" s="83" t="str">
        <f t="array" aca="1" ref="V15" ca="1">IF(ROW()-ROW($K$2:$K$15)+1&gt;ROWS($J$2:$J$15)-COUNTBLANK($J$2:$J$15),"",INDIRECT(ADDRESS(SMALL((IF($J$2:$J$15&lt;&gt;"",ROW($J$2:$J$15),ROW()+ROWS($J$2:$J$15))),ROW()-ROW($K$2:$K$15)+1),COLUMN($J$2:$J$15),4)))</f>
        <v>n.d.</v>
      </c>
      <c r="W15" s="78" t="str">
        <f t="array" aca="1" ref="W15" ca="1">IF(ROW()-ROW($L$2:$L$15)+1&gt;ROWS($K$2:$K$15)-COUNTBLANK($K$2:$K$15),"",INDIRECT(ADDRESS(SMALL((IF($K$2:$K$15&lt;&gt;"",ROW($K$2:$K$15),ROW()+ROWS($K$2:$K$15))),ROW()-ROW($L$2:$L$15)+1),COLUMN($K$2:$K$15),4)))</f>
        <v>Unvollständig</v>
      </c>
      <c r="X15" s="79" t="str">
        <f t="array" aca="1" ref="X15" ca="1">IF(ROW()-ROW($M$2:$M$15)+1&gt;ROWS($L$2:$L$15)-COUNTBLANK($L$2:$L$15),"",INDIRECT(ADDRESS(SMALL((IF($L$2:$L$15&lt;&gt;"",ROW($L$2:$L$15),ROW()+ROWS($L$2:$L$15))),ROW()-ROW($M$2:$M$15)+1),COLUMN($L$2:$L$15),4)))</f>
        <v>-----</v>
      </c>
      <c r="Y15" s="79" t="str">
        <f t="array" aca="1" ref="Y15" ca="1">IF(ROW()-ROW($N$2:$N$15)+1&gt;ROWS($M$2:$M$15)-COUNTBLANK($M$2:$M$15),"",INDIRECT(ADDRESS(SMALL((IF($M$2:$M$15&lt;&gt;"",ROW($M$2:$M$15),ROW()+ROWS($M$2:$M$15))),ROW()-ROW($N$2:$N$15)+1),COLUMN($M$2:$M$15),4)))</f>
        <v>-----</v>
      </c>
    </row>
  </sheetData>
  <sheetProtection selectLockedCells="1"/>
  <conditionalFormatting sqref="K2:K15">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5"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Basisdaten</vt:lpstr>
      <vt:lpstr>Datenquelle</vt:lpstr>
      <vt:lpstr>HilfstabelleSD</vt:lpstr>
      <vt:lpstr>HilfstabelleB</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2024-11-26T12:30:44Z</cp:lastPrinted>
  <dcterms:created xsi:type="dcterms:W3CDTF">2017-07-03T08:13:20Z</dcterms:created>
  <dcterms:modified xsi:type="dcterms:W3CDTF">2025-04-09T09:14:29Z</dcterms:modified>
</cp:coreProperties>
</file>