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tables/table1.xml" ContentType="application/vnd.openxmlformats-officedocument.spreadsheetml.table+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workbookProtection workbookAlgorithmName="SHA-512" workbookHashValue="JA9F8JzR9AfeDne0GZUczXg99WLfujuIPFTQZZ5jzlNitKEgsKPcoR21PgxDig7dOSoihQAxD3tdY1wFX+LCJw==" workbookSaltValue="hkDBVMqlDj+YXE9ZP57Fiw==" workbookSpinCount="100000" lockStructure="1"/>
  <bookViews>
    <workbookView xWindow="-120" yWindow="-120" windowWidth="29040" windowHeight="15720" tabRatio="719"/>
  </bookViews>
  <sheets>
    <sheet name="Basisdaten" sheetId="1" r:id="rId1"/>
    <sheet name="Studien" sheetId="14" r:id="rId2"/>
    <sheet name="HilfstabelleStudien" sheetId="17" state="hidden" r:id="rId3"/>
    <sheet name="Untersucher" sheetId="15" r:id="rId4"/>
    <sheet name="Operateure" sheetId="16" r:id="rId5"/>
    <sheet name="HilfstabelleSD" sheetId="3" state="hidden" r:id="rId6"/>
    <sheet name="HilfstabelleB" sheetId="2" state="hidden" r:id="rId7"/>
    <sheet name="Datenquelle" sheetId="4" state="hidden" r:id="rId8"/>
    <sheet name="Kennzahlenbogen_(KB)" sheetId="5" r:id="rId9"/>
    <sheet name="Berechnung1" sheetId="11" state="hidden" r:id="rId10"/>
    <sheet name="HilfstabelleKB" sheetId="7" state="hidden" r:id="rId11"/>
    <sheet name="Datendefizite_KB" sheetId="8" r:id="rId12"/>
    <sheet name="Hilfstabelle DatendefKB" sheetId="13" state="hidden" r:id="rId13"/>
  </sheets>
  <definedNames>
    <definedName name="_xlnm.Print_Area" localSheetId="0">Basisdaten!$A$1:$I$48</definedName>
    <definedName name="_xlnm.Print_Area" localSheetId="11">OFFSET(Datendefizite_KB!$A$1,0,0,SUMPRODUCT((Datendefizite_KB!$A$14:$A$35&lt;&gt;"")+0)+13,11)</definedName>
    <definedName name="_xlnm.Print_Area" localSheetId="8">'Kennzahlenbogen_(KB)'!$A$1:$P$87</definedName>
    <definedName name="_xlnm.Print_Area" localSheetId="4">Operateure!$A$1:$G$22</definedName>
    <definedName name="_xlnm.Print_Area" localSheetId="1">Studien!$A$1:$E$60</definedName>
    <definedName name="_xlnm.Print_Area" localSheetId="3">Untersucher!$A$1:$H$23</definedName>
    <definedName name="_xlnm.Print_Titles" localSheetId="11">Datendefizite_KB!$12:$13</definedName>
    <definedName name="_xlnm.Print_Titles" localSheetId="12">'Hilfstabelle DatendefKB'!$1:$1</definedName>
    <definedName name="_xlnm.Print_Titles" localSheetId="8">'Kennzahlenbogen_(KB)'!$7:$8</definedName>
    <definedName name="_xlnm.Print_Titles">'Kennzahlenbogen_(KB)'!$7:$8</definedName>
    <definedName name="KrebsregisterZusammenarbeit" localSheetId="2">#REF!</definedName>
    <definedName name="KrebsregisterZusammenarbeit">Datenquelle!$B$96:$B$101</definedName>
    <definedName name="myCategory">Datenquelle!$A$67:$S$67</definedName>
    <definedName name="myItem" localSheetId="2">OFFSET(HilfstabelleStudien!myItemList,0,0,COUNTA(HilfstabelleStudien!myItemList),1)</definedName>
    <definedName name="myItem">OFFSET(myItemList,0,0,COUNTA(myItemList),1)</definedName>
    <definedName name="myItemList" localSheetId="2">INDEX(#REF!,0,MATCH(#REF!,#REF!,0))</definedName>
    <definedName name="myItemList">INDEX(Datenquelle!$A$68:$S$88,0,MATCH(Datenquelle!$D$105,Datenquelle!$A$67:$S$67,0))</definedName>
    <definedName name="OncoBox">Datenquelle!$B$91:$B$92</definedName>
    <definedName name="Tumordokumentation" localSheetId="2">#REF!</definedName>
    <definedName name="Tumordokumentation">Datenquelle!$B$1:$B$53</definedName>
    <definedName name="Zentrum" localSheetId="2">#REF!</definedName>
    <definedName name="Zentrum">Datenquelle!$A$108:$A$154</definedName>
  </definedName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7" l="1"/>
  <c r="B6" i="17"/>
  <c r="C6" i="17"/>
  <c r="D6" i="17"/>
  <c r="E6" i="17"/>
  <c r="A7" i="17"/>
  <c r="B7" i="17"/>
  <c r="C7" i="17"/>
  <c r="D7" i="17"/>
  <c r="E7" i="17"/>
  <c r="A8" i="17"/>
  <c r="B8" i="17"/>
  <c r="C8" i="17"/>
  <c r="D8" i="17"/>
  <c r="E8" i="17"/>
  <c r="A13" i="17"/>
  <c r="D14" i="17"/>
  <c r="E14" i="17"/>
  <c r="B15" i="17"/>
  <c r="C15" i="17"/>
  <c r="D15" i="17"/>
  <c r="E15" i="17"/>
  <c r="A17" i="17"/>
  <c r="A20" i="17"/>
  <c r="B20" i="17"/>
  <c r="C20" i="17"/>
  <c r="D20" i="17"/>
  <c r="E20" i="17"/>
  <c r="A21" i="17"/>
  <c r="E23" i="17"/>
  <c r="D24" i="17"/>
  <c r="E24" i="17"/>
  <c r="A27" i="17"/>
  <c r="B27" i="17"/>
  <c r="C27" i="17"/>
  <c r="D27" i="17"/>
  <c r="E27" i="17"/>
  <c r="A28" i="17"/>
  <c r="B28" i="17"/>
  <c r="C28" i="17"/>
  <c r="D28" i="17"/>
  <c r="E28" i="17"/>
  <c r="A29" i="17"/>
  <c r="A35" i="17"/>
  <c r="B35" i="17"/>
  <c r="C35" i="17"/>
  <c r="D35" i="17"/>
  <c r="E35" i="17"/>
  <c r="A37" i="17"/>
  <c r="C42" i="17"/>
  <c r="D42" i="17"/>
  <c r="E42" i="17"/>
  <c r="A43" i="17"/>
  <c r="B43" i="17"/>
  <c r="C43" i="17"/>
  <c r="D43" i="17"/>
  <c r="E43" i="17"/>
  <c r="A44" i="17"/>
  <c r="B44" i="17"/>
  <c r="C44" i="17"/>
  <c r="D44" i="17"/>
  <c r="E44" i="17"/>
  <c r="I12" i="14"/>
  <c r="J12" i="14"/>
  <c r="K12" i="14"/>
  <c r="I13" i="14"/>
  <c r="J13" i="14"/>
  <c r="K13" i="14"/>
  <c r="I14" i="14"/>
  <c r="K14" i="14" s="1"/>
  <c r="J14" i="14"/>
  <c r="I15" i="14"/>
  <c r="A6" i="17" s="1"/>
  <c r="J15" i="14"/>
  <c r="K15" i="14"/>
  <c r="I16" i="14"/>
  <c r="J16" i="14"/>
  <c r="K16" i="14"/>
  <c r="I17" i="14"/>
  <c r="J17" i="14"/>
  <c r="K17" i="14"/>
  <c r="I18" i="14"/>
  <c r="J18" i="14"/>
  <c r="I19" i="14"/>
  <c r="C10" i="17" s="1"/>
  <c r="J19" i="14"/>
  <c r="K19" i="14"/>
  <c r="I20" i="14"/>
  <c r="D11" i="17" s="1"/>
  <c r="J20" i="14"/>
  <c r="K20" i="14"/>
  <c r="I21" i="14"/>
  <c r="K21" i="14" s="1"/>
  <c r="J21" i="14"/>
  <c r="I22" i="14"/>
  <c r="B13" i="17" s="1"/>
  <c r="J22" i="14"/>
  <c r="K22" i="14"/>
  <c r="I23" i="14"/>
  <c r="A14" i="17" s="1"/>
  <c r="J23" i="14"/>
  <c r="B14" i="17" s="1"/>
  <c r="K23" i="14"/>
  <c r="C14" i="17" s="1"/>
  <c r="I24" i="14"/>
  <c r="J24" i="14"/>
  <c r="K24" i="14"/>
  <c r="A15" i="17" s="1"/>
  <c r="I25" i="14"/>
  <c r="J25" i="14"/>
  <c r="I26" i="14"/>
  <c r="B17" i="17" s="1"/>
  <c r="J26" i="14"/>
  <c r="K26" i="14"/>
  <c r="I27" i="14"/>
  <c r="B18" i="17" s="1"/>
  <c r="J27" i="14"/>
  <c r="K27" i="14"/>
  <c r="I28" i="14"/>
  <c r="K28" i="14" s="1"/>
  <c r="J28" i="14"/>
  <c r="I29" i="14"/>
  <c r="J29" i="14"/>
  <c r="K29" i="14"/>
  <c r="I30" i="14"/>
  <c r="B21" i="17" s="1"/>
  <c r="J30" i="14"/>
  <c r="K30" i="14"/>
  <c r="I31" i="14"/>
  <c r="B22" i="17" s="1"/>
  <c r="J31" i="14"/>
  <c r="K31" i="14"/>
  <c r="I32" i="14"/>
  <c r="B23" i="17" s="1"/>
  <c r="J32" i="14"/>
  <c r="C23" i="17" s="1"/>
  <c r="K32" i="14"/>
  <c r="D23" i="17" s="1"/>
  <c r="I33" i="14"/>
  <c r="J33" i="14"/>
  <c r="A24" i="17" s="1"/>
  <c r="K33" i="14"/>
  <c r="C24" i="17" s="1"/>
  <c r="I34" i="14"/>
  <c r="J34" i="14"/>
  <c r="I35" i="14"/>
  <c r="K35" i="14" s="1"/>
  <c r="J35" i="14"/>
  <c r="I36" i="14"/>
  <c r="J36" i="14"/>
  <c r="K36" i="14"/>
  <c r="I37" i="14"/>
  <c r="J37" i="14"/>
  <c r="K37" i="14"/>
  <c r="I38" i="14"/>
  <c r="K38" i="14" s="1"/>
  <c r="J38" i="14"/>
  <c r="I39" i="14"/>
  <c r="C30" i="17" s="1"/>
  <c r="J39" i="14"/>
  <c r="K39" i="14"/>
  <c r="I40" i="14"/>
  <c r="B31" i="17" s="1"/>
  <c r="J40" i="14"/>
  <c r="E31" i="17" s="1"/>
  <c r="K40" i="14"/>
  <c r="I41" i="14"/>
  <c r="J41" i="14"/>
  <c r="I42" i="14"/>
  <c r="J42" i="14"/>
  <c r="I43" i="14"/>
  <c r="K43" i="14" s="1"/>
  <c r="J43" i="14"/>
  <c r="I44" i="14"/>
  <c r="J44" i="14"/>
  <c r="K44" i="14"/>
  <c r="I45" i="14"/>
  <c r="J45" i="14"/>
  <c r="I46" i="14"/>
  <c r="B37" i="17" s="1"/>
  <c r="J46" i="14"/>
  <c r="K46" i="14"/>
  <c r="I47" i="14"/>
  <c r="C38" i="17" s="1"/>
  <c r="J47" i="14"/>
  <c r="K47" i="14"/>
  <c r="I48" i="14"/>
  <c r="B39" i="17" s="1"/>
  <c r="J48" i="14"/>
  <c r="K48" i="14"/>
  <c r="I49" i="14"/>
  <c r="B40" i="17" s="1"/>
  <c r="J49" i="14"/>
  <c r="E40" i="17" s="1"/>
  <c r="K49" i="14"/>
  <c r="I50" i="14"/>
  <c r="J50" i="14"/>
  <c r="I51" i="14"/>
  <c r="A42" i="17" s="1"/>
  <c r="J51" i="14"/>
  <c r="K51" i="14"/>
  <c r="B42" i="17" s="1"/>
  <c r="I52" i="14"/>
  <c r="J52" i="14"/>
  <c r="K52" i="14"/>
  <c r="I53" i="14"/>
  <c r="J53" i="14"/>
  <c r="K53" i="14"/>
  <c r="I54" i="14"/>
  <c r="J54" i="14"/>
  <c r="I55" i="14"/>
  <c r="C46" i="17" s="1"/>
  <c r="J55" i="14"/>
  <c r="K55" i="14"/>
  <c r="I56" i="14"/>
  <c r="C47" i="17" s="1"/>
  <c r="J56" i="14"/>
  <c r="K56" i="14"/>
  <c r="I57" i="14"/>
  <c r="K57" i="14" s="1"/>
  <c r="J57" i="14"/>
  <c r="I58" i="14"/>
  <c r="J58" i="14"/>
  <c r="I59" i="14"/>
  <c r="B50" i="17" s="1"/>
  <c r="J59" i="14"/>
  <c r="C50" i="17" s="1"/>
  <c r="K59" i="14"/>
  <c r="D50" i="17" s="1"/>
  <c r="I60" i="14"/>
  <c r="J60" i="14"/>
  <c r="G6" i="3"/>
  <c r="F6" i="3"/>
  <c r="G5" i="3"/>
  <c r="F5" i="3"/>
  <c r="A2" i="16"/>
  <c r="A2" i="15"/>
  <c r="D34" i="17" l="1"/>
  <c r="C34" i="17"/>
  <c r="B34" i="17"/>
  <c r="E34" i="17"/>
  <c r="A25" i="17"/>
  <c r="C32" i="17"/>
  <c r="C9" i="17"/>
  <c r="E48" i="17"/>
  <c r="C48" i="17"/>
  <c r="A48" i="17"/>
  <c r="D48" i="17"/>
  <c r="B48" i="17"/>
  <c r="D25" i="17"/>
  <c r="B32" i="17"/>
  <c r="A33" i="17"/>
  <c r="B33" i="17"/>
  <c r="B12" i="17"/>
  <c r="D47" i="17"/>
  <c r="D31" i="17"/>
  <c r="C39" i="17"/>
  <c r="E50" i="17"/>
  <c r="E46" i="17"/>
  <c r="E38" i="17"/>
  <c r="E30" i="17"/>
  <c r="E26" i="17"/>
  <c r="E22" i="17"/>
  <c r="E18" i="17"/>
  <c r="E10" i="17"/>
  <c r="D40" i="17"/>
  <c r="A40" i="17"/>
  <c r="A31" i="17"/>
  <c r="B24" i="17"/>
  <c r="E11" i="17"/>
  <c r="C11" i="17"/>
  <c r="K60" i="14"/>
  <c r="B47" i="17"/>
  <c r="B19" i="17"/>
  <c r="A47" i="17"/>
  <c r="A23" i="17"/>
  <c r="D26" i="17"/>
  <c r="K45" i="14"/>
  <c r="B46" i="17"/>
  <c r="B30" i="17"/>
  <c r="B26" i="17"/>
  <c r="A50" i="17"/>
  <c r="A46" i="17"/>
  <c r="A38" i="17"/>
  <c r="A34" i="17"/>
  <c r="A30" i="17"/>
  <c r="A26" i="17"/>
  <c r="A22" i="17"/>
  <c r="A18" i="17"/>
  <c r="A10" i="17"/>
  <c r="C40" i="17"/>
  <c r="C12" i="17"/>
  <c r="C19" i="17"/>
  <c r="B11" i="17"/>
  <c r="A39" i="17"/>
  <c r="A19" i="17"/>
  <c r="D46" i="17"/>
  <c r="D38" i="17"/>
  <c r="D30" i="17"/>
  <c r="D10" i="17"/>
  <c r="B38" i="17"/>
  <c r="B10" i="17"/>
  <c r="E49" i="17"/>
  <c r="E41" i="17"/>
  <c r="E37" i="17"/>
  <c r="E33" i="17"/>
  <c r="E29" i="17"/>
  <c r="E25" i="17"/>
  <c r="E21" i="17"/>
  <c r="E17" i="17"/>
  <c r="E13" i="17"/>
  <c r="E5" i="17"/>
  <c r="E12" i="17"/>
  <c r="K41" i="14"/>
  <c r="K54" i="14"/>
  <c r="A45" i="17" s="1"/>
  <c r="A11" i="17"/>
  <c r="D18" i="17"/>
  <c r="C22" i="17"/>
  <c r="C18" i="17"/>
  <c r="K50" i="14"/>
  <c r="A41" i="17" s="1"/>
  <c r="D45" i="17"/>
  <c r="D41" i="17"/>
  <c r="D37" i="17"/>
  <c r="D33" i="17"/>
  <c r="D29" i="17"/>
  <c r="D21" i="17"/>
  <c r="D17" i="17"/>
  <c r="D13" i="17"/>
  <c r="D9" i="17"/>
  <c r="D5" i="17"/>
  <c r="K42" i="14"/>
  <c r="D12" i="17"/>
  <c r="K34" i="14"/>
  <c r="E47" i="17"/>
  <c r="E39" i="17"/>
  <c r="E19" i="17"/>
  <c r="C31" i="17"/>
  <c r="C26" i="17"/>
  <c r="K58" i="14"/>
  <c r="A49" i="17" s="1"/>
  <c r="C49" i="17"/>
  <c r="C45" i="17"/>
  <c r="C41" i="17"/>
  <c r="C37" i="17"/>
  <c r="C33" i="17"/>
  <c r="C29" i="17"/>
  <c r="C25" i="17"/>
  <c r="C21" i="17"/>
  <c r="C17" i="17"/>
  <c r="C13" i="17"/>
  <c r="C5" i="17"/>
  <c r="A12" i="17"/>
  <c r="D39" i="17"/>
  <c r="D19" i="17"/>
  <c r="K18" i="14"/>
  <c r="A9" i="17" s="1"/>
  <c r="K25" i="14"/>
  <c r="D22" i="17"/>
  <c r="B49" i="17"/>
  <c r="B45" i="17"/>
  <c r="B29" i="17"/>
  <c r="B25" i="17"/>
  <c r="B9" i="17"/>
  <c r="B5" i="17"/>
  <c r="A2" i="14"/>
  <c r="F23" i="16"/>
  <c r="J11" i="14"/>
  <c r="I11" i="14"/>
  <c r="D51" i="17" l="1"/>
  <c r="E51" i="17"/>
  <c r="C36" i="17"/>
  <c r="E36" i="17"/>
  <c r="B36" i="17"/>
  <c r="A36" i="17"/>
  <c r="D36" i="17"/>
  <c r="E45" i="17"/>
  <c r="D49" i="17"/>
  <c r="D32" i="17"/>
  <c r="E32" i="17"/>
  <c r="C51" i="17"/>
  <c r="B41" i="17"/>
  <c r="E16" i="17"/>
  <c r="A16" i="17"/>
  <c r="B16" i="17"/>
  <c r="D16" i="17"/>
  <c r="C16" i="17"/>
  <c r="A51" i="17"/>
  <c r="A32" i="17"/>
  <c r="E9" i="17"/>
  <c r="B51" i="17"/>
  <c r="B4" i="17"/>
  <c r="E3" i="17"/>
  <c r="K11" i="14"/>
  <c r="E2" i="17" s="1"/>
  <c r="D3" i="17" l="1"/>
  <c r="C3" i="17"/>
  <c r="A3" i="17"/>
  <c r="B3" i="17"/>
  <c r="D4" i="17"/>
  <c r="E4" i="17"/>
  <c r="C4" i="17"/>
  <c r="A4" i="17"/>
  <c r="D2" i="17"/>
  <c r="E5" i="14"/>
  <c r="O30" i="5" s="1"/>
  <c r="A2" i="17"/>
  <c r="B2" i="17"/>
  <c r="C2" i="17"/>
  <c r="O26" i="5"/>
  <c r="P24" i="5" s="1"/>
  <c r="A7" i="13" s="1"/>
  <c r="E7" i="13" s="1"/>
  <c r="M42" i="11" l="1"/>
  <c r="D7" i="13"/>
  <c r="C7" i="13"/>
  <c r="M7" i="13"/>
  <c r="L7" i="13"/>
  <c r="K7" i="13"/>
  <c r="J7" i="13"/>
  <c r="H7" i="13"/>
  <c r="G7" i="13"/>
  <c r="F7" i="13"/>
  <c r="S43" i="5" l="1"/>
  <c r="S10" i="5"/>
  <c r="B12" i="2"/>
  <c r="B11" i="2"/>
  <c r="B10" i="2"/>
  <c r="B6" i="2"/>
  <c r="B5" i="2"/>
  <c r="M39" i="1"/>
  <c r="M31" i="1"/>
  <c r="O62" i="5" l="1"/>
  <c r="O59" i="5"/>
  <c r="B13" i="7" l="1"/>
  <c r="P12" i="5" l="1"/>
  <c r="M30" i="11" s="1"/>
  <c r="O37" i="5" l="1"/>
  <c r="O38" i="5" l="1"/>
  <c r="P36" i="5" s="1"/>
  <c r="M54" i="11" s="1"/>
  <c r="G13" i="7"/>
  <c r="F13" i="7"/>
  <c r="O30" i="11" l="1"/>
  <c r="H13" i="7" s="1"/>
  <c r="M28" i="11"/>
  <c r="M29" i="11"/>
  <c r="L30" i="11"/>
  <c r="N30" i="11" l="1"/>
  <c r="E13" i="7" s="1"/>
  <c r="A3" i="13"/>
  <c r="E6" i="3"/>
  <c r="K3" i="13" l="1"/>
  <c r="G3" i="13"/>
  <c r="J3" i="13"/>
  <c r="F3" i="13"/>
  <c r="M3" i="13"/>
  <c r="E3" i="13"/>
  <c r="L3" i="13"/>
  <c r="I3" i="13"/>
  <c r="D3" i="13"/>
  <c r="C3" i="13"/>
  <c r="H3" i="13"/>
  <c r="S37" i="5"/>
  <c r="G12" i="7" l="1"/>
  <c r="G14" i="7"/>
  <c r="G15" i="7"/>
  <c r="G16" i="7"/>
  <c r="G17" i="7"/>
  <c r="G18" i="7"/>
  <c r="G19" i="7"/>
  <c r="G20" i="7"/>
  <c r="G21" i="7"/>
  <c r="G22" i="7"/>
  <c r="G23" i="7"/>
  <c r="G24" i="7"/>
  <c r="G25" i="7"/>
  <c r="G26" i="7"/>
  <c r="G27" i="7"/>
  <c r="G28" i="7"/>
  <c r="G29" i="7"/>
  <c r="G30" i="7"/>
  <c r="G31" i="7"/>
  <c r="G32" i="7"/>
  <c r="G33" i="7"/>
  <c r="F33" i="7"/>
  <c r="F32" i="7"/>
  <c r="F31" i="7"/>
  <c r="F30" i="7"/>
  <c r="F29" i="7"/>
  <c r="F28" i="7"/>
  <c r="F27" i="7"/>
  <c r="F26" i="7"/>
  <c r="F25" i="7"/>
  <c r="F24" i="7"/>
  <c r="F23" i="7"/>
  <c r="F22" i="7"/>
  <c r="F21" i="7"/>
  <c r="F20" i="7"/>
  <c r="C33" i="7"/>
  <c r="C32" i="7"/>
  <c r="C31" i="7"/>
  <c r="C30" i="7"/>
  <c r="C24" i="7"/>
  <c r="B33" i="7"/>
  <c r="B32" i="7"/>
  <c r="B31" i="7"/>
  <c r="B30" i="7"/>
  <c r="B29" i="7"/>
  <c r="B28" i="7"/>
  <c r="B27" i="7"/>
  <c r="B26" i="7"/>
  <c r="B25" i="7"/>
  <c r="B24" i="7"/>
  <c r="B22" i="7"/>
  <c r="B21" i="7"/>
  <c r="B20" i="7"/>
  <c r="E39" i="1"/>
  <c r="E31" i="1"/>
  <c r="S22" i="5" s="1"/>
  <c r="O22" i="5" s="1"/>
  <c r="P57" i="5"/>
  <c r="O47" i="5"/>
  <c r="P45" i="5" l="1"/>
  <c r="M63" i="11" s="1"/>
  <c r="N63" i="11" s="1"/>
  <c r="D24" i="7"/>
  <c r="M75" i="11"/>
  <c r="N75" i="11" s="1"/>
  <c r="E28" i="7" s="1"/>
  <c r="A18" i="13"/>
  <c r="S46" i="5"/>
  <c r="S70" i="5"/>
  <c r="S67" i="5"/>
  <c r="S64" i="5"/>
  <c r="D28" i="7"/>
  <c r="O81" i="11"/>
  <c r="H30" i="7" s="1"/>
  <c r="O84" i="11"/>
  <c r="H31" i="7" s="1"/>
  <c r="O87" i="11"/>
  <c r="H32" i="7" s="1"/>
  <c r="O90" i="11"/>
  <c r="H33" i="7" s="1"/>
  <c r="O51" i="11"/>
  <c r="O54" i="11"/>
  <c r="O57" i="11"/>
  <c r="O60" i="11"/>
  <c r="L63" i="11"/>
  <c r="O63" i="11"/>
  <c r="O66" i="11"/>
  <c r="H25" i="7" s="1"/>
  <c r="O69" i="11"/>
  <c r="H26" i="7" s="1"/>
  <c r="O72" i="11"/>
  <c r="H27" i="7" s="1"/>
  <c r="L75" i="11"/>
  <c r="O75" i="11"/>
  <c r="H28" i="7" s="1"/>
  <c r="O78" i="11"/>
  <c r="H29" i="7" s="1"/>
  <c r="O48" i="11"/>
  <c r="O61" i="5"/>
  <c r="C29" i="7" s="1"/>
  <c r="S55" i="5"/>
  <c r="O55" i="5" s="1"/>
  <c r="C27" i="7" s="1"/>
  <c r="S52" i="5"/>
  <c r="O52" i="5" s="1"/>
  <c r="C26" i="7" s="1"/>
  <c r="S49" i="5"/>
  <c r="O49" i="5" s="1"/>
  <c r="C25" i="7" s="1"/>
  <c r="O40" i="5"/>
  <c r="C22" i="7" s="1"/>
  <c r="O34" i="5"/>
  <c r="O74" i="5"/>
  <c r="O71" i="5"/>
  <c r="O68" i="5"/>
  <c r="O65" i="5"/>
  <c r="A14" i="13" l="1"/>
  <c r="G14" i="13" s="1"/>
  <c r="P63" i="5"/>
  <c r="M81" i="11" s="1"/>
  <c r="N81" i="11" s="1"/>
  <c r="E30" i="7" s="1"/>
  <c r="D30" i="7"/>
  <c r="P66" i="5"/>
  <c r="M84" i="11" s="1"/>
  <c r="N84" i="11" s="1"/>
  <c r="E31" i="7" s="1"/>
  <c r="D31" i="7"/>
  <c r="P69" i="5"/>
  <c r="M87" i="11" s="1"/>
  <c r="N87" i="11" s="1"/>
  <c r="E32" i="7" s="1"/>
  <c r="D32" i="7"/>
  <c r="P72" i="5"/>
  <c r="M90" i="11" s="1"/>
  <c r="D33" i="7"/>
  <c r="O9" i="5"/>
  <c r="L90" i="11"/>
  <c r="C18" i="13"/>
  <c r="F18" i="13"/>
  <c r="M18" i="13"/>
  <c r="D18" i="13"/>
  <c r="K18" i="13"/>
  <c r="H18" i="13"/>
  <c r="G18" i="13"/>
  <c r="L18" i="13"/>
  <c r="E18" i="13"/>
  <c r="J18" i="13"/>
  <c r="L78" i="11"/>
  <c r="P60" i="5"/>
  <c r="O41" i="5"/>
  <c r="C21" i="7"/>
  <c r="D21" i="7"/>
  <c r="O35" i="5"/>
  <c r="C20" i="7"/>
  <c r="L87" i="11"/>
  <c r="L84" i="11"/>
  <c r="D29" i="7"/>
  <c r="L81" i="11"/>
  <c r="B9" i="2"/>
  <c r="D8" i="2"/>
  <c r="C8" i="2"/>
  <c r="B7" i="2"/>
  <c r="B4" i="2"/>
  <c r="D3" i="2"/>
  <c r="C3" i="2"/>
  <c r="B2" i="2"/>
  <c r="O25" i="5" l="1"/>
  <c r="I7" i="13" s="1"/>
  <c r="O16" i="5"/>
  <c r="O28" i="5"/>
  <c r="M14" i="13"/>
  <c r="L14" i="13"/>
  <c r="F14" i="13"/>
  <c r="J14" i="13"/>
  <c r="C14" i="13"/>
  <c r="E14" i="13"/>
  <c r="L27" i="11"/>
  <c r="D14" i="13"/>
  <c r="H14" i="13"/>
  <c r="K14" i="13"/>
  <c r="I14" i="13"/>
  <c r="O31" i="5"/>
  <c r="O32" i="5" s="1"/>
  <c r="A20" i="13"/>
  <c r="G20" i="13" s="1"/>
  <c r="A21" i="13"/>
  <c r="C21" i="13" s="1"/>
  <c r="A22" i="13"/>
  <c r="D22" i="7"/>
  <c r="P39" i="5"/>
  <c r="D20" i="7"/>
  <c r="P33" i="5"/>
  <c r="N90" i="11"/>
  <c r="E33" i="7" s="1"/>
  <c r="A23" i="13"/>
  <c r="J23" i="13" s="1"/>
  <c r="M78" i="11"/>
  <c r="N78" i="11" s="1"/>
  <c r="E29" i="7" s="1"/>
  <c r="A19" i="13"/>
  <c r="L57" i="11"/>
  <c r="L51" i="11"/>
  <c r="B8" i="2"/>
  <c r="O42" i="5"/>
  <c r="B3" i="2"/>
  <c r="O58" i="5"/>
  <c r="A2" i="5"/>
  <c r="K20" i="13" l="1"/>
  <c r="L20" i="13"/>
  <c r="I20" i="13"/>
  <c r="E20" i="13"/>
  <c r="C20" i="13"/>
  <c r="J20" i="13"/>
  <c r="H20" i="13"/>
  <c r="D21" i="13"/>
  <c r="J21" i="13"/>
  <c r="C22" i="13"/>
  <c r="J22" i="13"/>
  <c r="M20" i="13"/>
  <c r="F20" i="13"/>
  <c r="D20" i="13"/>
  <c r="L21" i="13"/>
  <c r="M21" i="13"/>
  <c r="F21" i="13"/>
  <c r="G21" i="13"/>
  <c r="K21" i="13"/>
  <c r="I21" i="13"/>
  <c r="E21" i="13"/>
  <c r="H21" i="13"/>
  <c r="G22" i="13"/>
  <c r="I22" i="13"/>
  <c r="E22" i="13"/>
  <c r="K22" i="13"/>
  <c r="L22" i="13"/>
  <c r="H22" i="13"/>
  <c r="F22" i="13"/>
  <c r="M22" i="13"/>
  <c r="D22" i="13"/>
  <c r="M57" i="11"/>
  <c r="N57" i="11" s="1"/>
  <c r="M51" i="11"/>
  <c r="N51" i="11" s="1"/>
  <c r="A12" i="13"/>
  <c r="A10" i="13"/>
  <c r="J10" i="13" s="1"/>
  <c r="C23" i="13"/>
  <c r="E23" i="13"/>
  <c r="D23" i="13"/>
  <c r="K23" i="13"/>
  <c r="F23" i="13"/>
  <c r="G23" i="13"/>
  <c r="I23" i="13"/>
  <c r="M23" i="13"/>
  <c r="L23" i="13"/>
  <c r="H23" i="13"/>
  <c r="C28" i="7"/>
  <c r="I18" i="13"/>
  <c r="C19" i="13"/>
  <c r="M19" i="13"/>
  <c r="J19" i="13"/>
  <c r="K19" i="13"/>
  <c r="I19" i="13"/>
  <c r="L19" i="13"/>
  <c r="F19" i="13"/>
  <c r="G19" i="13"/>
  <c r="E19" i="13"/>
  <c r="H19" i="13"/>
  <c r="D19" i="13"/>
  <c r="P42" i="5"/>
  <c r="L60" i="11"/>
  <c r="B23" i="7"/>
  <c r="C16" i="7"/>
  <c r="J8" i="8"/>
  <c r="C8" i="8"/>
  <c r="F19" i="7"/>
  <c r="B19" i="7"/>
  <c r="F18" i="7"/>
  <c r="B18" i="7"/>
  <c r="F17" i="7"/>
  <c r="C17" i="7"/>
  <c r="B17" i="7"/>
  <c r="F16" i="7"/>
  <c r="B16" i="7"/>
  <c r="F15" i="7"/>
  <c r="C15" i="7"/>
  <c r="B15" i="7"/>
  <c r="F14" i="7"/>
  <c r="B14" i="7"/>
  <c r="F12" i="7"/>
  <c r="B3" i="7"/>
  <c r="B2" i="7"/>
  <c r="H24" i="7"/>
  <c r="H23" i="7"/>
  <c r="H22" i="7"/>
  <c r="H21" i="7"/>
  <c r="H20" i="7"/>
  <c r="H19" i="7"/>
  <c r="O45" i="11"/>
  <c r="H18" i="7" s="1"/>
  <c r="M44" i="11"/>
  <c r="M43" i="11"/>
  <c r="O42" i="11"/>
  <c r="H17" i="7" s="1"/>
  <c r="O39" i="11"/>
  <c r="H16" i="7" s="1"/>
  <c r="O36" i="11"/>
  <c r="H15" i="7" s="1"/>
  <c r="O33" i="11"/>
  <c r="H14" i="7" s="1"/>
  <c r="O27" i="11"/>
  <c r="H12" i="7" s="1"/>
  <c r="O56" i="5"/>
  <c r="P54" i="5" s="1"/>
  <c r="O50" i="5"/>
  <c r="P48" i="5" s="1"/>
  <c r="L54" i="11"/>
  <c r="C19" i="7"/>
  <c r="O29" i="5"/>
  <c r="D18" i="7" s="1"/>
  <c r="C18" i="7"/>
  <c r="L42" i="11"/>
  <c r="O23" i="5"/>
  <c r="L39" i="11" s="1"/>
  <c r="O20" i="5"/>
  <c r="P18" i="5" s="1"/>
  <c r="M36" i="11" s="1"/>
  <c r="C14" i="7"/>
  <c r="B12" i="7"/>
  <c r="C5" i="5"/>
  <c r="A105" i="4"/>
  <c r="F105" i="4" s="1"/>
  <c r="I16" i="1" s="1"/>
  <c r="B3" i="3" s="1"/>
  <c r="D6" i="3"/>
  <c r="C6" i="3"/>
  <c r="B6" i="3"/>
  <c r="B2" i="3"/>
  <c r="B1" i="3"/>
  <c r="F12" i="13" l="1"/>
  <c r="H12" i="13"/>
  <c r="E12" i="13"/>
  <c r="C12" i="13"/>
  <c r="D12" i="13"/>
  <c r="K12" i="13"/>
  <c r="I12" i="13"/>
  <c r="J12" i="13"/>
  <c r="G12" i="13"/>
  <c r="L12" i="13"/>
  <c r="M12" i="13"/>
  <c r="C10" i="13"/>
  <c r="F10" i="13"/>
  <c r="D10" i="13"/>
  <c r="K10" i="13"/>
  <c r="G10" i="13"/>
  <c r="I10" i="13"/>
  <c r="E10" i="13"/>
  <c r="L10" i="13"/>
  <c r="M10" i="13"/>
  <c r="H10" i="13"/>
  <c r="L72" i="11"/>
  <c r="D27" i="7"/>
  <c r="L66" i="11"/>
  <c r="D25" i="7"/>
  <c r="O53" i="5"/>
  <c r="P51" i="5" s="1"/>
  <c r="O17" i="5"/>
  <c r="L33" i="11" s="1"/>
  <c r="C105" i="4"/>
  <c r="B12" i="1" s="1"/>
  <c r="E3" i="4"/>
  <c r="F3" i="4" s="1"/>
  <c r="B105" i="4"/>
  <c r="B10" i="1" s="1"/>
  <c r="F5" i="5" s="1"/>
  <c r="D105" i="4"/>
  <c r="A24" i="1" s="1"/>
  <c r="A6" i="3" s="1"/>
  <c r="P21" i="5"/>
  <c r="P9" i="5"/>
  <c r="M27" i="11" s="1"/>
  <c r="D15" i="7"/>
  <c r="L36" i="11"/>
  <c r="M72" i="11"/>
  <c r="N72" i="11" s="1"/>
  <c r="E27" i="7" s="1"/>
  <c r="P27" i="5"/>
  <c r="L45" i="11"/>
  <c r="D17" i="7"/>
  <c r="D16" i="7"/>
  <c r="M60" i="11"/>
  <c r="N60" i="11" s="1"/>
  <c r="N42" i="11" l="1"/>
  <c r="E17" i="7" s="1"/>
  <c r="D19" i="7"/>
  <c r="L48" i="11"/>
  <c r="L69" i="11"/>
  <c r="D26" i="7"/>
  <c r="N54" i="11"/>
  <c r="E21" i="7" s="1"/>
  <c r="A15" i="13"/>
  <c r="I15" i="13" s="1"/>
  <c r="M66" i="11"/>
  <c r="N66" i="11" s="1"/>
  <c r="E25" i="7" s="1"/>
  <c r="E20" i="7"/>
  <c r="A11" i="13"/>
  <c r="P30" i="5"/>
  <c r="P15" i="5"/>
  <c r="A4" i="13" s="1"/>
  <c r="K4" i="13" s="1"/>
  <c r="D14" i="7"/>
  <c r="E22" i="7"/>
  <c r="C6" i="8"/>
  <c r="A2" i="13"/>
  <c r="N27" i="11"/>
  <c r="E12" i="7" s="1"/>
  <c r="M39" i="11"/>
  <c r="N39" i="11" s="1"/>
  <c r="E16" i="7" s="1"/>
  <c r="A6" i="13"/>
  <c r="E24" i="7"/>
  <c r="A17" i="13"/>
  <c r="A13" i="13"/>
  <c r="M45" i="11"/>
  <c r="N45" i="11" s="1"/>
  <c r="E18" i="7" s="1"/>
  <c r="A8" i="13"/>
  <c r="N36" i="11"/>
  <c r="E15" i="7" s="1"/>
  <c r="A5" i="13"/>
  <c r="J5" i="13" s="1"/>
  <c r="C6" i="11" l="1"/>
  <c r="C9" i="11" s="1"/>
  <c r="E77" i="5" s="1"/>
  <c r="E6" i="11"/>
  <c r="E10" i="11" s="1"/>
  <c r="G6" i="11"/>
  <c r="F6" i="11"/>
  <c r="D6" i="11"/>
  <c r="D9" i="11" s="1"/>
  <c r="H6" i="11"/>
  <c r="L15" i="13"/>
  <c r="M15" i="13"/>
  <c r="F15" i="13"/>
  <c r="E23" i="7"/>
  <c r="M69" i="11"/>
  <c r="N69" i="11" s="1"/>
  <c r="E26" i="7" s="1"/>
  <c r="E15" i="13"/>
  <c r="C15" i="13"/>
  <c r="H15" i="13"/>
  <c r="G15" i="13"/>
  <c r="K15" i="13"/>
  <c r="J15" i="13"/>
  <c r="D15" i="13"/>
  <c r="A9" i="13"/>
  <c r="H9" i="13" s="1"/>
  <c r="M48" i="11"/>
  <c r="N48" i="11" s="1"/>
  <c r="E19" i="7" s="1"/>
  <c r="L11" i="13"/>
  <c r="J11" i="13"/>
  <c r="A16" i="13"/>
  <c r="H16" i="13" s="1"/>
  <c r="L4" i="13"/>
  <c r="D11" i="13"/>
  <c r="I11" i="13"/>
  <c r="G11" i="13"/>
  <c r="K11" i="13"/>
  <c r="M11" i="13"/>
  <c r="F11" i="13"/>
  <c r="H11" i="13"/>
  <c r="C11" i="13"/>
  <c r="E11" i="13"/>
  <c r="D4" i="13"/>
  <c r="M4" i="13"/>
  <c r="C4" i="13"/>
  <c r="H4" i="13"/>
  <c r="J4" i="13"/>
  <c r="E4" i="13"/>
  <c r="F4" i="13"/>
  <c r="M33" i="11"/>
  <c r="N33" i="11" s="1"/>
  <c r="E14" i="7" s="1"/>
  <c r="G4" i="13"/>
  <c r="I4" i="13"/>
  <c r="L6" i="13"/>
  <c r="J6" i="13"/>
  <c r="G6" i="13"/>
  <c r="H6" i="13"/>
  <c r="D6" i="13"/>
  <c r="M6" i="13"/>
  <c r="K6" i="13"/>
  <c r="F6" i="13"/>
  <c r="C6" i="13"/>
  <c r="I6" i="13"/>
  <c r="E6" i="13"/>
  <c r="J2" i="13"/>
  <c r="E2" i="13"/>
  <c r="L2" i="13"/>
  <c r="K2" i="13"/>
  <c r="H2" i="13"/>
  <c r="I2" i="13"/>
  <c r="D2" i="13"/>
  <c r="F2" i="13"/>
  <c r="G2" i="13"/>
  <c r="M2" i="13"/>
  <c r="C2" i="13"/>
  <c r="M5" i="13"/>
  <c r="I5" i="13"/>
  <c r="E5" i="13"/>
  <c r="L5" i="13"/>
  <c r="H5" i="13"/>
  <c r="D5" i="13"/>
  <c r="K5" i="13"/>
  <c r="G5" i="13"/>
  <c r="C5" i="13"/>
  <c r="F5" i="13"/>
  <c r="M8" i="13"/>
  <c r="I8" i="13"/>
  <c r="E8" i="13"/>
  <c r="L8" i="13"/>
  <c r="H8" i="13"/>
  <c r="D8" i="13"/>
  <c r="K8" i="13"/>
  <c r="G8" i="13"/>
  <c r="C8" i="13"/>
  <c r="F8" i="13"/>
  <c r="J8" i="13"/>
  <c r="M13" i="13"/>
  <c r="I13" i="13"/>
  <c r="E13" i="13"/>
  <c r="L13" i="13"/>
  <c r="H13" i="13"/>
  <c r="D13" i="13"/>
  <c r="K13" i="13"/>
  <c r="G13" i="13"/>
  <c r="C13" i="13"/>
  <c r="J13" i="13"/>
  <c r="F13" i="13"/>
  <c r="M17" i="13"/>
  <c r="I17" i="13"/>
  <c r="E17" i="13"/>
  <c r="L17" i="13"/>
  <c r="H17" i="13"/>
  <c r="D17" i="13"/>
  <c r="K17" i="13"/>
  <c r="G17" i="13"/>
  <c r="C17" i="13"/>
  <c r="J17" i="13"/>
  <c r="F17" i="13"/>
  <c r="T22" i="13" a="1"/>
  <c r="T13" i="13" a="1"/>
  <c r="T15" i="13" a="1"/>
  <c r="T15" i="13" l="1"/>
  <c r="T13" i="13"/>
  <c r="T22" i="13"/>
  <c r="E7" i="11"/>
  <c r="F79" i="5" s="1"/>
  <c r="E9" i="11"/>
  <c r="E11" i="11"/>
  <c r="D10" i="11"/>
  <c r="J9" i="13"/>
  <c r="M9" i="13"/>
  <c r="G9" i="13"/>
  <c r="E9" i="13"/>
  <c r="F9" i="13"/>
  <c r="D9" i="13"/>
  <c r="I9" i="13"/>
  <c r="C9" i="13"/>
  <c r="K9" i="13"/>
  <c r="L9" i="13"/>
  <c r="D7" i="11"/>
  <c r="H10" i="11"/>
  <c r="H9" i="11"/>
  <c r="G10" i="11"/>
  <c r="G7" i="11"/>
  <c r="G8" i="11" s="1"/>
  <c r="K6" i="11"/>
  <c r="I16" i="13"/>
  <c r="M16" i="13"/>
  <c r="G16" i="13"/>
  <c r="K16" i="13"/>
  <c r="L16" i="13"/>
  <c r="E16" i="13"/>
  <c r="J16" i="13"/>
  <c r="F16" i="13"/>
  <c r="C16" i="13"/>
  <c r="D16" i="13"/>
  <c r="G9" i="11"/>
  <c r="E80" i="5" s="1"/>
  <c r="F9" i="11"/>
  <c r="E81" i="5" s="1"/>
  <c r="I6" i="11"/>
  <c r="T17" i="13" a="1"/>
  <c r="T12" i="13" a="1"/>
  <c r="Y10" i="13" a="1"/>
  <c r="T9" i="13" a="1"/>
  <c r="T8" i="13" a="1"/>
  <c r="T23" i="13" a="1"/>
  <c r="R21" i="13" a="1"/>
  <c r="Y4" i="13" a="1"/>
  <c r="T21" i="13" a="1"/>
  <c r="Q14" i="13" a="1"/>
  <c r="Q21" i="13" a="1"/>
  <c r="U12" i="13" a="1"/>
  <c r="X23" i="13" a="1"/>
  <c r="T11" i="13" a="1"/>
  <c r="U17" i="13" a="1"/>
  <c r="P23" i="13" a="1"/>
  <c r="T3" i="13" a="1"/>
  <c r="S20" i="13" a="1"/>
  <c r="T6" i="13" a="1"/>
  <c r="T16" i="13" a="1"/>
  <c r="T14" i="13" a="1"/>
  <c r="V20" i="13" a="1"/>
  <c r="O17" i="13" a="1"/>
  <c r="T5" i="13" a="1"/>
  <c r="U10" i="13" a="1"/>
  <c r="W8" i="13" a="1"/>
  <c r="T18" i="13" a="1"/>
  <c r="T10" i="13" a="1"/>
  <c r="O10" i="13" a="1"/>
  <c r="V17" i="13" a="1"/>
  <c r="T2" i="13" a="1"/>
  <c r="O2" i="13" a="1"/>
  <c r="O6" i="13" a="1"/>
  <c r="O8" i="13" a="1"/>
  <c r="O18" i="13" a="1"/>
  <c r="Q16" i="13" a="1"/>
  <c r="S15" i="13" a="1"/>
  <c r="Q15" i="13" a="1"/>
  <c r="S11" i="13" a="1"/>
  <c r="Q17" i="13" a="1"/>
  <c r="Q19" i="13" a="1"/>
  <c r="Y14" i="13" a="1"/>
  <c r="Q6" i="13" a="1"/>
  <c r="Q4" i="13" a="1"/>
  <c r="T4" i="13" a="1"/>
  <c r="X8" i="13" a="1"/>
  <c r="T7" i="13" a="1"/>
  <c r="T19" i="13" a="1"/>
  <c r="T20" i="13" a="1"/>
  <c r="S4" i="13" a="1"/>
  <c r="R16" i="13" a="1"/>
  <c r="X21" i="13" a="1"/>
  <c r="Y15" i="13" a="1"/>
  <c r="U18" i="13" a="1"/>
  <c r="T20" i="13" l="1"/>
  <c r="F32" i="8" s="1"/>
  <c r="T16" i="13"/>
  <c r="T19" i="13"/>
  <c r="F31" i="8" s="1"/>
  <c r="T21" i="13"/>
  <c r="F33" i="8" s="1"/>
  <c r="T4" i="13"/>
  <c r="T14" i="13"/>
  <c r="F26" i="8" s="1"/>
  <c r="T12" i="13"/>
  <c r="F24" i="8" s="1"/>
  <c r="T7" i="13"/>
  <c r="F19" i="8" s="1"/>
  <c r="T18" i="13"/>
  <c r="F30" i="8" s="1"/>
  <c r="T8" i="13"/>
  <c r="T11" i="13"/>
  <c r="T6" i="13"/>
  <c r="T9" i="13"/>
  <c r="T10" i="13"/>
  <c r="F22" i="8" s="1"/>
  <c r="T3" i="13"/>
  <c r="F15" i="8" s="1"/>
  <c r="T5" i="13"/>
  <c r="T17" i="13"/>
  <c r="T23" i="13"/>
  <c r="F35" i="8" s="1"/>
  <c r="X23" i="13"/>
  <c r="X21" i="13"/>
  <c r="X8" i="13"/>
  <c r="R21" i="13"/>
  <c r="R16" i="13"/>
  <c r="O8" i="13"/>
  <c r="O6" i="13"/>
  <c r="O10" i="13"/>
  <c r="O17" i="13"/>
  <c r="O18" i="13"/>
  <c r="P23" i="13"/>
  <c r="Q21" i="13"/>
  <c r="Q19" i="13"/>
  <c r="Q16" i="13"/>
  <c r="Q4" i="13"/>
  <c r="Q14" i="13"/>
  <c r="Q15" i="13"/>
  <c r="Q6" i="13"/>
  <c r="Q17" i="13"/>
  <c r="V17" i="13"/>
  <c r="V20" i="13"/>
  <c r="H32" i="8" s="1"/>
  <c r="W8" i="13"/>
  <c r="U17" i="13"/>
  <c r="U18" i="13"/>
  <c r="G30" i="8" s="1"/>
  <c r="U10" i="13"/>
  <c r="U12" i="13"/>
  <c r="G24" i="8" s="1"/>
  <c r="S15" i="13"/>
  <c r="S20" i="13"/>
  <c r="S11" i="13"/>
  <c r="S4" i="13"/>
  <c r="Y4" i="13"/>
  <c r="Y14" i="13"/>
  <c r="Y15" i="13"/>
  <c r="Y10" i="13"/>
  <c r="I7" i="11"/>
  <c r="I10" i="11"/>
  <c r="T2" i="13"/>
  <c r="F80" i="5"/>
  <c r="F77" i="5"/>
  <c r="F34" i="8"/>
  <c r="E8" i="11"/>
  <c r="I8" i="11" s="1"/>
  <c r="O2" i="13"/>
  <c r="G11" i="11"/>
  <c r="I11" i="11" s="1"/>
  <c r="K9" i="11"/>
  <c r="E78" i="5" s="1"/>
  <c r="I9" i="11"/>
  <c r="U9" i="13" a="1"/>
  <c r="Q10" i="13" a="1"/>
  <c r="O13" i="13" a="1"/>
  <c r="O19" i="13" a="1"/>
  <c r="O11" i="13" a="1"/>
  <c r="W18" i="13" a="1"/>
  <c r="Q5" i="13" a="1"/>
  <c r="W11" i="13" a="1"/>
  <c r="O22" i="13" a="1"/>
  <c r="Q9" i="13" a="1"/>
  <c r="W19" i="13" a="1"/>
  <c r="O20" i="13" a="1"/>
  <c r="Q8" i="13" a="1"/>
  <c r="U22" i="13" a="1"/>
  <c r="O5" i="13" a="1"/>
  <c r="Q12" i="13" a="1"/>
  <c r="U7" i="13" a="1"/>
  <c r="R11" i="13" a="1"/>
  <c r="Q13" i="13" a="1"/>
  <c r="Q11" i="13" a="1"/>
  <c r="Q23" i="13" a="1"/>
  <c r="O15" i="13" a="1"/>
  <c r="Y11" i="13" a="1"/>
  <c r="O7" i="13" a="1"/>
  <c r="W16" i="13" a="1"/>
  <c r="Q3" i="13" a="1"/>
  <c r="O9" i="13" a="1"/>
  <c r="R19" i="13" a="1"/>
  <c r="U21" i="13" a="1"/>
  <c r="S18" i="13" a="1"/>
  <c r="O21" i="13" a="1"/>
  <c r="Q22" i="13" a="1"/>
  <c r="Q20" i="13" a="1"/>
  <c r="U6" i="13" a="1"/>
  <c r="Q7" i="13" a="1"/>
  <c r="O4" i="13" a="1"/>
  <c r="Q18" i="13" a="1"/>
  <c r="O16" i="13" a="1"/>
  <c r="O23" i="13" a="1"/>
  <c r="U16" i="13" a="1"/>
  <c r="Q18" i="13" l="1"/>
  <c r="C30" i="8" s="1"/>
  <c r="Y11" i="13"/>
  <c r="Q8" i="13"/>
  <c r="Q20" i="13"/>
  <c r="C32" i="8" s="1"/>
  <c r="U7" i="13"/>
  <c r="G19" i="8" s="1"/>
  <c r="O15" i="13"/>
  <c r="O21" i="13"/>
  <c r="A33" i="8" s="1"/>
  <c r="W16" i="13"/>
  <c r="S18" i="13"/>
  <c r="E30" i="8" s="1"/>
  <c r="O16" i="13"/>
  <c r="Q12" i="13"/>
  <c r="C24" i="8" s="1"/>
  <c r="Q22" i="13"/>
  <c r="C34" i="8" s="1"/>
  <c r="Q7" i="13"/>
  <c r="C19" i="8" s="1"/>
  <c r="U21" i="13"/>
  <c r="G33" i="8" s="1"/>
  <c r="Q10" i="13"/>
  <c r="C22" i="8" s="1"/>
  <c r="O13" i="13"/>
  <c r="U16" i="13"/>
  <c r="O19" i="13"/>
  <c r="A31" i="8" s="1"/>
  <c r="O11" i="13"/>
  <c r="R11" i="13"/>
  <c r="Q11" i="13"/>
  <c r="O4" i="13"/>
  <c r="Q3" i="13"/>
  <c r="C15" i="8" s="1"/>
  <c r="O23" i="13"/>
  <c r="A35" i="8" s="1"/>
  <c r="Q5" i="13"/>
  <c r="U22" i="13"/>
  <c r="G34" i="8" s="1"/>
  <c r="Q9" i="13"/>
  <c r="U9" i="13"/>
  <c r="O5" i="13"/>
  <c r="W11" i="13"/>
  <c r="R19" i="13"/>
  <c r="D31" i="8" s="1"/>
  <c r="W18" i="13"/>
  <c r="I30" i="8" s="1"/>
  <c r="O9" i="13"/>
  <c r="O7" i="13"/>
  <c r="A19" i="8" s="1"/>
  <c r="O20" i="13"/>
  <c r="A32" i="8" s="1"/>
  <c r="W19" i="13"/>
  <c r="I31" i="8" s="1"/>
  <c r="Q23" i="13"/>
  <c r="C35" i="8" s="1"/>
  <c r="Q13" i="13"/>
  <c r="U6" i="13"/>
  <c r="O22" i="13"/>
  <c r="A34" i="8" s="1"/>
  <c r="E32" i="8"/>
  <c r="G79" i="5"/>
  <c r="A22" i="8"/>
  <c r="D33" i="8"/>
  <c r="G22" i="8"/>
  <c r="C31" i="8"/>
  <c r="B35" i="8"/>
  <c r="J33" i="8"/>
  <c r="K26" i="8"/>
  <c r="C33" i="8"/>
  <c r="J35" i="8"/>
  <c r="A30" i="8"/>
  <c r="K22" i="8"/>
  <c r="C26" i="8"/>
  <c r="W23" i="13" a="1"/>
  <c r="V19" i="13" a="1"/>
  <c r="X10" i="13" a="1"/>
  <c r="X3" i="13" a="1"/>
  <c r="Y2" i="13" a="1"/>
  <c r="V3" i="13" a="1"/>
  <c r="O12" i="13" a="1"/>
  <c r="U23" i="13" a="1"/>
  <c r="P7" i="13" a="1"/>
  <c r="V22" i="13" a="1"/>
  <c r="P6" i="13" a="1"/>
  <c r="W10" i="13" a="1"/>
  <c r="X9" i="13" a="1"/>
  <c r="Y23" i="13" a="1"/>
  <c r="P18" i="13" a="1"/>
  <c r="R23" i="13" a="1"/>
  <c r="W6" i="13" a="1"/>
  <c r="W12" i="13" a="1"/>
  <c r="Q2" i="13" a="1"/>
  <c r="W13" i="13" a="1"/>
  <c r="Y3" i="13" a="1"/>
  <c r="V18" i="13" a="1"/>
  <c r="R18" i="13" a="1"/>
  <c r="R13" i="13" a="1"/>
  <c r="R7" i="13" a="1"/>
  <c r="R9" i="13" a="1"/>
  <c r="P5" i="13" a="1"/>
  <c r="S7" i="13" a="1"/>
  <c r="S17" i="13" a="1"/>
  <c r="X19" i="13" a="1"/>
  <c r="R17" i="13" a="1"/>
  <c r="V8" i="13" a="1"/>
  <c r="V14" i="13" a="1"/>
  <c r="R4" i="13" a="1"/>
  <c r="S21" i="13" a="1"/>
  <c r="U2" i="13" a="1"/>
  <c r="S22" i="13" a="1"/>
  <c r="Y20" i="13" a="1"/>
  <c r="U8" i="13" a="1"/>
  <c r="S5" i="13" a="1"/>
  <c r="U13" i="13" a="1"/>
  <c r="P19" i="13" a="1"/>
  <c r="P14" i="13" a="1"/>
  <c r="S12" i="13" a="1"/>
  <c r="U20" i="13" a="1"/>
  <c r="S10" i="13" a="1"/>
  <c r="U15" i="13" a="1"/>
  <c r="Y9" i="13" a="1"/>
  <c r="W17" i="13" a="1"/>
  <c r="O3" i="13" a="1"/>
  <c r="W15" i="13" a="1"/>
  <c r="U11" i="13" a="1"/>
  <c r="R6" i="13" a="1"/>
  <c r="X14" i="13" a="1"/>
  <c r="R5" i="13" a="1"/>
  <c r="V15" i="13" a="1"/>
  <c r="X16" i="13" a="1"/>
  <c r="V10" i="13" a="1"/>
  <c r="R12" i="13" a="1"/>
  <c r="S23" i="13" a="1"/>
  <c r="V2" i="13" a="1"/>
  <c r="X20" i="13" a="1"/>
  <c r="X15" i="13" a="1"/>
  <c r="S8" i="13" a="1"/>
  <c r="R20" i="13" a="1"/>
  <c r="R8" i="13" a="1"/>
  <c r="W7" i="13" a="1"/>
  <c r="S19" i="13" a="1"/>
  <c r="U4" i="13" a="1"/>
  <c r="V11" i="13" a="1"/>
  <c r="R3" i="13" a="1"/>
  <c r="X7" i="13" a="1"/>
  <c r="W14" i="13" a="1"/>
  <c r="V21" i="13" a="1"/>
  <c r="V9" i="13" a="1"/>
  <c r="X11" i="13" a="1"/>
  <c r="U19" i="13" a="1"/>
  <c r="X17" i="13" a="1"/>
  <c r="P15" i="13" a="1"/>
  <c r="X6" i="13" a="1"/>
  <c r="P11" i="13" a="1"/>
  <c r="O14" i="13" a="1"/>
  <c r="P3" i="13" a="1"/>
  <c r="S2" i="13" a="1"/>
  <c r="P12" i="13" a="1"/>
  <c r="X18" i="13" a="1"/>
  <c r="X22" i="13" a="1"/>
  <c r="Y8" i="13" a="1"/>
  <c r="W2" i="13" a="1"/>
  <c r="X5" i="13" a="1"/>
  <c r="X13" i="13" a="1"/>
  <c r="V4" i="13" a="1"/>
  <c r="R15" i="13" a="1"/>
  <c r="P8" i="13" a="1"/>
  <c r="R22" i="13" a="1"/>
  <c r="X2" i="13" a="1"/>
  <c r="Y5" i="13" a="1"/>
  <c r="S13" i="13" a="1"/>
  <c r="Y12" i="13" a="1"/>
  <c r="W4" i="13" a="1"/>
  <c r="R10" i="13" a="1"/>
  <c r="W9" i="13" a="1"/>
  <c r="P13" i="13" a="1"/>
  <c r="Y17" i="13" a="1"/>
  <c r="V23" i="13" a="1"/>
  <c r="Y22" i="13" a="1"/>
  <c r="Y16" i="13" a="1"/>
  <c r="P17" i="13" a="1"/>
  <c r="W22" i="13" a="1"/>
  <c r="V13" i="13" a="1"/>
  <c r="P2" i="13" a="1"/>
  <c r="S14" i="13" a="1"/>
  <c r="V5" i="13" a="1"/>
  <c r="Y18" i="13" a="1"/>
  <c r="Y7" i="13" a="1"/>
  <c r="V12" i="13" a="1"/>
  <c r="P20" i="13" a="1"/>
  <c r="Y19" i="13" a="1"/>
  <c r="P16" i="13" a="1"/>
  <c r="Y13" i="13" a="1"/>
  <c r="S16" i="13" a="1"/>
  <c r="Y21" i="13" a="1"/>
  <c r="V16" i="13" a="1"/>
  <c r="P10" i="13" a="1"/>
  <c r="R14" i="13" a="1"/>
  <c r="S3" i="13" a="1"/>
  <c r="S6" i="13" a="1"/>
  <c r="W3" i="13" a="1"/>
  <c r="W20" i="13" a="1"/>
  <c r="V7" i="13" a="1"/>
  <c r="U5" i="13" a="1"/>
  <c r="X4" i="13" a="1"/>
  <c r="S9" i="13" a="1"/>
  <c r="Y6" i="13" a="1"/>
  <c r="U3" i="13" a="1"/>
  <c r="W21" i="13" a="1"/>
  <c r="X12" i="13" a="1"/>
  <c r="U14" i="13" a="1"/>
  <c r="P21" i="13" a="1"/>
  <c r="P9" i="13" a="1"/>
  <c r="V6" i="13" a="1"/>
  <c r="P4" i="13" a="1"/>
  <c r="R2" i="13" a="1"/>
  <c r="W5" i="13" a="1"/>
  <c r="P22" i="13" a="1"/>
  <c r="P2" i="13" l="1"/>
  <c r="B14" i="8" s="1"/>
  <c r="V7" i="13"/>
  <c r="H19" i="8" s="1"/>
  <c r="W6" i="13"/>
  <c r="I18" i="8" s="1"/>
  <c r="P9" i="13"/>
  <c r="B21" i="8" s="1"/>
  <c r="X9" i="13"/>
  <c r="J21" i="8" s="1"/>
  <c r="P13" i="13"/>
  <c r="B25" i="8" s="1"/>
  <c r="R9" i="13"/>
  <c r="D21" i="8" s="1"/>
  <c r="W22" i="13"/>
  <c r="I34" i="8" s="1"/>
  <c r="X22" i="13"/>
  <c r="J34" i="8" s="1"/>
  <c r="V23" i="13"/>
  <c r="H35" i="8" s="1"/>
  <c r="W2" i="13"/>
  <c r="I14" i="8" s="1"/>
  <c r="V2" i="13"/>
  <c r="H14" i="8" s="1"/>
  <c r="W15" i="13"/>
  <c r="I27" i="8" s="1"/>
  <c r="Y22" i="13"/>
  <c r="K34" i="8" s="1"/>
  <c r="P7" i="13"/>
  <c r="B19" i="8" s="1"/>
  <c r="R7" i="13"/>
  <c r="D19" i="8" s="1"/>
  <c r="Y5" i="13"/>
  <c r="K17" i="8" s="1"/>
  <c r="V10" i="13"/>
  <c r="H22" i="8" s="1"/>
  <c r="X7" i="13"/>
  <c r="J19" i="8" s="1"/>
  <c r="R13" i="13"/>
  <c r="D25" i="8" s="1"/>
  <c r="U20" i="13"/>
  <c r="G32" i="8" s="1"/>
  <c r="P6" i="13"/>
  <c r="B18" i="8" s="1"/>
  <c r="P14" i="13"/>
  <c r="B26" i="8" s="1"/>
  <c r="W7" i="13"/>
  <c r="I19" i="8" s="1"/>
  <c r="U3" i="13"/>
  <c r="G15" i="8" s="1"/>
  <c r="X6" i="13"/>
  <c r="J18" i="8" s="1"/>
  <c r="O12" i="13"/>
  <c r="A24" i="8" s="1"/>
  <c r="P15" i="13"/>
  <c r="B27" i="8" s="1"/>
  <c r="Y8" i="13"/>
  <c r="K20" i="8" s="1"/>
  <c r="V3" i="13"/>
  <c r="H15" i="8" s="1"/>
  <c r="W17" i="13"/>
  <c r="I29" i="8" s="1"/>
  <c r="R12" i="13"/>
  <c r="D24" i="8" s="1"/>
  <c r="V14" i="13"/>
  <c r="H26" i="8" s="1"/>
  <c r="S14" i="13"/>
  <c r="E26" i="8" s="1"/>
  <c r="X12" i="13"/>
  <c r="J24" i="8" s="1"/>
  <c r="S6" i="13"/>
  <c r="E18" i="8" s="1"/>
  <c r="P4" i="13"/>
  <c r="B16" i="8" s="1"/>
  <c r="W5" i="13"/>
  <c r="I17" i="8" s="1"/>
  <c r="W4" i="13"/>
  <c r="I16" i="8" s="1"/>
  <c r="Y23" i="13"/>
  <c r="K35" i="8" s="1"/>
  <c r="R22" i="13"/>
  <c r="D34" i="8" s="1"/>
  <c r="X13" i="13"/>
  <c r="J25" i="8" s="1"/>
  <c r="P17" i="13"/>
  <c r="B29" i="8" s="1"/>
  <c r="S17" i="13"/>
  <c r="E29" i="8" s="1"/>
  <c r="S5" i="13"/>
  <c r="E17" i="8" s="1"/>
  <c r="R3" i="13"/>
  <c r="D15" i="8" s="1"/>
  <c r="S3" i="13"/>
  <c r="E15" i="8" s="1"/>
  <c r="X2" i="13"/>
  <c r="J14" i="8" s="1"/>
  <c r="U15" i="13"/>
  <c r="G27" i="8" s="1"/>
  <c r="P21" i="13"/>
  <c r="B33" i="8" s="1"/>
  <c r="Y19" i="13"/>
  <c r="K31" i="8" s="1"/>
  <c r="Y12" i="13"/>
  <c r="K24" i="8" s="1"/>
  <c r="W12" i="13"/>
  <c r="I24" i="8" s="1"/>
  <c r="W13" i="13"/>
  <c r="I25" i="8" s="1"/>
  <c r="X5" i="13"/>
  <c r="J17" i="8" s="1"/>
  <c r="P20" i="13"/>
  <c r="B32" i="8" s="1"/>
  <c r="P22" i="13"/>
  <c r="B34" i="8" s="1"/>
  <c r="V15" i="13"/>
  <c r="H27" i="8" s="1"/>
  <c r="S2" i="13"/>
  <c r="E14" i="8" s="1"/>
  <c r="W21" i="13"/>
  <c r="I33" i="8" s="1"/>
  <c r="V5" i="13"/>
  <c r="H17" i="8" s="1"/>
  <c r="Y6" i="13"/>
  <c r="K18" i="8" s="1"/>
  <c r="U4" i="13"/>
  <c r="G16" i="8" s="1"/>
  <c r="R15" i="13"/>
  <c r="D27" i="8" s="1"/>
  <c r="S19" i="13"/>
  <c r="E31" i="8" s="1"/>
  <c r="X19" i="13"/>
  <c r="J31" i="8" s="1"/>
  <c r="Y7" i="13"/>
  <c r="K19" i="8" s="1"/>
  <c r="U19" i="13"/>
  <c r="G31" i="8" s="1"/>
  <c r="V12" i="13"/>
  <c r="H24" i="8" s="1"/>
  <c r="U2" i="13"/>
  <c r="G14" i="8" s="1"/>
  <c r="V16" i="13"/>
  <c r="H28" i="8" s="1"/>
  <c r="P11" i="13"/>
  <c r="B23" i="8" s="1"/>
  <c r="R14" i="13"/>
  <c r="D26" i="8" s="1"/>
  <c r="Y20" i="13"/>
  <c r="K32" i="8" s="1"/>
  <c r="U5" i="13"/>
  <c r="G17" i="8" s="1"/>
  <c r="Y2" i="13"/>
  <c r="K14" i="8" s="1"/>
  <c r="Q2" i="13"/>
  <c r="C14" i="8" s="1"/>
  <c r="X3" i="13"/>
  <c r="J15" i="8" s="1"/>
  <c r="V11" i="13"/>
  <c r="H23" i="8" s="1"/>
  <c r="V13" i="13"/>
  <c r="H25" i="8" s="1"/>
  <c r="V4" i="13"/>
  <c r="H16" i="8" s="1"/>
  <c r="U23" i="13"/>
  <c r="G35" i="8" s="1"/>
  <c r="Y3" i="13"/>
  <c r="K15" i="8" s="1"/>
  <c r="W9" i="13"/>
  <c r="I21" i="8" s="1"/>
  <c r="R5" i="13"/>
  <c r="D17" i="8" s="1"/>
  <c r="O14" i="13"/>
  <c r="A26" i="8" s="1"/>
  <c r="R8" i="13"/>
  <c r="D20" i="8" s="1"/>
  <c r="X10" i="13"/>
  <c r="J22" i="8" s="1"/>
  <c r="Y18" i="13"/>
  <c r="K30" i="8" s="1"/>
  <c r="X4" i="13"/>
  <c r="J16" i="8" s="1"/>
  <c r="Y17" i="13"/>
  <c r="K29" i="8" s="1"/>
  <c r="P18" i="13"/>
  <c r="B30" i="8" s="1"/>
  <c r="Y21" i="13"/>
  <c r="K33" i="8" s="1"/>
  <c r="W23" i="13"/>
  <c r="I35" i="8" s="1"/>
  <c r="W14" i="13"/>
  <c r="I26" i="8" s="1"/>
  <c r="R4" i="13"/>
  <c r="D16" i="8" s="1"/>
  <c r="V9" i="13"/>
  <c r="H21" i="8" s="1"/>
  <c r="P12" i="13"/>
  <c r="B24" i="8" s="1"/>
  <c r="S13" i="13"/>
  <c r="E25" i="8" s="1"/>
  <c r="S9" i="13"/>
  <c r="E21" i="8" s="1"/>
  <c r="R23" i="13"/>
  <c r="D35" i="8" s="1"/>
  <c r="X17" i="13"/>
  <c r="J29" i="8" s="1"/>
  <c r="S21" i="13"/>
  <c r="E33" i="8" s="1"/>
  <c r="V22" i="13"/>
  <c r="H34" i="8" s="1"/>
  <c r="X15" i="13"/>
  <c r="J27" i="8" s="1"/>
  <c r="Y16" i="13"/>
  <c r="K28" i="8" s="1"/>
  <c r="R17" i="13"/>
  <c r="D29" i="8" s="1"/>
  <c r="S23" i="13"/>
  <c r="E35" i="8" s="1"/>
  <c r="V18" i="13"/>
  <c r="H30" i="8" s="1"/>
  <c r="X14" i="13"/>
  <c r="J26" i="8" s="1"/>
  <c r="X16" i="13"/>
  <c r="J28" i="8" s="1"/>
  <c r="W10" i="13"/>
  <c r="I22" i="8" s="1"/>
  <c r="Y13" i="13"/>
  <c r="K25" i="8" s="1"/>
  <c r="P3" i="13"/>
  <c r="B15" i="8" s="1"/>
  <c r="U11" i="13"/>
  <c r="G23" i="8" s="1"/>
  <c r="R10" i="13"/>
  <c r="D22" i="8" s="1"/>
  <c r="U8" i="13"/>
  <c r="G20" i="8" s="1"/>
  <c r="Y9" i="13"/>
  <c r="K21" i="8" s="1"/>
  <c r="V8" i="13"/>
  <c r="H20" i="8" s="1"/>
  <c r="P16" i="13"/>
  <c r="B28" i="8" s="1"/>
  <c r="W20" i="13"/>
  <c r="I32" i="8" s="1"/>
  <c r="X18" i="13"/>
  <c r="J30" i="8" s="1"/>
  <c r="R20" i="13"/>
  <c r="D32" i="8" s="1"/>
  <c r="R6" i="13"/>
  <c r="D18" i="8" s="1"/>
  <c r="R2" i="13"/>
  <c r="D14" i="8" s="1"/>
  <c r="X11" i="13"/>
  <c r="J23" i="8" s="1"/>
  <c r="U13" i="13"/>
  <c r="G25" i="8" s="1"/>
  <c r="V19" i="13"/>
  <c r="H31" i="8" s="1"/>
  <c r="U14" i="13"/>
  <c r="G26" i="8" s="1"/>
  <c r="R18" i="13"/>
  <c r="D30" i="8" s="1"/>
  <c r="X20" i="13"/>
  <c r="J32" i="8" s="1"/>
  <c r="V6" i="13"/>
  <c r="H18" i="8" s="1"/>
  <c r="S22" i="13"/>
  <c r="E34" i="8" s="1"/>
  <c r="S16" i="13"/>
  <c r="E28" i="8" s="1"/>
  <c r="P19" i="13"/>
  <c r="B31" i="8" s="1"/>
  <c r="S7" i="13"/>
  <c r="E19" i="8" s="1"/>
  <c r="V21" i="13"/>
  <c r="H33" i="8" s="1"/>
  <c r="P5" i="13"/>
  <c r="B17" i="8" s="1"/>
  <c r="S12" i="13"/>
  <c r="E24" i="8" s="1"/>
  <c r="W3" i="13"/>
  <c r="I15" i="8" s="1"/>
  <c r="S10" i="13"/>
  <c r="E22" i="8" s="1"/>
  <c r="P10" i="13"/>
  <c r="B22" i="8" s="1"/>
  <c r="P8" i="13"/>
  <c r="B20" i="8" s="1"/>
  <c r="O3" i="13"/>
  <c r="A15" i="8" s="1"/>
  <c r="S8" i="13"/>
  <c r="E20" i="8" s="1"/>
  <c r="C17" i="8"/>
  <c r="F18" i="8"/>
  <c r="E27" i="8"/>
  <c r="F14" i="8"/>
  <c r="E16" i="8"/>
  <c r="A23" i="8"/>
  <c r="A18" i="8"/>
  <c r="K27" i="8"/>
  <c r="C18" i="8"/>
  <c r="F20" i="8"/>
  <c r="A16" i="8"/>
  <c r="A25" i="8"/>
  <c r="C21" i="8"/>
  <c r="A27" i="8"/>
  <c r="D23" i="8"/>
  <c r="C28" i="8"/>
  <c r="G28" i="8"/>
  <c r="F25" i="8"/>
  <c r="F17" i="8"/>
  <c r="G29" i="8"/>
  <c r="I20" i="8"/>
  <c r="F21" i="8"/>
  <c r="F28" i="8"/>
  <c r="G18" i="8"/>
  <c r="C27" i="8"/>
  <c r="F27" i="8"/>
  <c r="C20" i="8"/>
  <c r="D28" i="8"/>
  <c r="A21" i="8"/>
  <c r="F16" i="8"/>
  <c r="K23" i="8"/>
  <c r="H29" i="8"/>
  <c r="A29" i="8"/>
  <c r="F29" i="8"/>
  <c r="I28" i="8"/>
  <c r="C25" i="8"/>
  <c r="J20" i="8"/>
  <c r="C23" i="8"/>
  <c r="C29" i="8"/>
  <c r="G21" i="8"/>
  <c r="A14" i="8"/>
  <c r="M11" i="8" s="1" a="1"/>
  <c r="M11" i="8" s="1"/>
  <c r="E23" i="8"/>
  <c r="C16" i="8"/>
  <c r="I23" i="8"/>
  <c r="F23" i="8"/>
  <c r="A28" i="8"/>
  <c r="A17" i="8"/>
  <c r="A20" i="8"/>
  <c r="K16" i="8"/>
  <c r="J13" i="8" l="1"/>
  <c r="D13" i="8"/>
  <c r="C13" i="8"/>
  <c r="E13" i="8"/>
  <c r="B10" i="8"/>
  <c r="K13" i="8"/>
  <c r="J12" i="8"/>
  <c r="C12" i="8"/>
  <c r="F13" i="8"/>
  <c r="B12" i="8"/>
  <c r="H13" i="8"/>
  <c r="F12" i="8"/>
  <c r="A12" i="8"/>
  <c r="B1" i="8" s="1"/>
  <c r="B11" i="8"/>
  <c r="G13" i="8"/>
  <c r="I12" i="8"/>
</calcChain>
</file>

<file path=xl/comments1.xml><?xml version="1.0" encoding="utf-8"?>
<comments xmlns="http://schemas.openxmlformats.org/spreadsheetml/2006/main">
  <authors>
    <author>Autor</author>
  </authors>
  <commentList>
    <comment ref="B8" authorId="0">
      <text>
        <r>
          <rPr>
            <sz val="8"/>
            <color indexed="81"/>
            <rFont val="Arial"/>
            <family val="2"/>
          </rPr>
          <t>Bitte Reg.-Nr. auswählen.
Zum Auditjahr 2025 wurde die Systematik der Reg.-Nrn. grundsätzlich überarbeitet, wobei die 3-stellige Zahl zur eindeutigen Identifikation jedes Zentrums unverändert geblieben ist. Die aktuellen Reg.-Nrn. der jeweiligen Zentren können auf www.oncomap.de eingesehen werden.</t>
        </r>
      </text>
    </comment>
    <comment ref="B14" authorId="0">
      <text>
        <r>
          <rPr>
            <sz val="9"/>
            <color indexed="81"/>
            <rFont val="Arial"/>
            <family val="2"/>
          </rPr>
          <t>Institutskennzeichen für die Abrechnung mit den Trägern der Sozialversicherung (9-stellige Ziffernfolge: 26XXXXXXX).
Die Bearbeitung ist nur für Zentren mit Standort in Deutschland erforderlich.</t>
        </r>
      </text>
    </comment>
    <comment ref="I14" authorId="0">
      <text>
        <r>
          <rPr>
            <sz val="9"/>
            <color indexed="81"/>
            <rFont val="Arial"/>
            <family val="2"/>
          </rPr>
          <t>tt.mm.jjjj
Übertrag in weitere Tabellenblätter erfolgt automatisch.</t>
        </r>
      </text>
    </comment>
    <comment ref="B16" authorId="0">
      <text>
        <r>
          <rPr>
            <sz val="9"/>
            <color indexed="81"/>
            <rFont val="Arial"/>
            <family val="2"/>
          </rPr>
          <t>Vom Institut für das Entgeltsystem im Krankenhaus (InEK) vergebenen Identifizierungsmerkmal (9-stellige Ziffernfolge: 77XXXXXXX).
Die Bearbeitung ist nur für Zentren mit Standort in Deutschland erforderlich.</t>
        </r>
      </text>
    </comment>
    <comment ref="I16" authorId="0">
      <text>
        <r>
          <rPr>
            <sz val="9"/>
            <color indexed="81"/>
            <rFont val="Arial"/>
            <family val="2"/>
          </rPr>
          <t>Auswahl erfolgt über Reg.-Nr.</t>
        </r>
      </text>
    </comment>
    <comment ref="B18" authorId="0">
      <text>
        <r>
          <rPr>
            <sz val="9"/>
            <color indexed="81"/>
            <rFont val="Arial"/>
            <family val="2"/>
          </rPr>
          <t>Name, Vorname</t>
        </r>
      </text>
    </comment>
    <comment ref="A26" authorId="0">
      <text>
        <r>
          <rPr>
            <sz val="9"/>
            <color indexed="81"/>
            <rFont val="Arial"/>
            <family val="2"/>
          </rPr>
          <t>Für die automatische Generierung des Kennzahlenbogens und der Matrix Ergebnisqualität Darm, Brust und Prostata steht ein Auswertungstool (XML-OncoBox) zur Verfügung, welches in unterschiedliche Tumordokumentationssysteme integriert werden kann. Weitergehende Informationen zur XML-OncoBox unter www.onkozert.de im Abschnitt Hinweise abrufbar.  
www.xml-oncobox.de</t>
        </r>
      </text>
    </comment>
    <comment ref="D30" authorId="0">
      <text>
        <r>
          <rPr>
            <sz val="9"/>
            <color indexed="81"/>
            <rFont val="Arial"/>
            <family val="2"/>
          </rPr>
          <t>Teilmenge von Primärfälle Magen Gesamt</t>
        </r>
      </text>
    </comment>
    <comment ref="G30" authorId="0">
      <text>
        <r>
          <rPr>
            <sz val="9"/>
            <color indexed="81"/>
            <rFont val="Arial"/>
            <family val="2"/>
          </rPr>
          <t>Teilmenge von Primärfälle Magen Gesamt</t>
        </r>
      </text>
    </comment>
    <comment ref="A31" authorId="0">
      <text>
        <r>
          <rPr>
            <sz val="9"/>
            <color indexed="81"/>
            <rFont val="Arial"/>
            <family val="2"/>
          </rPr>
          <t>Teil von KN: 1a
Teil von Nenner KN: 2, 5, 6, 7
Nenner KN: 17</t>
        </r>
      </text>
    </comment>
    <comment ref="E31" authorId="0">
      <text>
        <r>
          <rPr>
            <sz val="9"/>
            <color indexed="81"/>
            <rFont val="Arial"/>
            <family val="2"/>
          </rPr>
          <t>Teil von KN: 4, 11
Nenner KN: 16</t>
        </r>
      </text>
    </comment>
    <comment ref="G31" authorId="0">
      <text>
        <r>
          <rPr>
            <sz val="9"/>
            <color indexed="81"/>
            <rFont val="Arial"/>
            <family val="2"/>
          </rPr>
          <t>Nenner KN: 8,10</t>
        </r>
      </text>
    </comment>
    <comment ref="E32" authorId="0">
      <text>
        <r>
          <rPr>
            <sz val="9"/>
            <color indexed="81"/>
            <rFont val="Arial"/>
            <family val="2"/>
          </rPr>
          <t>Teil von Nenner KN: 13, 14, 15</t>
        </r>
      </text>
    </comment>
    <comment ref="G35" authorId="0">
      <text>
        <r>
          <rPr>
            <sz val="9"/>
            <color indexed="81"/>
            <rFont val="Arial"/>
            <family val="2"/>
          </rPr>
          <t>Teil von Nenner KN: 11</t>
        </r>
      </text>
    </comment>
    <comment ref="D38" authorId="0">
      <text>
        <r>
          <rPr>
            <sz val="9"/>
            <color indexed="81"/>
            <rFont val="Arial"/>
            <family val="2"/>
          </rPr>
          <t>Teilmenge von Primärfälle Speiseröhre Gesamt</t>
        </r>
      </text>
    </comment>
    <comment ref="G38" authorId="0">
      <text>
        <r>
          <rPr>
            <sz val="9"/>
            <color indexed="81"/>
            <rFont val="Arial"/>
            <family val="2"/>
          </rPr>
          <t>Teilmenge von Primärfälle Speiseröhre Gesamt</t>
        </r>
      </text>
    </comment>
    <comment ref="A39" authorId="0">
      <text>
        <r>
          <rPr>
            <sz val="9"/>
            <color indexed="81"/>
            <rFont val="Arial"/>
            <family val="2"/>
          </rPr>
          <t>Teil von KN: 1a
Teil von Nenner KN: 2, 5, 6, 7</t>
        </r>
      </text>
    </comment>
    <comment ref="E39" authorId="0">
      <text>
        <r>
          <rPr>
            <sz val="9"/>
            <color indexed="81"/>
            <rFont val="Arial"/>
            <family val="2"/>
          </rPr>
          <t>Teil von KN: 4, 11</t>
        </r>
      </text>
    </comment>
    <comment ref="E40" authorId="0">
      <text>
        <r>
          <rPr>
            <sz val="9"/>
            <color indexed="81"/>
            <rFont val="Arial"/>
            <family val="2"/>
          </rPr>
          <t>Teil von Nenner KN: 13, 14, 15</t>
        </r>
      </text>
    </comment>
    <comment ref="G43" authorId="0">
      <text>
        <r>
          <rPr>
            <sz val="9"/>
            <color indexed="81"/>
            <rFont val="Arial"/>
            <family val="2"/>
          </rPr>
          <t>Teil von Nenner KN: 11</t>
        </r>
      </text>
    </comment>
  </commentList>
</comments>
</file>

<file path=xl/comments2.xml><?xml version="1.0" encoding="utf-8"?>
<comments xmlns="http://schemas.openxmlformats.org/spreadsheetml/2006/main">
  <authors>
    <author>Autor</author>
  </authors>
  <commentList>
    <comment ref="E5" authorId="0">
      <text>
        <r>
          <rPr>
            <sz val="9"/>
            <color indexed="81"/>
            <rFont val="Arial"/>
            <family val="2"/>
          </rPr>
          <t>Zähler KN 7</t>
        </r>
      </text>
    </comment>
    <comment ref="A9" authorId="0">
      <text>
        <r>
          <rPr>
            <sz val="9"/>
            <color indexed="81"/>
            <rFont val="Arial"/>
            <family val="2"/>
          </rPr>
          <t xml:space="preserve">Verantwortlicher Kooperationspartner:    
·     Intern: Studieneinheit/ Fachbereich, von dem die Betreuung der Studie ausgeht (z.B. Abt. für Radioonkologie; Hämato-/ Onkologische Gemeinschaftspraxis Dr. Mustermann; …). Bezeichnung Kooperationspartner identisch wie unter www.oncomap.de, sofern gelistet.        
·     Extern: Zentrum (Bezeichnung wie unter www.oncomap.de gelistet) oder Klinik </t>
        </r>
      </text>
    </comment>
    <comment ref="D10" authorId="0">
      <text>
        <r>
          <rPr>
            <sz val="9"/>
            <color indexed="81"/>
            <rFont val="Arial"/>
            <family val="2"/>
          </rPr>
          <t>Angabe optional, siehe Kap. 1.7.6</t>
        </r>
      </text>
    </comment>
    <comment ref="E10" authorId="0">
      <text>
        <r>
          <rPr>
            <sz val="9"/>
            <color indexed="81"/>
            <rFont val="Arial"/>
            <family val="2"/>
          </rPr>
          <t>Angabe optional, siehe Kap. 1.7.6</t>
        </r>
      </text>
    </comment>
  </commentList>
</comments>
</file>

<file path=xl/comments3.xml><?xml version="1.0" encoding="utf-8"?>
<comments xmlns="http://schemas.openxmlformats.org/spreadsheetml/2006/main">
  <authors>
    <author>Autor</author>
  </authors>
  <commentList>
    <comment ref="C7" authorId="0">
      <text>
        <r>
          <rPr>
            <sz val="9"/>
            <color indexed="81"/>
            <rFont val="Arial"/>
            <family val="2"/>
          </rPr>
          <t>relevant bei mehrstandortigen Zentren bzw. für den Fall, dass ein Untersucher regelhaft an mehreren Standorten/ Kliniken bzw. in mehreren koloskopierenden Einheiten aktiv ist (Erfahrung Untersucher ist differenziert pro untersuchende Einheit auszuweisen)</t>
        </r>
      </text>
    </comment>
    <comment ref="D7" authorId="0">
      <text>
        <r>
          <rPr>
            <sz val="9"/>
            <color indexed="81"/>
            <rFont val="Arial"/>
            <family val="2"/>
          </rPr>
          <t>Zeitraum in der Regel das zurückliegende Kalenderjahr 
(= Kennzahlenjahr); Abweichungen z.B. bei Personalfluktuation, unterjährige Ernennung von Untersuchern; bei unklarer Erfüllung kann 1 Untersucher auch doppelt für 2 Zeiträume geführt werden (z.B. letztes Kalenderjahr und aktuelles Jahr bis Datum Einreichung EB)</t>
        </r>
      </text>
    </comment>
    <comment ref="E7" authorId="0">
      <text>
        <r>
          <rPr>
            <sz val="9"/>
            <color indexed="81"/>
            <rFont val="Arial"/>
            <family val="2"/>
          </rPr>
          <t>entsprechend der Definition des Erhebungsbogens gemäß Kapitel 2.1.13</t>
        </r>
      </text>
    </comment>
    <comment ref="F7" authorId="0">
      <text>
        <r>
          <rPr>
            <sz val="9"/>
            <color indexed="81"/>
            <rFont val="Arial"/>
            <family val="2"/>
          </rPr>
          <t>entsprechend der Definition des Erhebungsbogens gemäß Kapitel 2.1.13</t>
        </r>
      </text>
    </comment>
    <comment ref="G7" authorId="0">
      <text>
        <r>
          <rPr>
            <sz val="9"/>
            <color indexed="81"/>
            <rFont val="Arial"/>
            <family val="2"/>
          </rPr>
          <t>entsprechend der Definition des Erhebungsbogens gemäß Kapitel 2.1.13</t>
        </r>
      </text>
    </comment>
  </commentList>
</comments>
</file>

<file path=xl/comments4.xml><?xml version="1.0" encoding="utf-8"?>
<comments xmlns="http://schemas.openxmlformats.org/spreadsheetml/2006/main">
  <authors>
    <author>Autor</author>
  </authors>
  <commentList>
    <comment ref="B6" authorId="0">
      <text>
        <r>
          <rPr>
            <sz val="9"/>
            <color indexed="81"/>
            <rFont val="Arial"/>
            <family val="2"/>
          </rPr>
          <t xml:space="preserve">Voraussetzung Basisqualifikation (gemäß EB 5.2.5): Facharzt für Viszeralchirurgie mit Zusatzweiterbildung Spezielle Viszeralchirurgie (ab Muster-WbO 2003, Stand 25.06.2010). Gleichwertig anerkannt sind der Facharzt für Viszeralchirurgie nach älterer MWbO bzw. der Schwerpunkt Viszeralchirurgie nach älterer MWbO. Nicht anerkannt ist der Facharzt für Allgemeinchirurgie oder Facharzt für Viszeralchirurgie ohne Zusatzweiterbildung nach MWbO Stand 2010 oder später. </t>
        </r>
      </text>
    </comment>
    <comment ref="D6" authorId="0">
      <text>
        <r>
          <rPr>
            <sz val="9"/>
            <color indexed="81"/>
            <rFont val="Arial"/>
            <family val="2"/>
          </rPr>
          <t xml:space="preserve">relevant bei mehrstandortigen Zentren bzw. für den Fall, dass ein Operateur regelhaft an mehreren Standorten/ Kliniken als Operateur aktiv ist (operative Expertise ist differenziert pro Standort/ Klinikum auszuweisen) </t>
        </r>
      </text>
    </comment>
    <comment ref="E6" authorId="0">
      <text>
        <r>
          <rPr>
            <sz val="9"/>
            <color indexed="81"/>
            <rFont val="Arial"/>
            <family val="2"/>
          </rPr>
          <t>Zeitraum in der Regel das zurückliegende Kalenderjahr (= Kennzahlenjahr); Abweichungen z.B. bei Personalfluktuation, unterjährige Ernennung von Operateuren; bei unklarer Erfüllung kann 1 Operateur auch doppelt für 2 Zeiträume geführt werden (z.B. letztes Kalenderjahr und aktuelles Jahr bis Datum Einreichung EB)</t>
        </r>
      </text>
    </comment>
    <comment ref="F23" authorId="0">
      <text>
        <r>
          <rPr>
            <sz val="9"/>
            <color indexed="81"/>
            <rFont val="Arial"/>
            <family val="2"/>
          </rPr>
          <t>Summe "Operative Expertise" Basisdaten kann sich von Summe der Operationen pro Operateur unterscheiden.</t>
        </r>
      </text>
    </comment>
  </commentList>
</comments>
</file>

<file path=xl/comments5.xml><?xml version="1.0" encoding="utf-8"?>
<comments xmlns="http://schemas.openxmlformats.org/spreadsheetml/2006/main">
  <authors>
    <author>Autor</author>
  </authors>
  <commentList>
    <comment ref="C5" authorId="0">
      <text>
        <r>
          <rPr>
            <sz val="9"/>
            <color indexed="81"/>
            <rFont val="Arial"/>
            <family val="2"/>
          </rPr>
          <t>Übertrag erfolgt aus Tabellenblatt Basisdaten</t>
        </r>
      </text>
    </comment>
    <comment ref="F5" authorId="0">
      <text>
        <r>
          <rPr>
            <sz val="9"/>
            <color indexed="81"/>
            <rFont val="Arial"/>
            <family val="2"/>
          </rPr>
          <t>Übertrag erfolgt aus Tabellenblatt Basisdaten</t>
        </r>
      </text>
    </comment>
    <comment ref="A7" authorId="0">
      <text>
        <r>
          <rPr>
            <sz val="9"/>
            <color indexed="81"/>
            <rFont val="Arial"/>
            <family val="2"/>
          </rPr>
          <t>KN = Kennzahl</t>
        </r>
      </text>
    </comment>
    <comment ref="B7" authorId="0">
      <text>
        <r>
          <rPr>
            <sz val="9"/>
            <color indexed="81"/>
            <rFont val="Arial"/>
            <family val="2"/>
          </rPr>
          <t>EB = Erhebungbogen 
LL = Leitlinie (www.leitlinienprogramm-onkologie.de)</t>
        </r>
      </text>
    </comment>
    <comment ref="C7" authorId="0">
      <text>
        <r>
          <rPr>
            <sz val="9"/>
            <color indexed="81"/>
            <rFont val="Arial"/>
            <family val="2"/>
          </rPr>
          <t>Weitere Erläuterungen siehe FAQ.</t>
        </r>
      </text>
    </comment>
    <comment ref="N7" authorId="0">
      <text>
        <r>
          <rPr>
            <sz val="9"/>
            <color indexed="81"/>
            <rFont val="Arial"/>
            <family val="2"/>
          </rPr>
          <t>Bitte zuerst Tabellenblatt 
Basisdaten komplett bearbeiten, 
dann graue Felder Ist-Werte ausfüllen.</t>
        </r>
      </text>
    </comment>
    <comment ref="Q8" authorId="0">
      <text>
        <r>
          <rPr>
            <sz val="9"/>
            <color indexed="81"/>
            <rFont val="Arial"/>
            <family val="2"/>
          </rPr>
          <t>Wenn Zelle grau, bitte Begründung angeben.</t>
        </r>
      </text>
    </comment>
    <comment ref="O9" authorId="0">
      <text>
        <r>
          <rPr>
            <sz val="9"/>
            <color indexed="81"/>
            <rFont val="Arial"/>
            <family val="2"/>
          </rPr>
          <t>Übertrag erfolgt aus Tabellenblatt Basisdaten Zellen A31 + A39</t>
        </r>
      </text>
    </comment>
    <comment ref="O12" authorId="0">
      <text>
        <r>
          <rPr>
            <sz val="9"/>
            <color indexed="81"/>
            <rFont val="Arial"/>
            <family val="2"/>
          </rPr>
          <t>Voraussetzung: 
- nur Magenkrebszentrum: ICD-10 C15.2, C15.5, C16.0, C16.1-16.9
- Magenkrebszentrum + eigenständiges Speiseröhrenkrebszentrum: ICD-10 C16.0</t>
        </r>
        <r>
          <rPr>
            <vertAlign val="superscript"/>
            <sz val="9"/>
            <color indexed="81"/>
            <rFont val="Arial"/>
            <family val="2"/>
          </rPr>
          <t>1)</t>
        </r>
        <r>
          <rPr>
            <sz val="9"/>
            <color indexed="81"/>
            <rFont val="Arial"/>
            <family val="2"/>
          </rPr>
          <t>, C16.1-16.9</t>
        </r>
      </text>
    </comment>
    <comment ref="O16" authorId="0">
      <text>
        <r>
          <rPr>
            <sz val="9"/>
            <color indexed="81"/>
            <rFont val="Arial"/>
            <family val="2"/>
          </rPr>
          <t>Übertrag erfolgt aus Tabellenblatt Basisdaten Zellen A31 + A39</t>
        </r>
      </text>
    </comment>
    <comment ref="O19" authorId="0">
      <text>
        <r>
          <rPr>
            <sz val="9"/>
            <color indexed="81"/>
            <rFont val="Arial"/>
            <family val="2"/>
          </rPr>
          <t>Voraussetzung: 
- nur Magenkrebszentrum: ICD-10 C15.2, C15.5, C16.0, C16.1-16.9
- Magenkrebszentrum + eigenständiges Speiseröhrenkrebszentrum:                ICD-10 C16.0</t>
        </r>
        <r>
          <rPr>
            <vertAlign val="superscript"/>
            <sz val="9"/>
            <color indexed="81"/>
            <rFont val="Arial"/>
            <family val="2"/>
          </rPr>
          <t>1)</t>
        </r>
        <r>
          <rPr>
            <sz val="9"/>
            <color indexed="81"/>
            <rFont val="Arial"/>
            <family val="2"/>
          </rPr>
          <t>, C16.1-16.9</t>
        </r>
      </text>
    </comment>
    <comment ref="O22" authorId="0">
      <text>
        <r>
          <rPr>
            <sz val="9"/>
            <color indexed="81"/>
            <rFont val="Arial"/>
            <family val="2"/>
          </rPr>
          <t>Übertrag erfolgt aus Tabellenblatt Basisdaten Zellen E31 + E39</t>
        </r>
      </text>
    </comment>
    <comment ref="C24" authorId="0">
      <text>
        <r>
          <rPr>
            <sz val="9"/>
            <color indexed="81"/>
            <rFont val="Arial"/>
            <family val="2"/>
          </rPr>
          <t>Screeninginstrumente können der S3 Leitlinie Psychoonkologische Diagnostik, Beratung und Behandlung von erwachsenen Krebspat. entnommen werden</t>
        </r>
      </text>
    </comment>
    <comment ref="F24" authorId="0">
      <text>
        <r>
          <rPr>
            <sz val="9"/>
            <color indexed="81"/>
            <rFont val="Arial"/>
            <family val="2"/>
          </rPr>
          <t>Distress-Screening beinhaltet die Anwendung eines validen Distressinstruments (analog zur S3 Leitlinie Psychoonkologische Diagnostik, Beratung und Behandlung von erwachsenen Krebspat.)</t>
        </r>
      </text>
    </comment>
    <comment ref="O25" authorId="0">
      <text>
        <r>
          <rPr>
            <sz val="9"/>
            <color indexed="81"/>
            <rFont val="Arial"/>
            <family val="2"/>
          </rPr>
          <t>Übertrag erfolgt aus Anzahl KN 1a +  Anzahl KN 1b
Voraussetzung: 
- nur Magenkrebszentrum: ICD-10 C15.2, C15.5, C16.0, C16.1-16.9
- Magenkrebszentrum + eigenständiges Speiseröhrenkrebszentrum:                ICD-10 C16.0</t>
        </r>
        <r>
          <rPr>
            <vertAlign val="superscript"/>
            <sz val="9"/>
            <color indexed="81"/>
            <rFont val="Arial"/>
            <family val="2"/>
          </rPr>
          <t>1)</t>
        </r>
        <r>
          <rPr>
            <sz val="9"/>
            <color indexed="81"/>
            <rFont val="Arial"/>
            <family val="2"/>
          </rPr>
          <t>, C16.1-16.9</t>
        </r>
      </text>
    </comment>
    <comment ref="O28" authorId="0">
      <text>
        <r>
          <rPr>
            <sz val="9"/>
            <color indexed="81"/>
            <rFont val="Arial"/>
            <family val="2"/>
          </rPr>
          <t>Übertrag erfolgt aus Nenner KN 5</t>
        </r>
      </text>
    </comment>
    <comment ref="O30" authorId="0">
      <text>
        <r>
          <rPr>
            <sz val="9"/>
            <color indexed="81"/>
            <rFont val="Arial"/>
            <family val="2"/>
          </rPr>
          <t>Der Zähler ist keine Teilmenge des Nenners.
Übertrag erfolgt aus Tabellenblatt Studien Zelle E5</t>
        </r>
      </text>
    </comment>
    <comment ref="O31" authorId="0">
      <text>
        <r>
          <rPr>
            <sz val="9"/>
            <color indexed="81"/>
            <rFont val="Arial"/>
            <family val="2"/>
          </rPr>
          <t>Übertrag erfolgt aus KN1a</t>
        </r>
      </text>
    </comment>
    <comment ref="O34" authorId="0">
      <text>
        <r>
          <rPr>
            <sz val="9"/>
            <color indexed="81"/>
            <rFont val="Arial"/>
            <family val="2"/>
          </rPr>
          <t>Übertrag erfolgt aus Tabellenblatt Basisdaten Zelle G31</t>
        </r>
      </text>
    </comment>
    <comment ref="O37" authorId="0">
      <text>
        <r>
          <rPr>
            <sz val="9"/>
            <color indexed="81"/>
            <rFont val="Arial"/>
            <family val="2"/>
          </rPr>
          <t>Übertrag erfolgt aus Zähler KN 8</t>
        </r>
      </text>
    </comment>
    <comment ref="O40" authorId="0">
      <text>
        <r>
          <rPr>
            <sz val="9"/>
            <color indexed="81"/>
            <rFont val="Arial"/>
            <family val="2"/>
          </rPr>
          <t>Übertrag erfolgt aus Tabellenblatt Basisdaten Zelle G31</t>
        </r>
      </text>
    </comment>
    <comment ref="O42" authorId="0">
      <text>
        <r>
          <rPr>
            <sz val="9"/>
            <color indexed="81"/>
            <rFont val="Arial"/>
            <family val="2"/>
          </rPr>
          <t>Übertrag erfolgt aus Tabellenblatt Basisdaten Zellen G35 + G43</t>
        </r>
      </text>
    </comment>
    <comment ref="O49" authorId="0">
      <text>
        <r>
          <rPr>
            <sz val="9"/>
            <color indexed="81"/>
            <rFont val="Arial"/>
            <family val="2"/>
          </rPr>
          <t>Übertrag erfolgt aus Tabellenblatt Basisdaten Zellen E32 + E40</t>
        </r>
      </text>
    </comment>
    <comment ref="O52" authorId="0">
      <text>
        <r>
          <rPr>
            <sz val="9"/>
            <color indexed="81"/>
            <rFont val="Arial"/>
            <family val="2"/>
          </rPr>
          <t>Übertrag erfolgt aus Tabellenblatt Basisdaten Zellen E32 + E40</t>
        </r>
      </text>
    </comment>
    <comment ref="O55" authorId="0">
      <text>
        <r>
          <rPr>
            <sz val="9"/>
            <color indexed="81"/>
            <rFont val="Arial"/>
            <family val="2"/>
          </rPr>
          <t>Übertrag erfolgt aus Tabellenblatt  Basisdaten Zellen E32 + E40</t>
        </r>
      </text>
    </comment>
    <comment ref="O58" authorId="0">
      <text>
        <r>
          <rPr>
            <sz val="9"/>
            <color indexed="81"/>
            <rFont val="Arial"/>
            <family val="2"/>
          </rPr>
          <t>Übertrag erfolgt aus Tabellenblatt Basisdaten Zelle E31</t>
        </r>
      </text>
    </comment>
    <comment ref="O61" authorId="0">
      <text>
        <r>
          <rPr>
            <sz val="9"/>
            <color indexed="81"/>
            <rFont val="Arial"/>
            <family val="2"/>
          </rPr>
          <t>Übertrag erfolgt aus Tabellenblatt Basisdaten Zelle A31</t>
        </r>
      </text>
    </comment>
  </commentList>
</comments>
</file>

<file path=xl/comments6.xml><?xml version="1.0" encoding="utf-8"?>
<comments xmlns="http://schemas.openxmlformats.org/spreadsheetml/2006/main">
  <authors>
    <author>Autor</author>
  </authors>
  <commentList>
    <comment ref="C6" authorId="0">
      <text>
        <r>
          <rPr>
            <sz val="9"/>
            <color indexed="81"/>
            <rFont val="Arial"/>
            <family val="2"/>
          </rPr>
          <t>Übertrag erfolgt aus 
Tabellenblatt Basisdaten</t>
        </r>
      </text>
    </comment>
    <comment ref="C8" authorId="0">
      <text>
        <r>
          <rPr>
            <sz val="9"/>
            <color indexed="81"/>
            <rFont val="Arial"/>
            <family val="2"/>
          </rPr>
          <t>Übertrag erfolgt aus 
Tabellenblatt Basisdaten</t>
        </r>
      </text>
    </comment>
    <comment ref="J8" authorId="0">
      <text>
        <r>
          <rPr>
            <sz val="9"/>
            <color indexed="81"/>
            <rFont val="Arial"/>
            <family val="2"/>
          </rPr>
          <t>Übertrag erfolgt aus 
Tabellenblatt Basisdaten</t>
        </r>
      </text>
    </comment>
  </commentList>
</comments>
</file>

<file path=xl/sharedStrings.xml><?xml version="1.0" encoding="utf-8"?>
<sst xmlns="http://schemas.openxmlformats.org/spreadsheetml/2006/main" count="896" uniqueCount="581">
  <si>
    <t xml:space="preserve">Reg.-Nr. </t>
  </si>
  <si>
    <t>Zentrum</t>
  </si>
  <si>
    <t>Standort</t>
  </si>
  <si>
    <t>Ansprechpartner</t>
  </si>
  <si>
    <t>Erstelldatum</t>
  </si>
  <si>
    <t>Datum Erstzertifizierung</t>
  </si>
  <si>
    <t>Bundesland / Land</t>
  </si>
  <si>
    <t>Tumordokumentationssystem</t>
  </si>
  <si>
    <t>XML-OncoBox</t>
  </si>
  <si>
    <t>Reg.-Nr.</t>
  </si>
  <si>
    <t>Nein</t>
  </si>
  <si>
    <t>Primärfälle</t>
  </si>
  <si>
    <t>Bundesland</t>
  </si>
  <si>
    <t>Tumordokumentation</t>
  </si>
  <si>
    <t>Achieva</t>
  </si>
  <si>
    <t>Achiever Medical System</t>
  </si>
  <si>
    <t>ambucare</t>
  </si>
  <si>
    <t>c37.CancerCenter</t>
  </si>
  <si>
    <t>CARAT</t>
  </si>
  <si>
    <t>CREDOS</t>
  </si>
  <si>
    <t>Eigenentwicklung (MS Excel, MS Access etc.)</t>
  </si>
  <si>
    <t>em.net</t>
  </si>
  <si>
    <t>FileTuDo</t>
  </si>
  <si>
    <t>GTDS</t>
  </si>
  <si>
    <t>Heartsoft Tumordatenbank</t>
  </si>
  <si>
    <t>H.I.T.</t>
  </si>
  <si>
    <t>IndivuNET</t>
  </si>
  <si>
    <t>ixserv.4</t>
  </si>
  <si>
    <t>KIS-Erweiterung</t>
  </si>
  <si>
    <t>Kolorekt</t>
  </si>
  <si>
    <t>KoReDos</t>
  </si>
  <si>
    <t>KRAZTUR</t>
  </si>
  <si>
    <t>KR7</t>
  </si>
  <si>
    <t>Medbrix</t>
  </si>
  <si>
    <t>MaDoS</t>
  </si>
  <si>
    <t>MIQ-KRCA</t>
  </si>
  <si>
    <t>MR-TU-DO</t>
  </si>
  <si>
    <t>NUK</t>
  </si>
  <si>
    <t>ORBIS-ODOK</t>
  </si>
  <si>
    <t>OncoAssist Tumordokumentation</t>
  </si>
  <si>
    <t>Oncolution</t>
  </si>
  <si>
    <t>ONKOSTAR</t>
  </si>
  <si>
    <t>ONDIS</t>
  </si>
  <si>
    <t>onkodok (XAXOA)</t>
  </si>
  <si>
    <t>OnkoManager</t>
  </si>
  <si>
    <t>Onkomedia</t>
  </si>
  <si>
    <t>OnkoNet</t>
  </si>
  <si>
    <t>online Dokumentation IDZB</t>
  </si>
  <si>
    <t>Qualitätssicherung Kolorektalkarzinom</t>
  </si>
  <si>
    <t>SMATOS</t>
  </si>
  <si>
    <t>StuDoQ</t>
  </si>
  <si>
    <t>QuaDoSta</t>
  </si>
  <si>
    <t>Tudok (Tumorzentrum Regensburg)</t>
  </si>
  <si>
    <t>Tumordokumentation des Instituts für Krebsepidemiologie</t>
  </si>
  <si>
    <t>WDC-Kolonakte</t>
  </si>
  <si>
    <t>UCC-TDS (Tumorzentrum Dresden)</t>
  </si>
  <si>
    <t>Nicht gelistet</t>
  </si>
  <si>
    <t>Unbekannt</t>
  </si>
  <si>
    <t>Berechnung Jahreszeitraum</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</si>
  <si>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</si>
  <si>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</si>
  <si>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</si>
  <si>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</si>
  <si>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</si>
  <si>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</si>
  <si>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</si>
  <si>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</si>
  <si>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</si>
  <si>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</si>
  <si>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</si>
  <si>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</si>
  <si>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</si>
  <si>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</si>
  <si>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</si>
  <si>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</si>
  <si>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Schweiz</t>
  </si>
  <si>
    <t>Österreich</t>
  </si>
  <si>
    <t>Italien</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</si>
  <si>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</si>
  <si>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</si>
  <si>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</si>
  <si>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</si>
  <si>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</si>
  <si>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</si>
  <si>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</si>
  <si>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</si>
  <si>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</si>
  <si>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</si>
  <si>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</si>
  <si>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</si>
  <si>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</si>
  <si>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</si>
  <si>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</si>
  <si>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</si>
  <si>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Krebsregister Schweiz</t>
  </si>
  <si>
    <t>Krebsregister Österreich</t>
  </si>
  <si>
    <t>Krebsregister Italien</t>
  </si>
  <si>
    <t>Comprehensive Cancer Center Tübingen</t>
  </si>
  <si>
    <t>Tumorzentrum Augsburg</t>
  </si>
  <si>
    <t>Tumorzentrum Land Brandenburg</t>
  </si>
  <si>
    <t>Keine Anbindung an Klinisches Krebsregister</t>
  </si>
  <si>
    <t>Krebsregister Hessen</t>
  </si>
  <si>
    <t>Tumorzentrum Rostock</t>
  </si>
  <si>
    <t>Kassenärztliche Vereinigung Niedersachsen</t>
  </si>
  <si>
    <t>Comprehensive Cancer Center Münster</t>
  </si>
  <si>
    <t>Tumorzentrum Koblenz</t>
  </si>
  <si>
    <t>Tumorzentrum Homburg</t>
  </si>
  <si>
    <t>Tumorzentrum Dresden</t>
  </si>
  <si>
    <t>Tumorzentrum Halle</t>
  </si>
  <si>
    <t>Krebsregister Schleswig-Holstein</t>
  </si>
  <si>
    <t>Tumorzentrum Erfurt</t>
  </si>
  <si>
    <t>Comprehensive Cancer Center Ulm</t>
  </si>
  <si>
    <t>Tumorzentrum Erlangen-Nürnberg</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</si>
  <si>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</si>
  <si>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</si>
  <si>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</si>
  <si>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</si>
  <si>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</si>
  <si>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</si>
  <si>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Rheinland-Pfalz</t>
  </si>
  <si>
    <t>Tumorzentrum Leipzig</t>
  </si>
  <si>
    <t>Tumorzentrum Magdeburg</t>
  </si>
  <si>
    <t>Tumorzentrum Kiel</t>
  </si>
  <si>
    <t>Tumorzentrum Gera</t>
  </si>
  <si>
    <t>Epidemiologisches Krebsregister Baden-Württemberg</t>
  </si>
  <si>
    <t>Tumorzentrum München</t>
  </si>
  <si>
    <t>Tumorzentrum für Klinik &amp; Praxis in Berlin</t>
  </si>
  <si>
    <t>Tumorzentrum Kassel</t>
  </si>
  <si>
    <t>Tumorzentrum Vorpommern</t>
  </si>
  <si>
    <t>Tumorzentrum Göttingen</t>
  </si>
  <si>
    <t>Epidemiologisches Krebsregister NRW</t>
  </si>
  <si>
    <t>Tumorzentrum Ostsachsen</t>
  </si>
  <si>
    <t>Tumorzentrum Jena</t>
  </si>
  <si>
    <t>Krebsregister Baden-Württemberg</t>
  </si>
  <si>
    <t>Tumorzentrum Oberfranken</t>
  </si>
  <si>
    <t>Tumorzentrum Spandau</t>
  </si>
  <si>
    <t>Tumorzentrum Marburg</t>
  </si>
  <si>
    <t>Tumorzentrum Hannover</t>
  </si>
  <si>
    <t>Krebsregister NRW</t>
  </si>
  <si>
    <t>Tumorzentrum Zwickau</t>
  </si>
  <si>
    <t>Tumorzentrum Suhl</t>
  </si>
  <si>
    <t>NCT Heidelberg</t>
  </si>
  <si>
    <t>Tumorzentrum Regensburg</t>
  </si>
  <si>
    <t>Tumorzentrum Vivantes</t>
  </si>
  <si>
    <t>Tumorzentrum Weser-Ems</t>
  </si>
  <si>
    <t>Onkologischer Schwerpunkt Hamm</t>
  </si>
  <si>
    <t>Tumorzentrum Südharz</t>
  </si>
  <si>
    <t>Onkol. Schwerpunkt Lörrach-Rheinfelden</t>
  </si>
  <si>
    <t>Tumorzentrum Würzburg</t>
  </si>
  <si>
    <t>Onkol. Schwerpunkt Ludwigsburg-Bietigheim</t>
  </si>
  <si>
    <t>Onkol. Schwerpunkt Villingen-Schwenningen</t>
  </si>
  <si>
    <t>Onkologischer Schwerpunkt Göppingen</t>
  </si>
  <si>
    <t>Onkologischer Schwerpunkt Heilbronn</t>
  </si>
  <si>
    <t>Onkologischer Schwerpunkt Karlsruhe</t>
  </si>
  <si>
    <t>Onkologischer Schwerpunkt Konstanz-Singen</t>
  </si>
  <si>
    <t>Onkologischer Schwerpunkt Oberschwaben</t>
  </si>
  <si>
    <t>Onkologischer Schwerpunkt Ortenaukreis</t>
  </si>
  <si>
    <t>Onkologischer Schwerpunkt Ostwürttemberg</t>
  </si>
  <si>
    <t>Onkologischer Schwerpunkt Reutlingen</t>
  </si>
  <si>
    <t>Onkologischer Schwerpunkt Stuttgart</t>
  </si>
  <si>
    <t>Oncobox</t>
  </si>
  <si>
    <t>Ja</t>
  </si>
  <si>
    <t>% Angabe</t>
  </si>
  <si>
    <t>Einrichtung 1</t>
  </si>
  <si>
    <t>Erstzertifizierung</t>
  </si>
  <si>
    <t>-----</t>
  </si>
  <si>
    <t>Datenqualität Kennzahlen</t>
  </si>
  <si>
    <t>Plausibel</t>
  </si>
  <si>
    <t>Plausibilität unklar</t>
  </si>
  <si>
    <t>Fehlerhaft</t>
  </si>
  <si>
    <t>Inkorrekt</t>
  </si>
  <si>
    <t>Unvollständig</t>
  </si>
  <si>
    <t>KN</t>
  </si>
  <si>
    <t>Kennzahldefinition</t>
  </si>
  <si>
    <t>Kennzahlenziel</t>
  </si>
  <si>
    <t>Zähler</t>
  </si>
  <si>
    <t>Grundgesamtheit 
(= Nenner)</t>
  </si>
  <si>
    <t>Plausi unklar</t>
  </si>
  <si>
    <t>Soll-vorgabe</t>
  </si>
  <si>
    <t>Ist-Wert</t>
  </si>
  <si>
    <t>Plausi
unklar</t>
  </si>
  <si>
    <t>Daten-
qualität</t>
  </si>
  <si>
    <t>Verifizierung Zentrum</t>
  </si>
  <si>
    <t>Kennzahlenbogen Magen</t>
  </si>
  <si>
    <t>1.2.0</t>
  </si>
  <si>
    <t>Siehe Sollvorgabe</t>
  </si>
  <si>
    <t>≥ 30</t>
  </si>
  <si>
    <t>Anzahl</t>
  </si>
  <si>
    <t>≥ 95%</t>
  </si>
  <si>
    <t>Nenner</t>
  </si>
  <si>
    <t>%</t>
  </si>
  <si>
    <t>Derzeit keine Vorgaben</t>
  </si>
  <si>
    <t>Beratung Sozialdienst</t>
  </si>
  <si>
    <t>1.7.6</t>
  </si>
  <si>
    <t>≥ 5%</t>
  </si>
  <si>
    <t>5.2.4</t>
  </si>
  <si>
    <t>Bearbeitungshinweise:</t>
  </si>
  <si>
    <t>Prätherapeutische Fallvorstellung</t>
  </si>
  <si>
    <t xml:space="preserve">Prätherapeutische Vorstellung aller Primärfälle </t>
  </si>
  <si>
    <t>Prätherapeutische Fallvorstellung Rezidiv</t>
  </si>
  <si>
    <t>Postoperative Fallvorstellung</t>
  </si>
  <si>
    <t>Postoperative Vorstellung aller Primärfälle</t>
  </si>
  <si>
    <t>Komplikationen endoskopische En-bloc-Resektion</t>
  </si>
  <si>
    <t>≤ 10%</t>
  </si>
  <si>
    <t>≥ 20</t>
  </si>
  <si>
    <t>Möglichst niedrige Rate an Revisions-OP‘s nach elektiver OP</t>
  </si>
  <si>
    <t>Postoperative Wundinfektion</t>
  </si>
  <si>
    <t xml:space="preserve">Möglichst niedrige Rate an postoperativen Wundinfektionen mit Notwendigkeit der chirurgischen Wundrevision </t>
  </si>
  <si>
    <t>Mortalität postoperativ</t>
  </si>
  <si>
    <t>FormularID</t>
  </si>
  <si>
    <t>Allgemeine Feststellungen</t>
  </si>
  <si>
    <t>Allgemeine Hinweise</t>
  </si>
  <si>
    <t>Allgemeine Abweichungen</t>
  </si>
  <si>
    <t>Bewertung Ausschuss</t>
  </si>
  <si>
    <t>Anmerkung OnkoZert</t>
  </si>
  <si>
    <t>Nr</t>
  </si>
  <si>
    <t>Zaehler</t>
  </si>
  <si>
    <t>Quote</t>
  </si>
  <si>
    <t>vID</t>
  </si>
  <si>
    <t>ErlaeuterungDatendefizit</t>
  </si>
  <si>
    <t>EingeleiteteAktionen</t>
  </si>
  <si>
    <t>Aktionen</t>
  </si>
  <si>
    <t>Feststellung</t>
  </si>
  <si>
    <t>Hinweis</t>
  </si>
  <si>
    <t>Abweichung</t>
  </si>
  <si>
    <t>Kennzahlenbogen - Analyseprotokoll Datendefizite Magen</t>
  </si>
  <si>
    <t>Pflicht Berechnung</t>
  </si>
  <si>
    <t>I.O.</t>
  </si>
  <si>
    <t>I.O. (Plausibilität unklar)</t>
  </si>
  <si>
    <t>Sollvorgabe nicht erfüllt</t>
  </si>
  <si>
    <t>Summe</t>
  </si>
  <si>
    <t>Optional Berechnung</t>
  </si>
  <si>
    <t>optional - I.O.</t>
  </si>
  <si>
    <t>optional - I.O. (Plausibilität unklar)</t>
  </si>
  <si>
    <t>optional - Sollvorgabe nicht erfüllt</t>
  </si>
  <si>
    <t>optional - unvollständig</t>
  </si>
  <si>
    <t>optional - inkorrekt</t>
  </si>
  <si>
    <t>Kennzahlenbogen</t>
  </si>
  <si>
    <t>Nr.</t>
  </si>
  <si>
    <t>kein Eintrag</t>
  </si>
  <si>
    <t>&lt;</t>
  </si>
  <si>
    <t>&gt;</t>
  </si>
  <si>
    <t xml:space="preserve"> &lt;= Sollv. nicht erfüllt</t>
  </si>
  <si>
    <t xml:space="preserve"> &gt;= Sollv. nicht erfüllt</t>
  </si>
  <si>
    <t xml:space="preserve"> &lt; Plausi ?</t>
  </si>
  <si>
    <t xml:space="preserve"> &gt; Plausi ?</t>
  </si>
  <si>
    <t>Anzahl/Quote</t>
  </si>
  <si>
    <t>HID</t>
  </si>
  <si>
    <t>ID</t>
  </si>
  <si>
    <t>Aktion</t>
  </si>
  <si>
    <t>n.d.</t>
  </si>
  <si>
    <t>Datenqualität</t>
  </si>
  <si>
    <t>KN NR.</t>
  </si>
  <si>
    <t>Sollvorgabe</t>
  </si>
  <si>
    <t>Zähler / Anzahl</t>
  </si>
  <si>
    <t xml:space="preserve">Datenqualität
</t>
  </si>
  <si>
    <t>Begründung / Ursache</t>
  </si>
  <si>
    <t>Eingeleitete / geplante Aktionen</t>
  </si>
  <si>
    <t>Für Übertragung in Datendefizite_KB:</t>
  </si>
  <si>
    <t>Alle KN leer:</t>
  </si>
  <si>
    <r>
      <rPr>
        <b/>
        <sz val="8"/>
        <color indexed="8"/>
        <rFont val="Arial"/>
        <family val="2"/>
      </rPr>
      <t>Begründung/Ursache</t>
    </r>
    <r>
      <rPr>
        <sz val="8"/>
        <color indexed="8"/>
        <rFont val="Arial"/>
        <family val="2"/>
      </rPr>
      <t xml:space="preserve">
(min. 30 Zeichen / max. 500 Zeichen)</t>
    </r>
  </si>
  <si>
    <r>
      <rPr>
        <b/>
        <sz val="8"/>
        <color indexed="8"/>
        <rFont val="Arial"/>
        <family val="2"/>
      </rPr>
      <t>Eingeleitete/geplante Aktionen</t>
    </r>
    <r>
      <rPr>
        <sz val="8"/>
        <color indexed="8"/>
        <rFont val="Arial"/>
        <family val="2"/>
      </rPr>
      <t xml:space="preserve">
(bei plausibler Begründung keine Aktion erforderlich)</t>
    </r>
  </si>
  <si>
    <t>&lt; 30%</t>
  </si>
  <si>
    <t>Basisdaten Magen</t>
  </si>
  <si>
    <t>Charité - Campus Virchow-Klinikum</t>
  </si>
  <si>
    <t>Operative Primärfälle</t>
  </si>
  <si>
    <t>Revisions-OP‘s</t>
  </si>
  <si>
    <t>Magenkrebszentrum Kempten-Allgäu</t>
  </si>
  <si>
    <t>OncoBox</t>
  </si>
  <si>
    <t>Magenkrebszentrum Lippe</t>
  </si>
  <si>
    <t>Magenkrebszentrum Heilbronn-Franken</t>
  </si>
  <si>
    <t>Magenkrebszentrum Rosenheim</t>
  </si>
  <si>
    <t>RoMed Klinikum Rosenheim</t>
  </si>
  <si>
    <t>Magenkrebszentrum Barmherzige Brüder Regensburg</t>
  </si>
  <si>
    <t>Krankenhaus Barmherzige Brüder Regensburg</t>
  </si>
  <si>
    <t>Magenkrebszentrum am Universitätsklinikum Regensburg</t>
  </si>
  <si>
    <t>Universitätsklinikum Regensburg</t>
  </si>
  <si>
    <t>Universitäres Magenkrebszentrum Frankfurt</t>
  </si>
  <si>
    <t>Magenkrebszentrum im Zentrum für Gastrointestinale Onkologie Tübingen</t>
  </si>
  <si>
    <t xml:space="preserve">Magenkrebszentrum Rheinpfalz am Klinikum der Stadt Ludwigshafen </t>
  </si>
  <si>
    <t>Klinikum der Stadt Ludwigshafen am Rhein gGmbH</t>
  </si>
  <si>
    <t>Magenkrebszentrum Kaiserslautern am Westpfalz-Klinikum</t>
  </si>
  <si>
    <t>Westpfalz-Klinikum</t>
  </si>
  <si>
    <t>Magenkrebszentrum Sana Klinikum Lichtenberg</t>
  </si>
  <si>
    <t>Sana Klinikum Lichtenberg</t>
  </si>
  <si>
    <t>Magenkrebszentrum Minden</t>
  </si>
  <si>
    <t>Johannes-Wesling-Klinikum Minden</t>
  </si>
  <si>
    <t>Magenkrebszentrum am AGAPLESION DIAKONIEKLINIKUM ROTENBURG</t>
  </si>
  <si>
    <t>AGAPLESION DIAKONIEKLINIKUM ROTENBURG</t>
  </si>
  <si>
    <t>Magenkrebszentrum Dresden-Friedrichstadt</t>
  </si>
  <si>
    <t>Städtisches Klinikum Dresden, Standort Friedrichstadt</t>
  </si>
  <si>
    <t>Magenkrebszentrum Kliniken Essen-Mitte</t>
  </si>
  <si>
    <t>Klinikverbund Kempten-Oberallgäu Klinikum Kempten</t>
  </si>
  <si>
    <t>Universitätsklinikum „Carl Gustav Carus“ Dresden</t>
  </si>
  <si>
    <t>Magenkrebszentrum am Westdeutschen Tumorzentrum - Universitätsmedizin Essen</t>
  </si>
  <si>
    <t>Universitätsklinikum Essen</t>
  </si>
  <si>
    <t>Magenkrebszentrum der Universitätsmedizin Mainz</t>
  </si>
  <si>
    <t>Universitätsmedizin der Johannes Gutenberg - Universität Mainz</t>
  </si>
  <si>
    <t>Magenkrebszentrum am Universitätsklinikum Gießen</t>
  </si>
  <si>
    <t>Universitätsklinikum Gießen und Marburg, Standort Gießen</t>
  </si>
  <si>
    <t>MADOS 4</t>
  </si>
  <si>
    <t>Möglichst niedrige Rate an postoperativ verstorbenen Primärfällen nach elektiven Eingriffen</t>
  </si>
  <si>
    <t>Primärfälle des Nenners, die in der prätherapeutischen Konferenz vorgestellt wurden</t>
  </si>
  <si>
    <t>Primärfälle des Nenners, die in der postoperativen Konferenz vorgestellt wurden</t>
  </si>
  <si>
    <t>Primärfälle des Nenners, die postoperativ nach elektiven Eingriffen innerhalb von 30 d verstorben sind</t>
  </si>
  <si>
    <t>Ausnahme (Plausibilität unklar)</t>
  </si>
  <si>
    <t>Summe Plausibilität unklar</t>
  </si>
  <si>
    <t>Primärfälle des Nenners mit Revisions-OP's infolge von perioperativen Komplikationen innerhalb von 30 d nach elektiver OP</t>
  </si>
  <si>
    <t>Primärfälle des Nenners mit postoperativen Wundinfektionen innerhalb von 30 d nach elektiver OP mit Notwendigkeit der chirurgischen Wundrevision (Spülung, Spreizung, VAC-Verband)</t>
  </si>
  <si>
    <t>Magenkrebszentrum Böblingen</t>
  </si>
  <si>
    <t>Klinikum Sindelfingen Böblingen</t>
  </si>
  <si>
    <t>Magenkrebszentrum Oldenburg, Pius-Hospital</t>
  </si>
  <si>
    <t>Pius-Hospital Oldenburg</t>
  </si>
  <si>
    <t>Magenkrebszentrum Helios Kliniken Schwerin</t>
  </si>
  <si>
    <t>Helios Kliniken Schwerin</t>
  </si>
  <si>
    <t>Adjumed</t>
  </si>
  <si>
    <t>CaOnkoDok (Eigenentwicklung)</t>
  </si>
  <si>
    <t>Clinic WinData</t>
  </si>
  <si>
    <t>Eigenentwicklung auf Basis medico (Cerner)</t>
  </si>
  <si>
    <t>ODSeasy / ODSeasyNet</t>
  </si>
  <si>
    <t>Tumorregister München (TRM)</t>
  </si>
  <si>
    <t>Interdisziplinäres Magenkrebszentrum im Charité Comprehensive Cancer Center</t>
  </si>
  <si>
    <t>Deutschland</t>
  </si>
  <si>
    <t>Magenkrebszentrum Juliusspital Würzburg</t>
  </si>
  <si>
    <t>Magenkrebszentrum Braunschweig</t>
  </si>
  <si>
    <t>Städtisches Klinikum Braunschweig</t>
  </si>
  <si>
    <t>Voraussetzung:</t>
  </si>
  <si>
    <t>Gesamt</t>
  </si>
  <si>
    <t>Elektiv</t>
  </si>
  <si>
    <t>Notfall</t>
  </si>
  <si>
    <t>Kennzahlenjahr</t>
  </si>
  <si>
    <t>nur Magenkrebszentrum</t>
  </si>
  <si>
    <t>Magenkrebszentrum + eigenständiges Speiseröhrenkrebszentrum</t>
  </si>
  <si>
    <r>
      <rPr>
        <b/>
        <sz val="10"/>
        <color theme="1"/>
        <rFont val="Arial"/>
        <family val="2"/>
      </rPr>
      <t>Primärfälle Magen Gesamt</t>
    </r>
    <r>
      <rPr>
        <vertAlign val="superscript"/>
        <sz val="10"/>
        <color theme="1"/>
        <rFont val="Arial"/>
        <family val="2"/>
      </rPr>
      <t>3)</t>
    </r>
    <r>
      <rPr>
        <sz val="10"/>
        <color theme="1"/>
        <rFont val="Arial"/>
        <family val="2"/>
      </rPr>
      <t xml:space="preserve">
ICD-10 C16.0</t>
    </r>
    <r>
      <rPr>
        <vertAlign val="superscript"/>
        <sz val="10"/>
        <color theme="1"/>
        <rFont val="Arial"/>
        <family val="2"/>
      </rPr>
      <t>1)</t>
    </r>
    <r>
      <rPr>
        <sz val="10"/>
        <color theme="1"/>
        <rFont val="Arial"/>
        <family val="2"/>
      </rPr>
      <t>, C16.1-16.9</t>
    </r>
  </si>
  <si>
    <t>Primärfälle Magen Gesamt</t>
  </si>
  <si>
    <t>Primärfälle mit endoskopischer Resektion</t>
  </si>
  <si>
    <t>Primärfälle Speiseröhre Gesamt</t>
  </si>
  <si>
    <t>R0-Resektionen (Endoskopie)</t>
  </si>
  <si>
    <t xml:space="preserve">Möglichst häufig R0-Situationen nach endoskopischer Resektion </t>
  </si>
  <si>
    <t>Primärfälle des Nenners mit R0 nach abgeschlossener endoskopischer Therapie</t>
  </si>
  <si>
    <t>Anastomoseninsuffizienz Grad III</t>
  </si>
  <si>
    <t xml:space="preserve">Möglichst selten Anastomoseninsuffizienzen Grad III nach Resektion mit Rekonstruktion mittels Anastomose </t>
  </si>
  <si>
    <t>Primärfälle des Nenners mit Anastomoseninsuffizienz Grad III</t>
  </si>
  <si>
    <t>Vollständiger Pathologiebericht</t>
  </si>
  <si>
    <t xml:space="preserve">Möglichst häufig vollständige pathohistologische Befundberichte </t>
  </si>
  <si>
    <t>Ernährungsstatus</t>
  </si>
  <si>
    <t>Primärfälle des Nenners mit Feststellung des Ernährungsstatus nach Nutritional Risk Score und Body Mass Index</t>
  </si>
  <si>
    <t>Vitamin B12 Substitution nach Gastrektomie</t>
  </si>
  <si>
    <t xml:space="preserve">Möglichst häufig Empfehlung und Durchführung von Vitamin B12 Substitution nach Gastrektomie </t>
  </si>
  <si>
    <t>Primärfälle des Nenners mit präoperativer Chemotherapie</t>
  </si>
  <si>
    <t>Präoperative Chemotherapie oder Radiochemotherapie bei Adenokarzinomen des ösophagogastralen Übergangs cT3 oder cT4, M0</t>
  </si>
  <si>
    <t>Möglichst häufig präoperative Chemotherapie oder Radiochemotherapie bei Adenokarzinomen des ösophagogastralen Übergangs cT3 oder cT4, M0 und Resektion</t>
  </si>
  <si>
    <t>Primärfälle des Nenners mit präoperativer Chemotherapie oder Radiochemotherapie</t>
  </si>
  <si>
    <t>Bestimmung HER-2-Status vor palliativer Tumortherapie</t>
  </si>
  <si>
    <t xml:space="preserve">Möglichst häufig Bestimmung des HER-2-Status vor palliativer medikamentöser Tumortherapie </t>
  </si>
  <si>
    <t>Anmerkung:</t>
  </si>
  <si>
    <t>Primärfälle des Nenners mit Komplikationen (Blutung, Perforation)</t>
  </si>
  <si>
    <t xml:space="preserve">Elektive Operative Primärfälle </t>
  </si>
  <si>
    <t>Ausnahme</t>
  </si>
  <si>
    <t>SHGHoncoDoc</t>
  </si>
  <si>
    <t>Magenkrebszentrum Klinikum Nürnberg</t>
  </si>
  <si>
    <t>Klinikum Nürnberg</t>
  </si>
  <si>
    <t>Magenkrebszentrum im CIO Köln</t>
  </si>
  <si>
    <t>Centrum für Integrierte Onkologie Aachen Bonn Köln Düsseldorf im Universitätsklinikum Köln</t>
  </si>
  <si>
    <t>Primärfälle mit endoskopischer En-bloc-Resektion</t>
  </si>
  <si>
    <t>Präoperative Chemotherapie bei lokalisierten Magenkarzinomen (ICD-10 C16.1-16.9)</t>
  </si>
  <si>
    <t>Möglichst häufig präoperative Chemotherapie bei lokalisierten Magenkarzinomen ICD-10 C16.1-16.9</t>
  </si>
  <si>
    <t xml:space="preserve">Operative Primärfälle ICD-10 C16.1-16.9, cT3 oder cT4, M0 </t>
  </si>
  <si>
    <r>
      <rPr>
        <vertAlign val="superscript"/>
        <sz val="8"/>
        <color theme="1"/>
        <rFont val="Arial"/>
        <family val="2"/>
      </rPr>
      <t xml:space="preserve">1) </t>
    </r>
    <r>
      <rPr>
        <sz val="8"/>
        <color theme="1"/>
        <rFont val="Arial"/>
        <family val="2"/>
      </rPr>
      <t>Tumoren, deren Zentrum &gt; 2 cm vom ösophagogastralen Übergang entfernt ist, werden als Magenkarzinome klassifiziert, auch dann, wenn der ösophagogastrale Übergang einbezogen ist.</t>
    </r>
  </si>
  <si>
    <r>
      <rPr>
        <b/>
        <u/>
        <sz val="8"/>
        <color indexed="8"/>
        <rFont val="Arial"/>
        <family val="2"/>
      </rPr>
      <t>Bearbeitungshinweise:</t>
    </r>
    <r>
      <rPr>
        <sz val="8"/>
        <color indexed="8"/>
        <rFont val="Arial"/>
        <family val="2"/>
      </rPr>
      <t xml:space="preserve">
</t>
    </r>
    <r>
      <rPr>
        <vertAlign val="superscript"/>
        <sz val="9"/>
        <rFont val="Arial"/>
        <family val="2"/>
      </rPr>
      <t xml:space="preserve">1) </t>
    </r>
    <r>
      <rPr>
        <sz val="8"/>
        <rFont val="Arial"/>
        <family val="2"/>
      </rPr>
      <t xml:space="preserve">Tumoren, deren Zentrum &gt; 2 cm vom ösophagogastralen Übergang entfernt ist, werden als Magenkarzinome klassifiziert, auch dann, wenn der ösophagogastrale Übergang einbezogen ist.
</t>
    </r>
    <r>
      <rPr>
        <vertAlign val="superscript"/>
        <sz val="9"/>
        <rFont val="Arial"/>
        <family val="2"/>
      </rPr>
      <t>2)</t>
    </r>
    <r>
      <rPr>
        <sz val="9"/>
        <rFont val="Arial"/>
        <family val="2"/>
      </rPr>
      <t xml:space="preserve"> </t>
    </r>
    <r>
      <rPr>
        <sz val="8"/>
        <rFont val="Arial"/>
        <family val="2"/>
      </rPr>
      <t xml:space="preserve">Tumoren, die den ösophagogastralen Übergang einbeziehen und deren Zentrum innerhalb der prox. 2 cm des ösophagogastralen Übergangs (Anteil Siewert-Typ I/ Siewert Typ II) liegt, werden als Ösophaguskarzinome gezählt.
</t>
    </r>
    <r>
      <rPr>
        <vertAlign val="superscript"/>
        <sz val="9"/>
        <rFont val="Arial"/>
        <family val="2"/>
      </rPr>
      <t>3)</t>
    </r>
    <r>
      <rPr>
        <sz val="9"/>
        <rFont val="Arial"/>
        <family val="2"/>
      </rPr>
      <t xml:space="preserve"> </t>
    </r>
    <r>
      <rPr>
        <sz val="8"/>
        <rFont val="Arial"/>
        <family val="2"/>
      </rPr>
      <t xml:space="preserve">Primärfälle = Adenokarzinom des Magens und des ösophagogastralen Übergangs
</t>
    </r>
    <r>
      <rPr>
        <vertAlign val="superscript"/>
        <sz val="9"/>
        <rFont val="Arial"/>
        <family val="2"/>
      </rPr>
      <t>4)</t>
    </r>
    <r>
      <rPr>
        <sz val="8"/>
        <rFont val="Arial"/>
        <family val="2"/>
      </rPr>
      <t xml:space="preserve"> Pro Primärfall ist nur ein OPS-Code anzugeben.
</t>
    </r>
    <r>
      <rPr>
        <vertAlign val="superscript"/>
        <sz val="9"/>
        <rFont val="Arial"/>
        <family val="2"/>
      </rPr>
      <t>5)</t>
    </r>
    <r>
      <rPr>
        <sz val="8"/>
        <rFont val="Arial"/>
        <family val="2"/>
      </rPr>
      <t xml:space="preserve"> Wenn nicht gleichzeitig auch ein Speiseröhrenkrebszentrum zertifiziert ist, können die ICD-10 C15.2, 15.5 und C16.0</t>
    </r>
    <r>
      <rPr>
        <vertAlign val="superscript"/>
        <sz val="8"/>
        <rFont val="Arial"/>
        <family val="2"/>
      </rPr>
      <t>2)</t>
    </r>
    <r>
      <rPr>
        <sz val="8"/>
        <rFont val="Arial"/>
        <family val="2"/>
      </rPr>
      <t xml:space="preserve"> in den Geltungsbereich des Magenkrebszentrums einbezogen werden.</t>
    </r>
    <r>
      <rPr>
        <sz val="8"/>
        <color rgb="FFFF0000"/>
        <rFont val="Arial"/>
        <family val="2"/>
      </rPr>
      <t xml:space="preserve">
</t>
    </r>
    <r>
      <rPr>
        <sz val="8"/>
        <color indexed="8"/>
        <rFont val="Arial"/>
        <family val="2"/>
      </rPr>
      <t xml:space="preserve">
Die Felder stehen teilweise in Abhängigkeit voneinander, daher sollte jede Zeile vollständig von links nach rechts und fortlaufend von oben nach unten bearbeitet werden. Graue Felder müssen bearbeitet werden</t>
    </r>
    <r>
      <rPr>
        <sz val="8"/>
        <rFont val="Arial"/>
        <family val="2"/>
      </rPr>
      <t>.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copy-/paste-Funktion; Ausnahme sind Daten, die von der OncoBox eingelesen werden)</t>
    </r>
    <r>
      <rPr>
        <sz val="8"/>
        <color indexed="8"/>
        <rFont val="Arial"/>
        <family val="2"/>
      </rPr>
      <t>.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r>
  </si>
  <si>
    <t>Operative Primärfälle Magen</t>
  </si>
  <si>
    <t>Operative Primärfälle Speiseröhre</t>
  </si>
  <si>
    <t>Primärfälle mit endoskopischer Resektion Magen</t>
  </si>
  <si>
    <t>Primärfälle mit endoskopischer Resektion Speiseröhre</t>
  </si>
  <si>
    <t>Voraussetzung</t>
  </si>
  <si>
    <t>1a</t>
  </si>
  <si>
    <t>EB/
LL</t>
  </si>
  <si>
    <t>1b</t>
  </si>
  <si>
    <t>&lt; 80%</t>
  </si>
  <si>
    <r>
      <t>Operative Primärfälle (ICD-10 C16.0</t>
    </r>
    <r>
      <rPr>
        <vertAlign val="superscript"/>
        <sz val="8"/>
        <rFont val="Arial"/>
        <family val="2"/>
      </rPr>
      <t>1)</t>
    </r>
    <r>
      <rPr>
        <sz val="8"/>
        <rFont val="Arial"/>
        <family val="2"/>
      </rPr>
      <t xml:space="preserve">, C16.1-16.9) mit Rekonstruktion mittels Anastomose </t>
    </r>
  </si>
  <si>
    <r>
      <t>Operative Primärfälle (ICD-10 C16.0</t>
    </r>
    <r>
      <rPr>
        <vertAlign val="superscript"/>
        <sz val="8"/>
        <rFont val="Arial"/>
        <family val="2"/>
      </rPr>
      <t>1)</t>
    </r>
    <r>
      <rPr>
        <sz val="8"/>
        <rFont val="Arial"/>
        <family val="2"/>
      </rPr>
      <t>, C16.1-16.9) nach Gastrektomie</t>
    </r>
  </si>
  <si>
    <r>
      <t>Operative Primärfälle mit Adenokarzinom des ösophagogastralen Übergangs (ICD-10 C16.0</t>
    </r>
    <r>
      <rPr>
        <vertAlign val="superscript"/>
        <sz val="8"/>
        <rFont val="Arial"/>
        <family val="2"/>
      </rPr>
      <t>1)</t>
    </r>
    <r>
      <rPr>
        <sz val="8"/>
        <rFont val="Arial"/>
        <family val="2"/>
      </rPr>
      <t xml:space="preserve">) cT3 oder cT4, M0 </t>
    </r>
  </si>
  <si>
    <t>LL QI</t>
  </si>
  <si>
    <t>Primärfälle des Nenners mit En-bloc Resektion</t>
  </si>
  <si>
    <t>Endoskopische En-bloc Resektionen</t>
  </si>
  <si>
    <t xml:space="preserve">Möglichst häufig En-bloc Resektionen bei endoskopischer Resektion </t>
  </si>
  <si>
    <t>Magenkrebszentrum des Universitätsklinikums Würzburg</t>
  </si>
  <si>
    <t>Universitätsklinikum Würzburg</t>
  </si>
  <si>
    <t>Im Sinne einer gendergerechten Sprache verwenden wir für die Begriffe „Patientinnen“, „Patienten“, „Patient*innen“ die Bezeichnung „Pat.“, die ausdrücklich jede Geschlechtszuschreibung (weiblich, männlich, divers) einschließt.</t>
  </si>
  <si>
    <t>Prätherapeutische Vorstellung aller Pat. mit Rezidiv</t>
  </si>
  <si>
    <t>Pat. des Nenners, die in der prätherapeutischen Konferenz vorgestellt wurden</t>
  </si>
  <si>
    <t xml:space="preserve">Pat. mit Rezidiv </t>
  </si>
  <si>
    <t>Pat. des Nenners, die stationär oder ambulant durch den Sozialdienst beraten wurden</t>
  </si>
  <si>
    <t>Anteil Studienpat.</t>
  </si>
  <si>
    <r>
      <t>Pat. (ICD-10 C16.0</t>
    </r>
    <r>
      <rPr>
        <vertAlign val="superscript"/>
        <sz val="8"/>
        <rFont val="Arial"/>
        <family val="2"/>
      </rPr>
      <t>1)</t>
    </r>
    <r>
      <rPr>
        <sz val="8"/>
        <rFont val="Arial"/>
        <family val="2"/>
      </rPr>
      <t>, C16.1-16.9) mit palliativer medikamentöser Tumortherapie</t>
    </r>
  </si>
  <si>
    <t>Pat. des Nenners mit Bestimmung des HER-2-Status vor palliativer medikamentöser Tumortherapie</t>
  </si>
  <si>
    <t>Erhebung des Ernährungsstatus bei möglichst vielen Pat.</t>
  </si>
  <si>
    <t xml:space="preserve"> In Ordnung</t>
  </si>
  <si>
    <t xml:space="preserve">                 Sollvorgabe nicht erfüllt</t>
  </si>
  <si>
    <t>Bearbeitungs-qualität</t>
  </si>
  <si>
    <t>Universitätsklinikum Frankfurt</t>
  </si>
  <si>
    <t>Magenkrebszentrum Frankfurt Nordwest</t>
  </si>
  <si>
    <t>Krankenhaus Nordwest</t>
  </si>
  <si>
    <t>Helios Magenkrebszentrum Erfurt</t>
  </si>
  <si>
    <t>Helios Klinikum Erfurt</t>
  </si>
  <si>
    <t>Magenkrebszentrum Gera</t>
  </si>
  <si>
    <t>SRH Wald-Klinikum Gera</t>
  </si>
  <si>
    <t>Magenkrebszentrum am Nationalen Centrum für Tumorerkrankungen Dresden (NCT/UCC)</t>
  </si>
  <si>
    <t>Magenkrebszentrum Klinikum Bielefeld Mitte</t>
  </si>
  <si>
    <t>Klinikum Bielefeld Mitte</t>
  </si>
  <si>
    <t>Magenkrebszentrum Vivantes Klinikum Neukölln</t>
  </si>
  <si>
    <t>Vivantes Klinikum Neukölln</t>
  </si>
  <si>
    <t xml:space="preserve">Filtername EMAC: "Liste Reg.Nr DS" </t>
  </si>
  <si>
    <t>Adäquate Rate an Beratung durch Sozialdienst</t>
  </si>
  <si>
    <t>Einschluss von möglichst vielen Pat. in Studien</t>
  </si>
  <si>
    <t>Pat., die in eine Studie mit Ethikvotum eingebracht wurden</t>
  </si>
  <si>
    <t>Land</t>
  </si>
  <si>
    <t>Klinikum am Gesundbrunnen / SLK-Kliniken Heilbronn</t>
  </si>
  <si>
    <t>CCC Tübingen-Stuttgart am Universitätsklinikum Tübingen</t>
  </si>
  <si>
    <t>Magenkrebszentrum am LMU Klinikum</t>
  </si>
  <si>
    <t>LMU Klinikum</t>
  </si>
  <si>
    <t>UKM - Magenkrebszentrum</t>
  </si>
  <si>
    <t>Universitätsklinikum Münster</t>
  </si>
  <si>
    <t>Magenkrebszentrum am Dietrich-Bonhoeffer-Klinikum Neubrandenburg</t>
  </si>
  <si>
    <t>Dietrich-Bonhoeffer-Klinikum Neubrandenburg</t>
  </si>
  <si>
    <t>Magenkrebszentrum Klinikum Darmstadt</t>
  </si>
  <si>
    <t>Klinikum Darmstadt</t>
  </si>
  <si>
    <t>Magenkrebszentrum am Israelitischen Krankenhaus in Hamburg</t>
  </si>
  <si>
    <t>Israelitisches Krankenhaus in Hamburg</t>
  </si>
  <si>
    <t>Welche Daten erhalten Sie vom Krebsregister (§65c)?</t>
  </si>
  <si>
    <t>Keine Auswahl zutreffend</t>
  </si>
  <si>
    <t>davon Resektionen mit neoadjuvanter Systemtherapie</t>
  </si>
  <si>
    <r>
      <rPr>
        <b/>
        <sz val="10"/>
        <color theme="1"/>
        <rFont val="Arial"/>
        <family val="2"/>
      </rPr>
      <t>Operative Expertise - Anzahl operative Resektionen Magen/AEG</t>
    </r>
    <r>
      <rPr>
        <sz val="10"/>
        <color theme="1"/>
        <rFont val="Arial"/>
        <family val="2"/>
      </rPr>
      <t xml:space="preserve">
(ICD-10 C16.0</t>
    </r>
    <r>
      <rPr>
        <vertAlign val="superscript"/>
        <sz val="10"/>
        <color theme="1"/>
        <rFont val="Arial"/>
        <family val="2"/>
      </rPr>
      <t>1)</t>
    </r>
    <r>
      <rPr>
        <sz val="10"/>
        <color theme="1"/>
        <rFont val="Arial"/>
        <family val="2"/>
      </rPr>
      <t>, 16.1-16.9, OPS: 5-425*, 5-426*, 5-435* bis 5-438*)</t>
    </r>
  </si>
  <si>
    <r>
      <rPr>
        <b/>
        <sz val="10"/>
        <color theme="1"/>
        <rFont val="Arial"/>
        <family val="2"/>
      </rPr>
      <t>Operative Expertise - Anzahl operative Resektionen Magen/AEG</t>
    </r>
    <r>
      <rPr>
        <sz val="10"/>
        <color theme="1"/>
        <rFont val="Arial"/>
        <family val="2"/>
      </rPr>
      <t xml:space="preserve">
ICD-10 C16.0</t>
    </r>
    <r>
      <rPr>
        <vertAlign val="superscript"/>
        <sz val="10"/>
        <color theme="1"/>
        <rFont val="Arial"/>
        <family val="2"/>
      </rPr>
      <t>2)</t>
    </r>
    <r>
      <rPr>
        <sz val="10"/>
        <color theme="1"/>
        <rFont val="Arial"/>
        <family val="2"/>
      </rPr>
      <t>, C15.2 und 15.5, OPS: 5-425*, 5-426*, 5-435* bis 5-438*</t>
    </r>
  </si>
  <si>
    <r>
      <rPr>
        <b/>
        <sz val="10"/>
        <color theme="1"/>
        <rFont val="Arial"/>
        <family val="2"/>
      </rPr>
      <t>Primärfälle Speiseröhre Gesamt</t>
    </r>
    <r>
      <rPr>
        <vertAlign val="superscript"/>
        <sz val="10"/>
        <color theme="1"/>
        <rFont val="Arial"/>
        <family val="2"/>
      </rPr>
      <t>5)</t>
    </r>
    <r>
      <rPr>
        <b/>
        <sz val="10"/>
        <color theme="1"/>
        <rFont val="Arial"/>
        <family val="2"/>
      </rPr>
      <t xml:space="preserve">
</t>
    </r>
    <r>
      <rPr>
        <sz val="10"/>
        <color theme="1"/>
        <rFont val="Arial"/>
        <family val="2"/>
      </rPr>
      <t>ICD-10 C16.0</t>
    </r>
    <r>
      <rPr>
        <vertAlign val="superscript"/>
        <sz val="10"/>
        <color theme="1"/>
        <rFont val="Arial"/>
        <family val="2"/>
      </rPr>
      <t>2)</t>
    </r>
    <r>
      <rPr>
        <sz val="10"/>
        <color theme="1"/>
        <rFont val="Arial"/>
        <family val="2"/>
      </rPr>
      <t>, C15.2 und 15.5</t>
    </r>
  </si>
  <si>
    <t>Operative Expertise - Anzahl operative Resektionen Magen/AEG Magen</t>
  </si>
  <si>
    <t>davon Resektionen mit neoadjuvanter Systemtherapie Magen</t>
  </si>
  <si>
    <t>Operative Expertise - Anzahl operative Resektionen Magen/AEG Speiseröhre</t>
  </si>
  <si>
    <t>davon Resektionen mit neoadjuvanter Systemtherapie Speiseröhre</t>
  </si>
  <si>
    <t>Psychoonkologisches Distress-Screening</t>
  </si>
  <si>
    <t>Adäquate Rate an psychoonkologischem Distress-Screening</t>
  </si>
  <si>
    <t>Pat. des Nenners, die psychoonkologisch gescreent wurden</t>
  </si>
  <si>
    <t>≥ 65%</t>
  </si>
  <si>
    <t xml:space="preserve">Operative Primärfälle </t>
  </si>
  <si>
    <t>≥ 60%</t>
  </si>
  <si>
    <t>Operative Expertise</t>
  </si>
  <si>
    <t>Operative Expertise 
(entsprechend Angabe Basisdaten)</t>
  </si>
  <si>
    <t>≤ 15%</t>
  </si>
  <si>
    <t>≥ 70%</t>
  </si>
  <si>
    <t>≥ 50%</t>
  </si>
  <si>
    <t>≥ 80%</t>
  </si>
  <si>
    <t>Klinikum Lippe, Standort Detmold</t>
  </si>
  <si>
    <t>Magenkrebszentrum Speyer</t>
  </si>
  <si>
    <t xml:space="preserve">Diakonissen-Stiftungs-Krankenhaus Speyer </t>
  </si>
  <si>
    <t>Magenkrebszentrum Greifswald</t>
  </si>
  <si>
    <t>Universitätsmedizin Greifswald</t>
  </si>
  <si>
    <t>Klinikum Würzburg Mitte, Standort Juliusspital</t>
  </si>
  <si>
    <t>KEM | Evang. Kliniken Essen-Mitte, Standort Evang. Huyssens-Stiftung Essen-Huttrop</t>
  </si>
  <si>
    <t>Keine Daten für Berechnung von Kennzahlen und kein Follow-up/ Matrix</t>
  </si>
  <si>
    <t>Keine Daten für Berechnung von Kennzahlen, aber teilweise Follow-up/ Matrix (z.B. nur Vitalstatus)</t>
  </si>
  <si>
    <t>Keine Daten für Berechnung von Kennzahlen, aber vollständiges Follow-up/ Matrix</t>
  </si>
  <si>
    <t>Daten für Berechnung von Kennzahlen und teilweise Follow-up/ Matrix (z.B. nur Vitalstatus)</t>
  </si>
  <si>
    <t>Daten für Berechnung von Kennzahlen und vollständiges Follow-up/ Matrix</t>
  </si>
  <si>
    <t xml:space="preserve">Daten vom Krebsregister
</t>
  </si>
  <si>
    <t>IK-Nummer</t>
  </si>
  <si>
    <t>Standort-Nummer</t>
  </si>
  <si>
    <t>Anlage EB Version O1.1 (Auditjahr 2025 / Kennzahlenjahr 2024)</t>
  </si>
  <si>
    <t>Marvin</t>
  </si>
  <si>
    <t>Stand 07.10.2024</t>
  </si>
  <si>
    <r>
      <rPr>
        <b/>
        <sz val="10"/>
        <color theme="1"/>
        <rFont val="Arial"/>
        <family val="2"/>
      </rPr>
      <t xml:space="preserve">Operative Primärfälle
</t>
    </r>
    <r>
      <rPr>
        <sz val="10"/>
        <color theme="1"/>
        <rFont val="Arial"/>
        <family val="2"/>
      </rPr>
      <t>ICD-10 C16.0</t>
    </r>
    <r>
      <rPr>
        <vertAlign val="superscript"/>
        <sz val="10"/>
        <color theme="1"/>
        <rFont val="Arial"/>
        <family val="2"/>
      </rPr>
      <t>1)</t>
    </r>
    <r>
      <rPr>
        <sz val="10"/>
        <color theme="1"/>
        <rFont val="Arial"/>
        <family val="2"/>
      </rPr>
      <t>, C16.1-16.9
OPS</t>
    </r>
    <r>
      <rPr>
        <vertAlign val="superscript"/>
        <sz val="10"/>
        <color theme="1"/>
        <rFont val="Arial"/>
        <family val="2"/>
      </rPr>
      <t>4)</t>
    </r>
    <r>
      <rPr>
        <sz val="10"/>
        <color theme="1"/>
        <rFont val="Arial"/>
        <family val="2"/>
      </rPr>
      <t>: 5-425*, 5-426*, 5-435* bis 5-438*</t>
    </r>
  </si>
  <si>
    <r>
      <rPr>
        <b/>
        <sz val="10"/>
        <color theme="1"/>
        <rFont val="Arial"/>
        <family val="2"/>
      </rPr>
      <t xml:space="preserve">Primärfälle mit endoskopischer Resektion
</t>
    </r>
    <r>
      <rPr>
        <sz val="10"/>
        <color theme="1"/>
        <rFont val="Arial"/>
        <family val="2"/>
      </rPr>
      <t>ICD-10 C16.0</t>
    </r>
    <r>
      <rPr>
        <vertAlign val="superscript"/>
        <sz val="10"/>
        <color theme="1"/>
        <rFont val="Arial"/>
        <family val="2"/>
      </rPr>
      <t>1)</t>
    </r>
    <r>
      <rPr>
        <sz val="10"/>
        <color theme="1"/>
        <rFont val="Arial"/>
        <family val="2"/>
      </rPr>
      <t>, C16.1-16.9
OPS: 5-433.23, 5-433.24, 5-433.25</t>
    </r>
  </si>
  <si>
    <r>
      <rPr>
        <b/>
        <sz val="10"/>
        <color theme="1"/>
        <rFont val="Arial"/>
        <family val="2"/>
      </rPr>
      <t xml:space="preserve">Operative Primärfälle
</t>
    </r>
    <r>
      <rPr>
        <sz val="10"/>
        <color theme="1"/>
        <rFont val="Arial"/>
        <family val="2"/>
      </rPr>
      <t>ICD-10 C16.0</t>
    </r>
    <r>
      <rPr>
        <vertAlign val="superscript"/>
        <sz val="10"/>
        <color theme="1"/>
        <rFont val="Arial"/>
        <family val="2"/>
      </rPr>
      <t>2)</t>
    </r>
    <r>
      <rPr>
        <sz val="10"/>
        <color theme="1"/>
        <rFont val="Arial"/>
        <family val="2"/>
      </rPr>
      <t>, C15.2 und 15.5</t>
    </r>
    <r>
      <rPr>
        <b/>
        <sz val="10"/>
        <color theme="1"/>
        <rFont val="Arial"/>
        <family val="2"/>
      </rPr>
      <t xml:space="preserve">
</t>
    </r>
    <r>
      <rPr>
        <sz val="10"/>
        <color theme="1"/>
        <rFont val="Arial"/>
        <family val="2"/>
      </rPr>
      <t>OPS</t>
    </r>
    <r>
      <rPr>
        <vertAlign val="superscript"/>
        <sz val="10"/>
        <color theme="1"/>
        <rFont val="Arial"/>
        <family val="2"/>
      </rPr>
      <t>4)</t>
    </r>
    <r>
      <rPr>
        <sz val="10"/>
        <color theme="1"/>
        <rFont val="Arial"/>
        <family val="2"/>
      </rPr>
      <t>: 5-425*, 5-426*, 5-435* bis 5-438*</t>
    </r>
  </si>
  <si>
    <r>
      <rPr>
        <b/>
        <sz val="10"/>
        <color theme="1"/>
        <rFont val="Arial"/>
        <family val="2"/>
      </rPr>
      <t xml:space="preserve">Primärfälle mit endoskopischer Resektion
</t>
    </r>
    <r>
      <rPr>
        <sz val="10"/>
        <color theme="1"/>
        <rFont val="Arial"/>
        <family val="2"/>
      </rPr>
      <t>ICD-10 C16.0</t>
    </r>
    <r>
      <rPr>
        <vertAlign val="superscript"/>
        <sz val="10"/>
        <color theme="1"/>
        <rFont val="Arial"/>
        <family val="2"/>
      </rPr>
      <t>2)</t>
    </r>
    <r>
      <rPr>
        <sz val="10"/>
        <color theme="1"/>
        <rFont val="Arial"/>
        <family val="2"/>
      </rPr>
      <t>, C15.2 und 15.5</t>
    </r>
    <r>
      <rPr>
        <b/>
        <sz val="10"/>
        <color theme="1"/>
        <rFont val="Arial"/>
        <family val="2"/>
      </rPr>
      <t xml:space="preserve">
</t>
    </r>
    <r>
      <rPr>
        <sz val="10"/>
        <color theme="1"/>
        <rFont val="Arial"/>
        <family val="2"/>
      </rPr>
      <t>OPS: 5-422.23, 5-422.24</t>
    </r>
  </si>
  <si>
    <t>Anzahl Pat. mit Erstdiagnose GIST</t>
  </si>
  <si>
    <t>Grundlage des Erhebungsbogens stellt die TNM – Klassifikation maligner Tumoren, 8. Auflage 2017 sowie die ICD-Klassifikation ICD-10-GM 2024 (DIMDI) und die OPS-Klassifikation OPS 2024 (DIMDI) dar.</t>
  </si>
  <si>
    <t>Auditjahr 2025 / Kennzahlenjahr 2024</t>
  </si>
  <si>
    <t>Liste der Studien</t>
  </si>
  <si>
    <t xml:space="preserve">                Gesamt:</t>
  </si>
  <si>
    <t xml:space="preserve">Verantwortlicher Kooperationspartner </t>
  </si>
  <si>
    <t>Name der Studie</t>
  </si>
  <si>
    <t>Anzahl Studienpat., die im Kennzahlenjahr</t>
  </si>
  <si>
    <t>im eigenen Zentrum in eine Studie eingeschlossen wurden</t>
  </si>
  <si>
    <t>von anderen Zentren/ Kliniken in eine Studie im eigenen Zentrum eingeschlossen wurden</t>
  </si>
  <si>
    <t>in anderen Zentren/ Kliniken in eine Studie eingeschlossen wurden</t>
  </si>
  <si>
    <t>Titel, Name, Vorname</t>
  </si>
  <si>
    <t>Basisqualifikation erfüllt ja/ nein</t>
  </si>
  <si>
    <t>Status
Untersucher</t>
  </si>
  <si>
    <t>Zeitraum 
von  …  bis im Kennzahlenjahr</t>
  </si>
  <si>
    <t>Begründung/ Ursache</t>
  </si>
  <si>
    <t>Tabelle Operateure (Qualifikation gemäß EB 5.2.5)</t>
  </si>
  <si>
    <t>Status 
Operateur</t>
  </si>
  <si>
    <t>Standort/ Klinikum</t>
  </si>
  <si>
    <t>benannter Operateur</t>
  </si>
  <si>
    <t>nicht benannter Operateur</t>
  </si>
  <si>
    <t xml:space="preserve">   Summe:</t>
  </si>
  <si>
    <t>Tabelle Untersucher</t>
  </si>
  <si>
    <t>Anzahl EUS
≥ 30 pro Jahr</t>
  </si>
  <si>
    <t>Anzahl FNP
≥ 10 pro Jahr</t>
  </si>
  <si>
    <t>Anzahl ERCP 
≥ 50 pro Jahr</t>
  </si>
  <si>
    <t>Untersuchende Einheit
(Praxis/ Klinikabteilung)</t>
  </si>
  <si>
    <t>Anzahl OP’s
Magen ≥ 10</t>
  </si>
  <si>
    <t xml:space="preserve">Die jeweilige Eingabe oder Änderung  "Anzahl/ Zähler/ Nenner" (gepunktete Felder) ist nur im Tabellenblatt "Basisdaten" möglich, die Übertragung erfolgt automatisch.
Der Zähler ist immer eine Teilmenge des Nenners (Ausnahme: Kennzahl 7 - Anteil Studienpat.). </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</si>
  <si>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der Spalte "Eingeleitete/ 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</si>
  <si>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Pat. mit neuaufgetretenem Rezidiv und/ oder Fernmetastasen</t>
  </si>
  <si>
    <t>Primärfälle (= Kennzahl 1a) + Pat. mit neuaufgetretenem Rezidiv und/ oder Fernmetastasen
(= Kennzahl 1b)</t>
  </si>
  <si>
    <t>Primärfälle (= Kennzahl 1a) +  Pat. mit neuaufgetretenem Rezidiv und/ oder Fernmetastasen 
(= Kennzahl 1b)</t>
  </si>
  <si>
    <t>Primärfälle 
(= Kennzahl 1a)</t>
  </si>
  <si>
    <t>Möglichst niedrige Rate an Komplikationen bei endoskopischer 
En-bloc-Resektion</t>
  </si>
  <si>
    <t>Primärfälle des Nenners, die mindestens folgende Angaben im pathohistologischen Befundbericht haben:
- Art des entfernten Materials, 
- Tumorlokalisation (makroskopisch/ mikroskopisch),
- minimale Entfernung des Tumors zu den Resektionsrändern,
- Größe des Tumors,
- mikroskopischer Tumortyp (nach aktueller WHO-Klassifikation),
- Grading* (aktuelle WHO-Klassifikation),
- TNM-Klassifikation (unter Angabe der untersuchten und befallenen Lymphknoten),
- R-Klassifikation.
* ggf. entfallend nach neoadj. Therapie</t>
  </si>
  <si>
    <t>Verantwortlicher Kooperationspartner</t>
  </si>
  <si>
    <t>am eigenen Standort in eine Studie eingeschlossen wurden (obligat für alle LZ)</t>
  </si>
  <si>
    <t xml:space="preserve">an einem anderen Standort des eigenen Zentrums in eine Studie eingeschlossen wurden (obligat für mehrst. LZ)  </t>
  </si>
  <si>
    <t>von anderen Zentren/ Kliniken in eine eigene Studie eingeschlossen wurden (fakultativ)</t>
  </si>
  <si>
    <t>in anderen Zentren/ Kliniken in eine Studie eingeschlossen wurden (fakultativ)</t>
  </si>
  <si>
    <t>Art der Studie interventionell</t>
  </si>
  <si>
    <t>Art der Studie nicht interventionell</t>
  </si>
  <si>
    <t>Anzahl Zentrumspat. im Kennzahlenjahr rekurtiert</t>
  </si>
  <si>
    <t>Anzahl eingeschlossene Pat. im Kennzahlenjahr</t>
  </si>
  <si>
    <t>Primärfälle des Nenners mit dokumentierter Empfehlung zur Vitamin B12-Substitution (z.B. 1000 µg alle 3 Mo) im Arztbrief</t>
  </si>
  <si>
    <t>MAG-MF-003-1-V</t>
  </si>
  <si>
    <t>MAG-MF-013-V</t>
  </si>
  <si>
    <t>MAG-MF-031-V</t>
  </si>
  <si>
    <t>MAG-MF-032-V</t>
  </si>
  <si>
    <t>MAG-MF-046-V</t>
  </si>
  <si>
    <t>MAG-MF-055-V</t>
  </si>
  <si>
    <t>MAG-MF-064-V</t>
  </si>
  <si>
    <t>MAG-MF-097-V</t>
  </si>
  <si>
    <t>MAG-MF-099-V</t>
  </si>
  <si>
    <t>MAG-MF-103-V</t>
  </si>
  <si>
    <t>MAG-MF-108-V</t>
  </si>
  <si>
    <t>MAG-MF-118-V</t>
  </si>
  <si>
    <t>MAG-MF-122-V</t>
  </si>
  <si>
    <t>MAG-MF-144-V</t>
  </si>
  <si>
    <t>MAG-MF-149-V</t>
  </si>
  <si>
    <t>MAG-MF-160-V</t>
  </si>
  <si>
    <t>MAG-MF-173-1-V</t>
  </si>
  <si>
    <t>MAG-MF-174-V</t>
  </si>
  <si>
    <t>MAG-MF-175-V</t>
  </si>
  <si>
    <t>MAG-MF-177-V</t>
  </si>
  <si>
    <t>Magenkrebszentrum der ALB FILS KLINIKEN</t>
  </si>
  <si>
    <t>ALB FILS KLINIKUM Göppingen</t>
  </si>
  <si>
    <t>MAG-MF-187-V</t>
  </si>
  <si>
    <t>MAG-MF-190-V</t>
  </si>
  <si>
    <t>Magenkrebszentrum Universitätsklinikum Augsburg</t>
  </si>
  <si>
    <t>Universitätsklinikum Augsburg</t>
  </si>
  <si>
    <t>MAG-MF-191-V</t>
  </si>
  <si>
    <t>Magenkrebszentrum Städtisches Klinikum Karlsruhe</t>
  </si>
  <si>
    <t>Städtisches Klinikum Karlsruhe</t>
  </si>
  <si>
    <t>MAG-MF-210-V</t>
  </si>
  <si>
    <t>MAG-MF-217-V</t>
  </si>
  <si>
    <t>MAG-MF-220-V</t>
  </si>
  <si>
    <t>Magenkrebszentrum Erlangen</t>
  </si>
  <si>
    <t>Uniklinikum Erlangen</t>
  </si>
  <si>
    <t>MAG-MF-226-V</t>
  </si>
  <si>
    <t>MAG-MF-231-V</t>
  </si>
  <si>
    <t>MAG-MF-243-V</t>
  </si>
  <si>
    <t>MAG-MF-248-V</t>
  </si>
  <si>
    <t>Magenkrebszentrum EVK Düsseldorf</t>
  </si>
  <si>
    <t>Evangelisches Krankenhaus Düsseldorf</t>
  </si>
  <si>
    <t>MAG-MF-251-V</t>
  </si>
  <si>
    <t>MAG-MF-255-V</t>
  </si>
  <si>
    <t>MAG-MF-261-V</t>
  </si>
  <si>
    <t>MAG-MF-267-V</t>
  </si>
  <si>
    <t>MAG-MF-284-V</t>
  </si>
  <si>
    <t>MAG-MF-293-V</t>
  </si>
  <si>
    <t>MAG-MF-295-V</t>
  </si>
  <si>
    <t>MAG-MF-306-V</t>
  </si>
  <si>
    <t>MAG-MF-324-V</t>
  </si>
  <si>
    <t>MAG-MF-325-V</t>
  </si>
  <si>
    <t>Magenkrebszentrum der Universitätsmedizin Göttingen</t>
  </si>
  <si>
    <t>Universitätsmedizin Göttingen</t>
  </si>
  <si>
    <t>MAG-MF-327-V</t>
  </si>
  <si>
    <t>MAG-MF-336-V</t>
  </si>
  <si>
    <t>MAG-MF-337-V</t>
  </si>
  <si>
    <t>MAG-MF-352-V</t>
  </si>
  <si>
    <t>MAG-MF-355-V</t>
  </si>
  <si>
    <t>MAG-MF-377-V</t>
  </si>
  <si>
    <t>Stand 07.11.2024</t>
  </si>
  <si>
    <r>
      <rPr>
        <u/>
        <sz val="8"/>
        <color theme="1"/>
        <rFont val="Arial"/>
        <family val="2"/>
      </rPr>
      <t>Bearbeitungshinweis:</t>
    </r>
    <r>
      <rPr>
        <sz val="8"/>
        <color theme="1"/>
        <rFont val="Arial"/>
        <family val="2"/>
      </rPr>
      <t xml:space="preserve"> Sofern die Operateure keine Operationen im Betrachtungszeitraum durchgeführt haben, ist „0“ einzutragen.</t>
    </r>
  </si>
  <si>
    <r>
      <rPr>
        <u/>
        <sz val="8"/>
        <color theme="1"/>
        <rFont val="Arial"/>
        <family val="2"/>
      </rPr>
      <t>Bearbeitungshinweis</t>
    </r>
    <r>
      <rPr>
        <sz val="8"/>
        <color theme="1"/>
        <rFont val="Arial"/>
        <family val="2"/>
      </rPr>
      <t>: Studienpat. können für 2 Zentren gezählt werden, sofern das entsendende Zentrum selbst mindestens eine Studie für Pat. des Magenkrebszentrums durchführt. Sofern diese Zählweise gewählt wird (fakultativ), muss das Zentrum darstellen, wie viele Pat. in Studien im eigenen Zentrum eingebracht, an andere Zentren/ Kliniken zur Studienteilnahme geschickt und aus anderen Zentren/ Kliniken für die Studienteilnahme übernommen werden.</t>
    </r>
  </si>
  <si>
    <r>
      <rPr>
        <u/>
        <sz val="8"/>
        <color theme="1"/>
        <rFont val="Arial"/>
        <family val="2"/>
      </rPr>
      <t>Bearbeitungshinweis</t>
    </r>
    <r>
      <rPr>
        <sz val="8"/>
        <color theme="1"/>
        <rFont val="Arial"/>
        <family val="2"/>
      </rPr>
      <t>: Sofern die Module Pankreas und/ oder Magen und/ oder Speiseröhre parallel zertifiziert werden, besteht die Möglichkeit, die Tabelle Untersucher in nur einem der drei Datenblätter vollständig zu bearbeiten. In den jeweils anderen Datenblättern kann dann auf das entsprechende Datenblatt verwiesen werden. Sofern die Tabelle in jedem Datenblatt separat bearbeitet wird, ist darauf zu achten, dass die Angaben übereinstimmen müssen. 
Sofern die Untersucher keine Untersuchungen im Betrachtungszeitraum durchgeführt haben, ist „0“ einzutragen.</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</si>
</sst>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
  </numFmts>
  <fonts count="92"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1"/>
      <color indexed="8"/>
      <name val="Calibri"/>
      <family val="2"/>
    </font>
    <font>
      <sz val="10"/>
      <name val="Arial"/>
      <family val="2"/>
    </font>
    <font>
      <sz val="8"/>
      <name val="Arial"/>
      <family val="2"/>
    </font>
    <font>
      <b/>
      <sz val="8"/>
      <name val="Arial"/>
      <family val="2"/>
    </font>
    <font>
      <b/>
      <sz val="11"/>
      <color indexed="8"/>
      <name val="Calibri"/>
      <family val="2"/>
    </font>
    <font>
      <sz val="8"/>
      <color indexed="8"/>
      <name val="Arial"/>
      <family val="2"/>
    </font>
    <font>
      <b/>
      <sz val="10"/>
      <color indexed="8"/>
      <name val="Arial"/>
      <family val="2"/>
    </font>
    <font>
      <sz val="10"/>
      <color indexed="8"/>
      <name val="Arial"/>
      <family val="2"/>
    </font>
    <font>
      <sz val="9"/>
      <color indexed="8"/>
      <name val="Arial"/>
      <family val="2"/>
    </font>
    <font>
      <b/>
      <sz val="8"/>
      <color indexed="8"/>
      <name val="Arial"/>
      <family val="2"/>
    </font>
    <font>
      <sz val="9"/>
      <color indexed="81"/>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6"/>
      <color indexed="8"/>
      <name val="Arial"/>
      <family val="2"/>
    </font>
    <font>
      <sz val="11"/>
      <color indexed="20"/>
      <name val="Calibri"/>
      <family val="2"/>
    </font>
    <font>
      <b/>
      <sz val="11"/>
      <color indexed="9"/>
      <name val="Calibri"/>
      <family val="2"/>
    </font>
    <font>
      <sz val="11"/>
      <color indexed="17"/>
      <name val="Calibri"/>
      <family val="2"/>
    </font>
    <font>
      <sz val="11"/>
      <color indexed="52"/>
      <name val="Calibri"/>
      <family val="2"/>
    </font>
    <font>
      <sz val="8"/>
      <color indexed="8"/>
      <name val="Arial Narrow"/>
      <family val="2"/>
    </font>
    <font>
      <sz val="6"/>
      <name val="Arial"/>
      <family val="2"/>
    </font>
    <font>
      <sz val="8"/>
      <name val="Arial Narrow"/>
      <family val="2"/>
    </font>
    <font>
      <sz val="11"/>
      <name val="Calibri"/>
      <family val="2"/>
    </font>
    <font>
      <b/>
      <u/>
      <sz val="8"/>
      <color indexed="8"/>
      <name val="Arial"/>
      <family val="2"/>
    </font>
    <font>
      <sz val="8"/>
      <color indexed="81"/>
      <name val="Arial"/>
      <family val="2"/>
    </font>
    <font>
      <b/>
      <sz val="15"/>
      <color indexed="62"/>
      <name val="Calibri"/>
      <family val="2"/>
    </font>
    <font>
      <b/>
      <sz val="13"/>
      <color indexed="62"/>
      <name val="Calibri"/>
      <family val="2"/>
    </font>
    <font>
      <b/>
      <sz val="11"/>
      <color indexed="62"/>
      <name val="Calibri"/>
      <family val="2"/>
    </font>
    <font>
      <sz val="8"/>
      <color indexed="8"/>
      <name val="Calibri"/>
      <family val="2"/>
    </font>
    <font>
      <b/>
      <sz val="18"/>
      <color indexed="62"/>
      <name val="Cambria"/>
      <family val="2"/>
    </font>
    <font>
      <sz val="11"/>
      <color indexed="53"/>
      <name val="Calibri"/>
      <family val="2"/>
    </font>
    <font>
      <sz val="6"/>
      <color indexed="8"/>
      <name val="Calibri"/>
      <family val="2"/>
    </font>
    <font>
      <sz val="11"/>
      <color theme="1"/>
      <name val="Calibri"/>
      <family val="2"/>
      <scheme val="minor"/>
    </font>
    <font>
      <sz val="11"/>
      <color theme="0"/>
      <name val="Calibri"/>
      <family val="2"/>
      <scheme val="minor"/>
    </font>
    <font>
      <b/>
      <sz val="11"/>
      <color indexed="8"/>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indexed="62"/>
      <name val="Calibri"/>
      <family val="2"/>
      <scheme val="minor"/>
    </font>
    <font>
      <b/>
      <sz val="15"/>
      <color theme="3"/>
      <name val="Calibri"/>
      <family val="2"/>
      <scheme val="minor"/>
    </font>
    <font>
      <b/>
      <sz val="13"/>
      <color indexed="62"/>
      <name val="Calibri"/>
      <family val="2"/>
      <scheme val="minor"/>
    </font>
    <font>
      <b/>
      <sz val="13"/>
      <color theme="3"/>
      <name val="Calibri"/>
      <family val="2"/>
      <scheme val="minor"/>
    </font>
    <font>
      <b/>
      <sz val="11"/>
      <color indexed="62"/>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indexed="62"/>
      <name val="Cambria"/>
      <family val="2"/>
      <scheme val="major"/>
    </font>
    <font>
      <b/>
      <sz val="18"/>
      <color theme="3"/>
      <name val="Cambria"/>
      <family val="2"/>
      <scheme val="major"/>
    </font>
    <font>
      <sz val="11"/>
      <color rgb="FFFF0000"/>
      <name val="Calibri"/>
      <family val="2"/>
      <scheme val="minor"/>
    </font>
    <font>
      <sz val="11"/>
      <color indexed="53"/>
      <name val="Calibri"/>
      <family val="2"/>
      <scheme val="minor"/>
    </font>
    <font>
      <sz val="11"/>
      <color theme="1"/>
      <name val="Arial"/>
      <family val="2"/>
    </font>
    <font>
      <sz val="10"/>
      <color theme="1"/>
      <name val="Arial"/>
      <family val="2"/>
    </font>
    <font>
      <b/>
      <sz val="12"/>
      <color theme="1"/>
      <name val="Arial"/>
      <family val="2"/>
    </font>
    <font>
      <sz val="8"/>
      <color theme="1"/>
      <name val="Arial"/>
      <family val="2"/>
    </font>
    <font>
      <b/>
      <sz val="11"/>
      <color theme="1"/>
      <name val="Arial"/>
      <family val="2"/>
    </font>
    <font>
      <sz val="9"/>
      <color theme="1"/>
      <name val="Arial"/>
      <family val="2"/>
    </font>
    <font>
      <b/>
      <sz val="8"/>
      <color theme="1"/>
      <name val="Arial"/>
      <family val="2"/>
    </font>
    <font>
      <b/>
      <sz val="9"/>
      <color theme="1"/>
      <name val="Arial"/>
      <family val="2"/>
    </font>
    <font>
      <sz val="11"/>
      <name val="Calibri"/>
      <family val="2"/>
      <scheme val="minor"/>
    </font>
    <font>
      <sz val="8"/>
      <color indexed="23"/>
      <name val="Arial"/>
      <family val="2"/>
    </font>
    <font>
      <sz val="8"/>
      <color rgb="FFFF0000"/>
      <name val="Arial"/>
      <family val="2"/>
    </font>
    <font>
      <vertAlign val="superscript"/>
      <sz val="10"/>
      <color theme="1"/>
      <name val="Arial"/>
      <family val="2"/>
    </font>
    <font>
      <b/>
      <sz val="10"/>
      <color theme="1"/>
      <name val="Arial"/>
      <family val="2"/>
    </font>
    <font>
      <b/>
      <sz val="10"/>
      <name val="Arial"/>
      <family val="2"/>
    </font>
    <font>
      <vertAlign val="superscript"/>
      <sz val="8"/>
      <name val="Arial"/>
      <family val="2"/>
    </font>
    <font>
      <sz val="8"/>
      <name val="Calibri"/>
      <family val="2"/>
      <scheme val="minor"/>
    </font>
    <font>
      <sz val="10"/>
      <color theme="0" tint="-0.499984740745262"/>
      <name val="Arial"/>
      <family val="2"/>
    </font>
    <font>
      <vertAlign val="superscript"/>
      <sz val="9"/>
      <color indexed="81"/>
      <name val="Arial"/>
      <family val="2"/>
    </font>
    <font>
      <sz val="10"/>
      <color theme="1" tint="0.499984740745262"/>
      <name val="Arial"/>
      <family val="2"/>
    </font>
    <font>
      <sz val="6"/>
      <color theme="1"/>
      <name val="Arial"/>
      <family val="2"/>
    </font>
    <font>
      <vertAlign val="superscript"/>
      <sz val="8"/>
      <color theme="1"/>
      <name val="Arial"/>
      <family val="2"/>
    </font>
    <font>
      <vertAlign val="superscript"/>
      <sz val="9"/>
      <name val="Arial"/>
      <family val="2"/>
    </font>
    <font>
      <sz val="9"/>
      <name val="Arial"/>
      <family val="2"/>
    </font>
    <font>
      <sz val="10"/>
      <color theme="1" tint="0.34998626667073579"/>
      <name val="Arial"/>
      <family val="2"/>
    </font>
    <font>
      <u/>
      <sz val="8"/>
      <color theme="1"/>
      <name val="Arial"/>
      <family val="2"/>
    </font>
  </fonts>
  <fills count="75">
    <fill>
      <patternFill patternType="none"/>
    </fill>
    <fill>
      <patternFill patternType="gray125"/>
    </fill>
    <fill>
      <patternFill patternType="solid">
        <fgColor indexed="31"/>
      </patternFill>
    </fill>
    <fill>
      <patternFill patternType="solid">
        <fgColor indexed="41"/>
      </patternFill>
    </fill>
    <fill>
      <patternFill patternType="solid">
        <fgColor indexed="44"/>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9"/>
      </patternFill>
    </fill>
    <fill>
      <patternFill patternType="solid">
        <fgColor indexed="27"/>
      </patternFill>
    </fill>
    <fill>
      <patternFill patternType="solid">
        <fgColor indexed="29"/>
      </patternFill>
    </fill>
    <fill>
      <patternFill patternType="solid">
        <fgColor indexed="11"/>
      </patternFill>
    </fill>
    <fill>
      <patternFill patternType="solid">
        <fgColor indexed="43"/>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gray0625"/>
    </fill>
    <fill>
      <patternFill patternType="solid">
        <fgColor indexed="65"/>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0" tint="-0.34998626667073579"/>
        <bgColor indexed="64"/>
      </patternFill>
    </fill>
    <fill>
      <patternFill patternType="solid">
        <fgColor rgb="FFDCE6F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C0C0C0"/>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rgb="FFFF7C80"/>
        <bgColor indexed="64"/>
      </patternFill>
    </fill>
    <fill>
      <patternFill patternType="solid">
        <fgColor rgb="FFDCE6F1"/>
        <bgColor indexed="9"/>
      </patternFill>
    </fill>
    <fill>
      <patternFill patternType="solid">
        <fgColor theme="0" tint="-0.14999847407452621"/>
        <bgColor indexed="64"/>
      </patternFill>
    </fill>
  </fills>
  <borders count="72">
    <border>
      <left/>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41"/>
      </bottom>
      <diagonal/>
    </border>
    <border>
      <left/>
      <right/>
      <top/>
      <bottom style="thick">
        <color indexed="44"/>
      </bottom>
      <diagonal/>
    </border>
    <border>
      <left/>
      <right/>
      <top/>
      <bottom style="medium">
        <color indexed="30"/>
      </bottom>
      <diagonal/>
    </border>
    <border>
      <left/>
      <right/>
      <top/>
      <bottom style="medium">
        <color indexed="41"/>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s>
  <cellStyleXfs count="1222">
    <xf numFmtId="0" fontId="0" fillId="0" borderId="0"/>
    <xf numFmtId="0" fontId="43" fillId="3" borderId="0" applyNumberFormat="0" applyBorder="0" applyAlignment="0" applyProtection="0"/>
    <xf numFmtId="0" fontId="43" fillId="2"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4"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3" fillId="6" borderId="0" applyNumberFormat="0" applyBorder="0" applyAlignment="0" applyProtection="0"/>
    <xf numFmtId="0" fontId="43" fillId="5"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3" fillId="8" borderId="0" applyNumberFormat="0" applyBorder="0" applyAlignment="0" applyProtection="0"/>
    <xf numFmtId="0" fontId="43" fillId="7"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3" fillId="10" borderId="0" applyNumberFormat="0" applyBorder="0" applyAlignment="0" applyProtection="0"/>
    <xf numFmtId="0" fontId="43" fillId="9"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3" fillId="3" borderId="0" applyNumberFormat="0" applyBorder="0" applyAlignment="0" applyProtection="0"/>
    <xf numFmtId="0" fontId="43" fillId="34" borderId="0" applyNumberFormat="0" applyBorder="0" applyAlignment="0" applyProtection="0"/>
    <xf numFmtId="0" fontId="43" fillId="4" borderId="0" applyNumberFormat="0" applyBorder="0" applyAlignment="0" applyProtection="0"/>
    <xf numFmtId="0" fontId="43" fillId="3"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3" fillId="3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3" fillId="3" borderId="0" applyNumberFormat="0" applyBorder="0" applyAlignment="0" applyProtection="0"/>
    <xf numFmtId="0" fontId="43" fillId="36" borderId="0" applyNumberFormat="0" applyBorder="0" applyAlignment="0" applyProtection="0"/>
    <xf numFmtId="0" fontId="43"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3" fillId="37"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3" fillId="14" borderId="0" applyNumberFormat="0" applyBorder="0" applyAlignment="0" applyProtection="0"/>
    <xf numFmtId="0" fontId="43" fillId="13"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3" fillId="15" borderId="0" applyNumberFormat="0" applyBorder="0" applyAlignment="0" applyProtection="0"/>
    <xf numFmtId="0" fontId="43" fillId="39"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3" fillId="3" borderId="0" applyNumberFormat="0" applyBorder="0" applyAlignment="0" applyProtection="0"/>
    <xf numFmtId="0" fontId="43" fillId="40" borderId="0" applyNumberFormat="0" applyBorder="0" applyAlignment="0" applyProtection="0"/>
    <xf numFmtId="0" fontId="43"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3" fillId="6" borderId="0" applyNumberFormat="0" applyBorder="0" applyAlignment="0" applyProtection="0"/>
    <xf numFmtId="0" fontId="43" fillId="41"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4" fillId="3" borderId="0" applyNumberFormat="0" applyBorder="0" applyAlignment="0" applyProtection="0"/>
    <xf numFmtId="0" fontId="44" fillId="42" borderId="0" applyNumberFormat="0" applyBorder="0" applyAlignment="0" applyProtection="0"/>
    <xf numFmtId="0" fontId="44" fillId="4" borderId="0" applyNumberFormat="0" applyBorder="0" applyAlignment="0" applyProtection="0"/>
    <xf numFmtId="0" fontId="44" fillId="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44" fillId="43"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44" fillId="44"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44" fillId="15" borderId="0" applyNumberFormat="0" applyBorder="0" applyAlignment="0" applyProtection="0"/>
    <xf numFmtId="0" fontId="44" fillId="18"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44" fillId="3" borderId="0" applyNumberFormat="0" applyBorder="0" applyAlignment="0" applyProtection="0"/>
    <xf numFmtId="0" fontId="44" fillId="46" borderId="0" applyNumberFormat="0" applyBorder="0" applyAlignment="0" applyProtection="0"/>
    <xf numFmtId="0" fontId="44" fillId="4" borderId="0" applyNumberFormat="0" applyBorder="0" applyAlignment="0" applyProtection="0"/>
    <xf numFmtId="0" fontId="44" fillId="3"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44" fillId="6" borderId="0" applyNumberFormat="0" applyBorder="0" applyAlignment="0" applyProtection="0"/>
    <xf numFmtId="0" fontId="44" fillId="20"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44" fillId="21" borderId="0" applyNumberFormat="0" applyBorder="0" applyAlignment="0" applyProtection="0"/>
    <xf numFmtId="0" fontId="15" fillId="21"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19" borderId="0" applyNumberFormat="0" applyBorder="0" applyAlignment="0" applyProtection="0"/>
    <xf numFmtId="0" fontId="44" fillId="21" borderId="0" applyNumberFormat="0" applyBorder="0" applyAlignment="0" applyProtection="0"/>
    <xf numFmtId="0" fontId="44" fillId="49" borderId="0" applyNumberFormat="0" applyBorder="0" applyAlignment="0" applyProtection="0"/>
    <xf numFmtId="0" fontId="15" fillId="22" borderId="0" applyNumberFormat="0" applyBorder="0" applyAlignment="0" applyProtection="0"/>
    <xf numFmtId="0" fontId="44" fillId="23" borderId="0" applyNumberFormat="0" applyBorder="0" applyAlignment="0" applyProtection="0"/>
    <xf numFmtId="0" fontId="44" fillId="22" borderId="0" applyNumberFormat="0" applyBorder="0" applyAlignment="0" applyProtection="0"/>
    <xf numFmtId="0" fontId="44" fillId="50" borderId="0" applyNumberFormat="0" applyBorder="0" applyAlignment="0" applyProtection="0"/>
    <xf numFmtId="0" fontId="15" fillId="24" borderId="0" applyNumberFormat="0" applyBorder="0" applyAlignment="0" applyProtection="0"/>
    <xf numFmtId="0" fontId="44" fillId="18" borderId="0" applyNumberFormat="0" applyBorder="0" applyAlignment="0" applyProtection="0"/>
    <xf numFmtId="0" fontId="15" fillId="18"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25" borderId="0" applyNumberFormat="0" applyBorder="0" applyAlignment="0" applyProtection="0"/>
    <xf numFmtId="0" fontId="44" fillId="18" borderId="0" applyNumberFormat="0" applyBorder="0" applyAlignment="0" applyProtection="0"/>
    <xf numFmtId="0" fontId="44" fillId="52" borderId="0" applyNumberFormat="0" applyBorder="0" applyAlignment="0" applyProtection="0"/>
    <xf numFmtId="0" fontId="15" fillId="19" borderId="0" applyNumberFormat="0" applyBorder="0" applyAlignment="0" applyProtection="0"/>
    <xf numFmtId="0" fontId="44" fillId="53" borderId="0" applyNumberFormat="0" applyBorder="0" applyAlignment="0" applyProtection="0"/>
    <xf numFmtId="0" fontId="15" fillId="23"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5" fillId="10" borderId="2" applyNumberFormat="0" applyAlignment="0" applyProtection="0"/>
    <xf numFmtId="0" fontId="45" fillId="15" borderId="2" applyNumberFormat="0" applyAlignment="0" applyProtection="0"/>
    <xf numFmtId="0" fontId="46" fillId="15" borderId="44" applyNumberFormat="0" applyAlignment="0" applyProtection="0"/>
    <xf numFmtId="0" fontId="45" fillId="15" borderId="2" applyNumberFormat="0" applyAlignment="0" applyProtection="0"/>
    <xf numFmtId="0" fontId="8" fillId="15" borderId="2" applyNumberFormat="0" applyAlignment="0" applyProtection="0"/>
    <xf numFmtId="0" fontId="8" fillId="15" borderId="2" applyNumberFormat="0" applyAlignment="0" applyProtection="0"/>
    <xf numFmtId="0" fontId="46" fillId="54" borderId="44" applyNumberFormat="0" applyAlignment="0" applyProtection="0"/>
    <xf numFmtId="0" fontId="46" fillId="54" borderId="44" applyNumberFormat="0" applyAlignment="0" applyProtection="0"/>
    <xf numFmtId="0" fontId="46" fillId="10" borderId="44" applyNumberFormat="0" applyAlignment="0" applyProtection="0"/>
    <xf numFmtId="0" fontId="45" fillId="10" borderId="2" applyNumberFormat="0" applyAlignment="0" applyProtection="0"/>
    <xf numFmtId="0" fontId="8" fillId="10" borderId="2" applyNumberFormat="0" applyAlignment="0" applyProtection="0"/>
    <xf numFmtId="0" fontId="8" fillId="10" borderId="2" applyNumberFormat="0" applyAlignment="0" applyProtection="0"/>
    <xf numFmtId="0" fontId="46" fillId="15" borderId="44" applyNumberFormat="0" applyAlignment="0" applyProtection="0"/>
    <xf numFmtId="0" fontId="45" fillId="10" borderId="2" applyNumberFormat="0" applyAlignment="0" applyProtection="0"/>
    <xf numFmtId="0" fontId="8" fillId="10" borderId="2" applyNumberFormat="0" applyAlignment="0" applyProtection="0"/>
    <xf numFmtId="0" fontId="8" fillId="10" borderId="2" applyNumberFormat="0" applyAlignment="0" applyProtection="0"/>
    <xf numFmtId="0" fontId="45" fillId="15" borderId="2" applyNumberFormat="0" applyAlignment="0" applyProtection="0"/>
    <xf numFmtId="0" fontId="46" fillId="15" borderId="44" applyNumberFormat="0" applyAlignment="0" applyProtection="0"/>
    <xf numFmtId="0" fontId="45" fillId="15" borderId="2" applyNumberFormat="0" applyAlignment="0" applyProtection="0"/>
    <xf numFmtId="0" fontId="8" fillId="15" borderId="2" applyNumberFormat="0" applyAlignment="0" applyProtection="0"/>
    <xf numFmtId="0" fontId="8" fillId="15" borderId="2" applyNumberFormat="0" applyAlignment="0" applyProtection="0"/>
    <xf numFmtId="0" fontId="16" fillId="15" borderId="1" applyNumberFormat="0" applyAlignment="0" applyProtection="0"/>
    <xf numFmtId="0" fontId="16" fillId="15" borderId="1" applyNumberFormat="0" applyAlignment="0" applyProtection="0"/>
    <xf numFmtId="0" fontId="16" fillId="15" borderId="1" applyNumberFormat="0" applyAlignment="0" applyProtection="0"/>
    <xf numFmtId="0" fontId="46" fillId="15" borderId="44" applyNumberFormat="0" applyAlignment="0" applyProtection="0"/>
    <xf numFmtId="0" fontId="16" fillId="15" borderId="1" applyNumberFormat="0" applyAlignment="0" applyProtection="0"/>
    <xf numFmtId="0" fontId="45" fillId="15" borderId="2" applyNumberFormat="0" applyAlignment="0" applyProtection="0"/>
    <xf numFmtId="0" fontId="46" fillId="15" borderId="44" applyNumberFormat="0" applyAlignment="0" applyProtection="0"/>
    <xf numFmtId="0" fontId="8" fillId="15" borderId="2" applyNumberFormat="0" applyAlignment="0" applyProtection="0"/>
    <xf numFmtId="0" fontId="8" fillId="15" borderId="2" applyNumberFormat="0" applyAlignment="0" applyProtection="0"/>
    <xf numFmtId="0" fontId="46" fillId="15" borderId="44" applyNumberFormat="0" applyAlignment="0" applyProtection="0"/>
    <xf numFmtId="0" fontId="46" fillId="15" borderId="44" applyNumberFormat="0" applyAlignment="0" applyProtection="0"/>
    <xf numFmtId="0" fontId="16" fillId="15" borderId="1" applyNumberFormat="0" applyAlignment="0" applyProtection="0"/>
    <xf numFmtId="0" fontId="47" fillId="5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48" fillId="10" borderId="45" applyNumberFormat="0" applyAlignment="0" applyProtection="0"/>
    <xf numFmtId="0" fontId="48" fillId="15" borderId="45" applyNumberFormat="0" applyAlignment="0" applyProtection="0"/>
    <xf numFmtId="0" fontId="48" fillId="54" borderId="45" applyNumberFormat="0" applyAlignment="0" applyProtection="0"/>
    <xf numFmtId="0" fontId="48" fillId="54" borderId="45" applyNumberFormat="0" applyAlignment="0" applyProtection="0"/>
    <xf numFmtId="0" fontId="48" fillId="10" borderId="45" applyNumberFormat="0" applyAlignment="0" applyProtection="0"/>
    <xf numFmtId="0" fontId="48" fillId="10" borderId="45" applyNumberFormat="0" applyAlignment="0" applyProtection="0"/>
    <xf numFmtId="0" fontId="48" fillId="10" borderId="45" applyNumberFormat="0" applyAlignment="0" applyProtection="0"/>
    <xf numFmtId="0" fontId="48" fillId="15" borderId="45" applyNumberFormat="0" applyAlignment="0" applyProtection="0"/>
    <xf numFmtId="0" fontId="17" fillId="15" borderId="3" applyNumberFormat="0" applyAlignment="0" applyProtection="0"/>
    <xf numFmtId="0" fontId="17" fillId="15" borderId="3" applyNumberFormat="0" applyAlignment="0" applyProtection="0"/>
    <xf numFmtId="0" fontId="17" fillId="15" borderId="3" applyNumberFormat="0" applyAlignment="0" applyProtection="0"/>
    <xf numFmtId="0" fontId="48" fillId="15" borderId="45" applyNumberFormat="0" applyAlignment="0" applyProtection="0"/>
    <xf numFmtId="0" fontId="17" fillId="15" borderId="3" applyNumberFormat="0" applyAlignment="0" applyProtection="0"/>
    <xf numFmtId="0" fontId="48" fillId="15" borderId="45" applyNumberFormat="0" applyAlignment="0" applyProtection="0"/>
    <xf numFmtId="0" fontId="17" fillId="15" borderId="3" applyNumberFormat="0" applyAlignment="0" applyProtection="0"/>
    <xf numFmtId="0" fontId="17" fillId="15" borderId="3" applyNumberFormat="0" applyAlignment="0" applyProtection="0"/>
    <xf numFmtId="0" fontId="49" fillId="56" borderId="46" applyNumberFormat="0" applyAlignment="0" applyProtection="0"/>
    <xf numFmtId="0" fontId="27" fillId="26" borderId="4" applyNumberFormat="0" applyAlignment="0" applyProtection="0"/>
    <xf numFmtId="0" fontId="27" fillId="26" borderId="4" applyNumberFormat="0" applyAlignment="0" applyProtection="0"/>
    <xf numFmtId="0" fontId="49" fillId="56" borderId="5" applyNumberFormat="0" applyAlignment="0" applyProtection="0"/>
    <xf numFmtId="0" fontId="49" fillId="56" borderId="46" applyNumberFormat="0" applyAlignment="0" applyProtection="0"/>
    <xf numFmtId="0" fontId="49" fillId="56" borderId="46" applyNumberFormat="0" applyAlignment="0" applyProtection="0"/>
    <xf numFmtId="0" fontId="49" fillId="56" borderId="5" applyNumberFormat="0" applyAlignment="0" applyProtection="0"/>
    <xf numFmtId="0" fontId="49" fillId="56" borderId="4" applyNumberFormat="0" applyAlignment="0" applyProtection="0"/>
    <xf numFmtId="0" fontId="50" fillId="57" borderId="45" applyNumberFormat="0" applyAlignment="0" applyProtection="0"/>
    <xf numFmtId="0" fontId="18" fillId="6" borderId="3" applyNumberFormat="0" applyAlignment="0" applyProtection="0"/>
    <xf numFmtId="0" fontId="18" fillId="6" borderId="3" applyNumberFormat="0" applyAlignment="0" applyProtection="0"/>
    <xf numFmtId="0" fontId="18" fillId="6" borderId="3" applyNumberFormat="0" applyAlignment="0" applyProtection="0"/>
    <xf numFmtId="0" fontId="18" fillId="6" borderId="3" applyNumberFormat="0" applyAlignment="0" applyProtection="0"/>
    <xf numFmtId="0" fontId="18" fillId="6" borderId="3" applyNumberFormat="0" applyAlignment="0" applyProtection="0"/>
    <xf numFmtId="0" fontId="51" fillId="0" borderId="7"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47" applyNumberFormat="0" applyFill="0" applyAlignment="0" applyProtection="0"/>
    <xf numFmtId="0" fontId="51" fillId="0" borderId="47" applyNumberFormat="0" applyFill="0" applyAlignment="0" applyProtection="0"/>
    <xf numFmtId="0" fontId="51" fillId="0" borderId="7" applyNumberFormat="0" applyFill="0" applyAlignment="0" applyProtection="0"/>
    <xf numFmtId="0" fontId="51" fillId="0" borderId="7" applyNumberFormat="0" applyFill="0" applyAlignment="0" applyProtection="0"/>
    <xf numFmtId="0" fontId="51" fillId="0" borderId="7"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51"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51" fillId="0" borderId="6" applyNumberFormat="0" applyFill="0" applyAlignment="0" applyProtection="0"/>
    <xf numFmtId="0" fontId="8" fillId="0" borderId="6" applyNumberFormat="0" applyFill="0" applyAlignment="0" applyProtection="0"/>
    <xf numFmtId="0" fontId="51" fillId="0" borderId="6" applyNumberFormat="0" applyFill="0" applyAlignment="0" applyProtection="0"/>
    <xf numFmtId="0" fontId="8" fillId="0" borderId="6" applyNumberFormat="0" applyFill="0" applyAlignment="0" applyProtection="0"/>
    <xf numFmtId="0" fontId="52"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53" fillId="58"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21" fillId="0" borderId="8" applyNumberFormat="0" applyFill="0" applyAlignment="0" applyProtection="0"/>
    <xf numFmtId="0" fontId="54" fillId="0" borderId="9" applyNumberFormat="0" applyFill="0" applyAlignment="0" applyProtection="0"/>
    <xf numFmtId="0" fontId="54" fillId="0" borderId="9" applyNumberFormat="0" applyFill="0" applyAlignment="0" applyProtection="0"/>
    <xf numFmtId="0" fontId="36" fillId="0" borderId="9"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6" fillId="0" borderId="9" applyNumberFormat="0" applyFill="0" applyAlignment="0" applyProtection="0"/>
    <xf numFmtId="0" fontId="21" fillId="0" borderId="8" applyNumberFormat="0" applyFill="0" applyAlignment="0" applyProtection="0"/>
    <xf numFmtId="0" fontId="24" fillId="0" borderId="10" applyNumberFormat="0" applyFill="0" applyAlignment="0" applyProtection="0"/>
    <xf numFmtId="0" fontId="56" fillId="0" borderId="11" applyNumberFormat="0" applyFill="0" applyAlignment="0" applyProtection="0"/>
    <xf numFmtId="0" fontId="56" fillId="0" borderId="12" applyNumberFormat="0" applyFill="0" applyAlignment="0" applyProtection="0"/>
    <xf numFmtId="0" fontId="37" fillId="0" borderId="12"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37" fillId="0" borderId="11" applyNumberFormat="0" applyFill="0" applyAlignment="0" applyProtection="0"/>
    <xf numFmtId="0" fontId="24" fillId="0" borderId="10" applyNumberFormat="0" applyFill="0" applyAlignment="0" applyProtection="0"/>
    <xf numFmtId="0" fontId="22" fillId="0" borderId="13" applyNumberFormat="0" applyFill="0" applyAlignment="0" applyProtection="0"/>
    <xf numFmtId="0" fontId="58" fillId="0" borderId="14" applyNumberFormat="0" applyFill="0" applyAlignment="0" applyProtection="0"/>
    <xf numFmtId="0" fontId="58" fillId="0" borderId="15" applyNumberFormat="0" applyFill="0" applyAlignment="0" applyProtection="0"/>
    <xf numFmtId="0" fontId="38" fillId="0" borderId="15" applyNumberFormat="0" applyFill="0" applyAlignment="0" applyProtection="0"/>
    <xf numFmtId="0" fontId="59" fillId="0" borderId="50" applyNumberFormat="0" applyFill="0" applyAlignment="0" applyProtection="0"/>
    <xf numFmtId="0" fontId="59" fillId="0" borderId="50" applyNumberFormat="0" applyFill="0" applyAlignment="0" applyProtection="0"/>
    <xf numFmtId="0" fontId="38" fillId="0" borderId="14" applyNumberFormat="0" applyFill="0" applyAlignment="0" applyProtection="0"/>
    <xf numFmtId="0" fontId="22" fillId="0" borderId="13" applyNumberFormat="0" applyFill="0" applyAlignment="0" applyProtection="0"/>
    <xf numFmtId="0" fontId="22"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38"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38" fillId="0" borderId="0" applyNumberFormat="0" applyFill="0" applyBorder="0" applyAlignment="0" applyProtection="0"/>
    <xf numFmtId="0" fontId="22" fillId="0" borderId="0" applyNumberFormat="0" applyFill="0" applyBorder="0" applyAlignment="0" applyProtection="0"/>
    <xf numFmtId="0" fontId="18" fillId="6" borderId="3" applyNumberFormat="0" applyAlignment="0" applyProtection="0"/>
    <xf numFmtId="0" fontId="60" fillId="0" borderId="51"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61" fillId="59" borderId="0" applyNumberFormat="0" applyBorder="0" applyAlignment="0" applyProtection="0"/>
    <xf numFmtId="0" fontId="43" fillId="0" borderId="0"/>
    <xf numFmtId="0" fontId="4" fillId="60" borderId="52" applyNumberFormat="0" applyFont="0" applyAlignment="0" applyProtection="0"/>
    <xf numFmtId="0" fontId="5" fillId="8" borderId="17" applyNumberFormat="0" applyFont="0" applyAlignment="0" applyProtection="0"/>
    <xf numFmtId="0" fontId="5" fillId="8" borderId="17"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3"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3"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3"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3"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3"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3"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16" fillId="15" borderId="1"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3" fillId="0" borderId="0" applyFont="0" applyFill="0" applyBorder="0" applyAlignment="0" applyProtection="0"/>
    <xf numFmtId="9" fontId="4" fillId="0" borderId="0" applyFont="0" applyFill="0" applyBorder="0" applyAlignment="0" applyProtection="0"/>
    <xf numFmtId="9" fontId="4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5" fillId="0" borderId="0"/>
    <xf numFmtId="0" fontId="43" fillId="0" borderId="0"/>
    <xf numFmtId="0" fontId="43" fillId="0" borderId="0"/>
    <xf numFmtId="0" fontId="62" fillId="0" borderId="0"/>
    <xf numFmtId="0" fontId="5" fillId="0" borderId="0"/>
    <xf numFmtId="0" fontId="43" fillId="0" borderId="0"/>
    <xf numFmtId="0" fontId="43" fillId="0" borderId="0"/>
    <xf numFmtId="0" fontId="62"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4" fillId="0" borderId="0"/>
    <xf numFmtId="0" fontId="4" fillId="0" borderId="0"/>
    <xf numFmtId="0" fontId="43" fillId="0" borderId="0"/>
    <xf numFmtId="0" fontId="5" fillId="0" borderId="0"/>
    <xf numFmtId="0" fontId="5" fillId="0" borderId="0"/>
    <xf numFmtId="0" fontId="5" fillId="0" borderId="0"/>
    <xf numFmtId="0" fontId="2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40"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40" fillId="0" borderId="0" applyNumberFormat="0" applyFill="0" applyBorder="0" applyAlignment="0" applyProtection="0"/>
    <xf numFmtId="0" fontId="23" fillId="0" borderId="0" applyNumberFormat="0" applyFill="0" applyBorder="0" applyAlignment="0" applyProtection="0"/>
    <xf numFmtId="0" fontId="8" fillId="0" borderId="6"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54" fillId="0" borderId="9" applyNumberFormat="0" applyFill="0" applyAlignment="0" applyProtection="0"/>
    <xf numFmtId="0" fontId="54" fillId="0" borderId="9"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56" fillId="0" borderId="11" applyNumberFormat="0" applyFill="0" applyAlignment="0" applyProtection="0"/>
    <xf numFmtId="0" fontId="56" fillId="0" borderId="11"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58" fillId="0" borderId="14" applyNumberFormat="0" applyFill="0" applyAlignment="0" applyProtection="0"/>
    <xf numFmtId="0" fontId="58" fillId="0" borderId="14"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0" fillId="0" borderId="51" applyNumberFormat="0" applyFill="0" applyAlignment="0" applyProtection="0"/>
    <xf numFmtId="0" fontId="60" fillId="0" borderId="51" applyNumberFormat="0" applyFill="0" applyAlignment="0" applyProtection="0"/>
    <xf numFmtId="0" fontId="60" fillId="0" borderId="51" applyNumberFormat="0" applyFill="0" applyAlignment="0" applyProtection="0"/>
    <xf numFmtId="0" fontId="65" fillId="0" borderId="0" applyNumberFormat="0" applyFill="0" applyBorder="0" applyAlignment="0" applyProtection="0"/>
    <xf numFmtId="0" fontId="20"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4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49" fillId="56" borderId="46" applyNumberFormat="0" applyAlignment="0" applyProtection="0"/>
    <xf numFmtId="0" fontId="49" fillId="56" borderId="46" applyNumberFormat="0" applyAlignment="0" applyProtection="0"/>
    <xf numFmtId="0" fontId="49" fillId="56" borderId="5" applyNumberFormat="0" applyAlignment="0" applyProtection="0"/>
    <xf numFmtId="0" fontId="49" fillId="56" borderId="5" applyNumberFormat="0" applyAlignment="0" applyProtection="0"/>
    <xf numFmtId="0" fontId="49" fillId="56" borderId="46" applyNumberFormat="0" applyAlignment="0" applyProtection="0"/>
    <xf numFmtId="0" fontId="49" fillId="56" borderId="5" applyNumberFormat="0" applyAlignment="0" applyProtection="0"/>
    <xf numFmtId="9" fontId="43" fillId="0" borderId="0" applyFont="0" applyFill="0" applyBorder="0" applyAlignment="0" applyProtection="0"/>
    <xf numFmtId="0" fontId="33" fillId="0" borderId="0"/>
    <xf numFmtId="0" fontId="33" fillId="0" borderId="0"/>
    <xf numFmtId="43" fontId="4" fillId="0" borderId="0" applyFont="0" applyFill="0" applyBorder="0" applyAlignment="0" applyProtection="0"/>
    <xf numFmtId="9" fontId="4" fillId="0" borderId="0" applyFont="0" applyFill="0" applyBorder="0" applyAlignment="0" applyProtection="0"/>
    <xf numFmtId="0" fontId="33" fillId="0" borderId="0"/>
    <xf numFmtId="9" fontId="43" fillId="0" borderId="0" applyFont="0" applyFill="0" applyBorder="0" applyAlignment="0" applyProtection="0"/>
    <xf numFmtId="0" fontId="44" fillId="48" borderId="0" applyNumberFormat="0" applyBorder="0" applyAlignment="0" applyProtection="0"/>
    <xf numFmtId="0" fontId="44" fillId="49" borderId="0" applyNumberFormat="0" applyBorder="0" applyAlignment="0" applyProtection="0"/>
    <xf numFmtId="0" fontId="44" fillId="51" borderId="0" applyNumberFormat="0" applyBorder="0" applyAlignment="0" applyProtection="0"/>
    <xf numFmtId="0" fontId="45" fillId="10" borderId="2" applyNumberFormat="0" applyAlignment="0" applyProtection="0"/>
    <xf numFmtId="0" fontId="45" fillId="15" borderId="2" applyNumberFormat="0" applyAlignment="0" applyProtection="0"/>
    <xf numFmtId="0" fontId="45" fillId="15" borderId="2" applyNumberFormat="0" applyAlignment="0" applyProtection="0"/>
    <xf numFmtId="0" fontId="45" fillId="10" borderId="2" applyNumberFormat="0" applyAlignment="0" applyProtection="0"/>
    <xf numFmtId="0" fontId="45" fillId="10" borderId="2" applyNumberFormat="0" applyAlignment="0" applyProtection="0"/>
    <xf numFmtId="0" fontId="45" fillId="15" borderId="2" applyNumberFormat="0" applyAlignment="0" applyProtection="0"/>
    <xf numFmtId="0" fontId="45" fillId="15" borderId="2" applyNumberFormat="0" applyAlignment="0" applyProtection="0"/>
    <xf numFmtId="0" fontId="45" fillId="15" borderId="2" applyNumberFormat="0" applyAlignment="0" applyProtection="0"/>
    <xf numFmtId="0" fontId="49" fillId="56" borderId="5" applyNumberFormat="0" applyAlignment="0" applyProtection="0"/>
    <xf numFmtId="0" fontId="49" fillId="56" borderId="46" applyNumberFormat="0" applyAlignment="0" applyProtection="0"/>
    <xf numFmtId="0" fontId="54" fillId="0" borderId="9" applyNumberFormat="0" applyFill="0" applyAlignment="0" applyProtection="0"/>
    <xf numFmtId="0" fontId="54" fillId="0" borderId="9" applyNumberFormat="0" applyFill="0" applyAlignment="0" applyProtection="0"/>
    <xf numFmtId="0" fontId="54" fillId="0" borderId="9" applyNumberFormat="0" applyFill="0" applyAlignment="0" applyProtection="0"/>
    <xf numFmtId="0" fontId="55" fillId="0" borderId="48" applyNumberFormat="0" applyFill="0" applyAlignment="0" applyProtection="0"/>
    <xf numFmtId="0" fontId="56" fillId="0" borderId="11" applyNumberFormat="0" applyFill="0" applyAlignment="0" applyProtection="0"/>
    <xf numFmtId="0" fontId="56" fillId="0" borderId="11" applyNumberFormat="0" applyFill="0" applyAlignment="0" applyProtection="0"/>
    <xf numFmtId="0" fontId="56" fillId="0" borderId="12" applyNumberFormat="0" applyFill="0" applyAlignment="0" applyProtection="0"/>
    <xf numFmtId="0" fontId="57" fillId="0" borderId="49" applyNumberFormat="0" applyFill="0" applyAlignment="0" applyProtection="0"/>
    <xf numFmtId="0" fontId="58" fillId="0" borderId="14" applyNumberFormat="0" applyFill="0" applyAlignment="0" applyProtection="0"/>
    <xf numFmtId="0" fontId="58" fillId="0" borderId="14" applyNumberFormat="0" applyFill="0" applyAlignment="0" applyProtection="0"/>
    <xf numFmtId="0" fontId="58" fillId="0" borderId="15" applyNumberFormat="0" applyFill="0" applyAlignment="0" applyProtection="0"/>
    <xf numFmtId="0" fontId="59" fillId="0" borderId="50" applyNumberFormat="0" applyFill="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43" fillId="60" borderId="52" applyNumberFormat="0" applyFont="0" applyAlignment="0" applyProtection="0"/>
    <xf numFmtId="0" fontId="43" fillId="60" borderId="52" applyNumberFormat="0" applyFont="0" applyAlignment="0" applyProtection="0"/>
    <xf numFmtId="0" fontId="43" fillId="60" borderId="52" applyNumberFormat="0" applyFont="0" applyAlignment="0" applyProtection="0"/>
    <xf numFmtId="0" fontId="43" fillId="60" borderId="52" applyNumberFormat="0" applyFont="0" applyAlignment="0" applyProtection="0"/>
    <xf numFmtId="0" fontId="43" fillId="60" borderId="52" applyNumberFormat="0" applyFont="0" applyAlignment="0" applyProtection="0"/>
    <xf numFmtId="0" fontId="43" fillId="60" borderId="52" applyNumberFormat="0" applyFont="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0" fontId="4" fillId="0" borderId="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6" fillId="0" borderId="0" applyNumberFormat="0" applyFill="0" applyBorder="0" applyAlignment="0" applyProtection="0"/>
    <xf numFmtId="0" fontId="49" fillId="56" borderId="5" applyNumberFormat="0" applyAlignment="0" applyProtection="0"/>
  </cellStyleXfs>
  <cellXfs count="396">
    <xf numFmtId="0" fontId="0" fillId="0" borderId="0" xfId="0"/>
    <xf numFmtId="0" fontId="67" fillId="0" borderId="0" xfId="0" applyFont="1"/>
    <xf numFmtId="0" fontId="68" fillId="0" borderId="0" xfId="0" applyFont="1"/>
    <xf numFmtId="0" fontId="69" fillId="0" borderId="0" xfId="0" applyFont="1" applyAlignment="1">
      <alignment horizontal="left" vertical="center"/>
    </xf>
    <xf numFmtId="0" fontId="71" fillId="0" borderId="0" xfId="0" applyFont="1"/>
    <xf numFmtId="0" fontId="72" fillId="0" borderId="0" xfId="0" applyFont="1"/>
    <xf numFmtId="0" fontId="70" fillId="61" borderId="0" xfId="0" applyFont="1" applyFill="1"/>
    <xf numFmtId="0" fontId="70" fillId="0" borderId="0" xfId="0" applyFont="1"/>
    <xf numFmtId="0" fontId="6" fillId="0" borderId="18" xfId="0" applyFont="1" applyBorder="1"/>
    <xf numFmtId="0" fontId="9" fillId="0" borderId="18" xfId="0" applyFont="1" applyBorder="1"/>
    <xf numFmtId="0" fontId="6" fillId="0" borderId="19" xfId="0" applyFont="1" applyBorder="1"/>
    <xf numFmtId="0" fontId="6" fillId="0" borderId="20" xfId="0" applyFont="1" applyBorder="1"/>
    <xf numFmtId="0" fontId="9" fillId="0" borderId="20" xfId="0" applyFont="1" applyBorder="1"/>
    <xf numFmtId="0" fontId="7" fillId="0" borderId="21" xfId="0" applyFont="1" applyBorder="1"/>
    <xf numFmtId="0" fontId="7" fillId="0" borderId="22" xfId="0" applyFont="1" applyBorder="1"/>
    <xf numFmtId="0" fontId="7" fillId="0" borderId="23" xfId="0" applyFont="1" applyBorder="1"/>
    <xf numFmtId="0" fontId="6" fillId="0" borderId="24" xfId="0" applyFont="1" applyBorder="1"/>
    <xf numFmtId="0" fontId="9" fillId="0" borderId="25" xfId="0" applyFont="1" applyBorder="1"/>
    <xf numFmtId="0" fontId="9" fillId="0" borderId="26" xfId="0" applyFont="1" applyBorder="1"/>
    <xf numFmtId="0" fontId="6" fillId="0" borderId="18" xfId="0" applyFont="1" applyBorder="1" applyAlignment="1">
      <alignment vertical="center"/>
    </xf>
    <xf numFmtId="0" fontId="9" fillId="61" borderId="0" xfId="0" applyFont="1" applyFill="1" applyAlignment="1">
      <alignment horizontal="left"/>
    </xf>
    <xf numFmtId="0" fontId="9" fillId="0" borderId="22" xfId="0" applyFont="1" applyBorder="1"/>
    <xf numFmtId="0" fontId="9" fillId="0" borderId="23" xfId="0" applyFont="1" applyBorder="1"/>
    <xf numFmtId="0" fontId="6" fillId="0" borderId="0" xfId="0" applyFont="1" applyAlignment="1">
      <alignment wrapText="1"/>
    </xf>
    <xf numFmtId="0" fontId="13" fillId="0" borderId="0" xfId="0" applyFont="1"/>
    <xf numFmtId="0" fontId="13" fillId="0" borderId="0" xfId="0" applyFont="1" applyAlignment="1">
      <alignment horizontal="center"/>
    </xf>
    <xf numFmtId="0" fontId="9" fillId="0" borderId="27" xfId="0" applyFont="1" applyBorder="1" applyAlignment="1">
      <alignment vertical="center" wrapText="1"/>
    </xf>
    <xf numFmtId="0" fontId="73" fillId="0" borderId="0" xfId="0" applyFont="1"/>
    <xf numFmtId="0" fontId="10" fillId="0" borderId="0" xfId="0" applyFont="1" applyAlignment="1">
      <alignment vertical="center"/>
    </xf>
    <xf numFmtId="0" fontId="11" fillId="0" borderId="18" xfId="0" applyFont="1" applyBorder="1" applyAlignment="1">
      <alignment horizontal="left" vertical="center"/>
    </xf>
    <xf numFmtId="0" fontId="12" fillId="0" borderId="18" xfId="0" applyFont="1" applyBorder="1" applyAlignment="1">
      <alignment horizontal="left" vertical="center"/>
    </xf>
    <xf numFmtId="0" fontId="10" fillId="0" borderId="18" xfId="0" applyFont="1" applyBorder="1" applyAlignment="1">
      <alignment horizontal="center" vertical="center"/>
    </xf>
    <xf numFmtId="0" fontId="70" fillId="0" borderId="0" xfId="0" applyFont="1" applyAlignment="1">
      <alignment wrapText="1"/>
    </xf>
    <xf numFmtId="0" fontId="6" fillId="0" borderId="0" xfId="0" applyFont="1" applyAlignment="1">
      <alignment horizontal="center" wrapText="1"/>
    </xf>
    <xf numFmtId="0" fontId="70" fillId="0" borderId="18" xfId="0" applyFont="1" applyBorder="1"/>
    <xf numFmtId="0" fontId="13" fillId="0" borderId="18" xfId="0" applyFont="1" applyBorder="1" applyAlignment="1">
      <alignment horizontal="center"/>
    </xf>
    <xf numFmtId="0" fontId="70" fillId="61" borderId="0" xfId="0" applyFont="1" applyFill="1" applyAlignment="1">
      <alignment horizontal="center"/>
    </xf>
    <xf numFmtId="10" fontId="70" fillId="0" borderId="0" xfId="0" applyNumberFormat="1" applyFont="1"/>
    <xf numFmtId="0" fontId="70" fillId="0" borderId="18" xfId="0" applyFont="1" applyBorder="1" applyAlignment="1">
      <alignment horizontal="left" vertical="center" wrapText="1"/>
    </xf>
    <xf numFmtId="0" fontId="67" fillId="61" borderId="18" xfId="0" applyFont="1" applyFill="1" applyBorder="1"/>
    <xf numFmtId="0" fontId="73" fillId="27" borderId="27" xfId="0" applyFont="1" applyFill="1" applyBorder="1" applyAlignment="1">
      <alignment horizontal="center" vertical="center"/>
    </xf>
    <xf numFmtId="0" fontId="70" fillId="0" borderId="18" xfId="0" applyFont="1" applyBorder="1" applyAlignment="1">
      <alignment horizontal="center"/>
    </xf>
    <xf numFmtId="10" fontId="70" fillId="0" borderId="18" xfId="0" applyNumberFormat="1" applyFont="1" applyBorder="1" applyAlignment="1">
      <alignment horizontal="center"/>
    </xf>
    <xf numFmtId="0" fontId="70" fillId="0" borderId="18" xfId="0" applyFont="1" applyBorder="1" applyAlignment="1">
      <alignment horizontal="left" vertical="center"/>
    </xf>
    <xf numFmtId="0" fontId="9" fillId="0" borderId="18" xfId="0" applyFont="1" applyBorder="1" applyAlignment="1">
      <alignment horizontal="left" vertical="center" wrapText="1"/>
    </xf>
    <xf numFmtId="0" fontId="9" fillId="0" borderId="18" xfId="0" applyFont="1" applyBorder="1" applyAlignment="1">
      <alignment horizontal="left" vertical="center"/>
    </xf>
    <xf numFmtId="0" fontId="67" fillId="0" borderId="18" xfId="0" applyFont="1" applyBorder="1"/>
    <xf numFmtId="0" fontId="70" fillId="0" borderId="0" xfId="0" applyFont="1" applyAlignment="1">
      <alignment vertical="top"/>
    </xf>
    <xf numFmtId="0" fontId="73" fillId="63" borderId="27" xfId="0" applyFont="1" applyFill="1" applyBorder="1" applyAlignment="1" applyProtection="1">
      <alignment horizontal="center" vertical="center"/>
      <protection locked="0"/>
    </xf>
    <xf numFmtId="0" fontId="70" fillId="0" borderId="27" xfId="0" applyFont="1" applyBorder="1" applyAlignment="1">
      <alignment horizontal="center" vertical="center" wrapText="1"/>
    </xf>
    <xf numFmtId="14" fontId="70" fillId="61" borderId="0" xfId="0" applyNumberFormat="1" applyFont="1" applyFill="1"/>
    <xf numFmtId="10" fontId="73" fillId="0" borderId="28" xfId="0" applyNumberFormat="1" applyFont="1" applyBorder="1" applyAlignment="1">
      <alignment horizontal="center" vertical="center"/>
    </xf>
    <xf numFmtId="10" fontId="73" fillId="28" borderId="27" xfId="0" applyNumberFormat="1" applyFont="1" applyFill="1" applyBorder="1" applyAlignment="1">
      <alignment horizontal="center" vertical="center"/>
    </xf>
    <xf numFmtId="0" fontId="70" fillId="0" borderId="0" xfId="0" applyFont="1" applyAlignment="1">
      <alignment horizontal="center" vertical="center" wrapText="1"/>
    </xf>
    <xf numFmtId="0" fontId="70" fillId="0" borderId="0" xfId="0" applyFont="1" applyAlignment="1">
      <alignment horizontal="left" vertical="center" wrapText="1"/>
    </xf>
    <xf numFmtId="10" fontId="70" fillId="0" borderId="0" xfId="0" applyNumberFormat="1" applyFont="1" applyAlignment="1">
      <alignment horizontal="center" vertical="center" wrapText="1"/>
    </xf>
    <xf numFmtId="14" fontId="74" fillId="27" borderId="18" xfId="0" applyNumberFormat="1" applyFont="1" applyFill="1" applyBorder="1" applyAlignment="1">
      <alignment horizontal="center" vertical="center"/>
    </xf>
    <xf numFmtId="0" fontId="70" fillId="0" borderId="29" xfId="0" applyFont="1" applyBorder="1" applyAlignment="1">
      <alignment horizontal="center" vertical="center" wrapText="1"/>
    </xf>
    <xf numFmtId="10" fontId="70" fillId="0" borderId="18" xfId="0" applyNumberFormat="1" applyFont="1" applyBorder="1" applyAlignment="1">
      <alignment horizontal="left" vertical="center"/>
    </xf>
    <xf numFmtId="10" fontId="70" fillId="0" borderId="18" xfId="0" applyNumberFormat="1" applyFont="1" applyBorder="1" applyAlignment="1">
      <alignment horizontal="left" vertical="center" wrapText="1"/>
    </xf>
    <xf numFmtId="1" fontId="68" fillId="0" borderId="18" xfId="0" applyNumberFormat="1" applyFont="1" applyBorder="1" applyAlignment="1">
      <alignment horizontal="center" vertical="center"/>
    </xf>
    <xf numFmtId="1" fontId="68" fillId="62" borderId="18" xfId="0" applyNumberFormat="1" applyFont="1" applyFill="1" applyBorder="1" applyAlignment="1">
      <alignment horizontal="center" vertical="center"/>
    </xf>
    <xf numFmtId="0" fontId="69" fillId="0" borderId="0" xfId="0" applyFont="1"/>
    <xf numFmtId="14" fontId="70" fillId="0" borderId="0" xfId="0" applyNumberFormat="1" applyFont="1"/>
    <xf numFmtId="0" fontId="68" fillId="0" borderId="0" xfId="0" applyFont="1" applyAlignment="1">
      <alignment vertical="center"/>
    </xf>
    <xf numFmtId="14" fontId="68" fillId="63" borderId="18" xfId="0" applyNumberFormat="1" applyFont="1" applyFill="1" applyBorder="1" applyAlignment="1" applyProtection="1">
      <alignment horizontal="center" vertical="center"/>
      <protection locked="0"/>
    </xf>
    <xf numFmtId="14" fontId="68" fillId="0" borderId="18" xfId="0" applyNumberFormat="1" applyFont="1" applyBorder="1" applyAlignment="1">
      <alignment horizontal="center" vertical="center"/>
    </xf>
    <xf numFmtId="0" fontId="68" fillId="0" borderId="18" xfId="0" applyFont="1" applyBorder="1" applyAlignment="1">
      <alignment horizontal="center" vertical="center"/>
    </xf>
    <xf numFmtId="0" fontId="11" fillId="0" borderId="18" xfId="0" applyFont="1" applyBorder="1" applyAlignment="1">
      <alignment horizontal="center" vertical="center"/>
    </xf>
    <xf numFmtId="0" fontId="0" fillId="0" borderId="0" xfId="0" applyAlignment="1">
      <alignment vertical="center"/>
    </xf>
    <xf numFmtId="0" fontId="0" fillId="0" borderId="18" xfId="0" applyBorder="1" applyAlignment="1">
      <alignment vertical="center"/>
    </xf>
    <xf numFmtId="9" fontId="70" fillId="0" borderId="18" xfId="1163" applyFont="1" applyBorder="1" applyAlignment="1">
      <alignment horizontal="left" vertical="center"/>
    </xf>
    <xf numFmtId="9" fontId="70" fillId="0" borderId="0" xfId="0" applyNumberFormat="1" applyFont="1" applyAlignment="1">
      <alignment horizontal="center" vertical="center" wrapText="1"/>
    </xf>
    <xf numFmtId="14" fontId="0" fillId="0" borderId="18" xfId="0" applyNumberFormat="1" applyBorder="1" applyAlignment="1">
      <alignment horizontal="left" vertical="center"/>
    </xf>
    <xf numFmtId="0" fontId="10" fillId="0" borderId="18" xfId="0" applyFont="1" applyBorder="1" applyAlignment="1">
      <alignment vertical="center"/>
    </xf>
    <xf numFmtId="0" fontId="0" fillId="0" borderId="18" xfId="0" applyBorder="1"/>
    <xf numFmtId="14" fontId="0" fillId="0" borderId="18" xfId="0" applyNumberFormat="1" applyBorder="1"/>
    <xf numFmtId="0" fontId="10" fillId="0" borderId="18" xfId="1047" applyFont="1" applyBorder="1" applyAlignment="1">
      <alignment horizontal="left" vertical="center"/>
    </xf>
    <xf numFmtId="49" fontId="9" fillId="64" borderId="18" xfId="0" applyNumberFormat="1" applyFont="1" applyFill="1" applyBorder="1" applyAlignment="1">
      <alignment horizontal="center"/>
    </xf>
    <xf numFmtId="0" fontId="9" fillId="64" borderId="18" xfId="0" applyFont="1" applyFill="1" applyBorder="1" applyAlignment="1">
      <alignment horizontal="center"/>
    </xf>
    <xf numFmtId="9" fontId="9" fillId="64" borderId="18" xfId="853" applyFont="1" applyFill="1" applyBorder="1" applyAlignment="1" applyProtection="1">
      <alignment horizontal="center"/>
    </xf>
    <xf numFmtId="1" fontId="9" fillId="64" borderId="18" xfId="853" applyNumberFormat="1" applyFont="1" applyFill="1" applyBorder="1" applyAlignment="1" applyProtection="1">
      <alignment horizontal="center"/>
    </xf>
    <xf numFmtId="10" fontId="70" fillId="64" borderId="18" xfId="0" applyNumberFormat="1" applyFont="1" applyFill="1" applyBorder="1" applyAlignment="1">
      <alignment horizontal="center"/>
    </xf>
    <xf numFmtId="0" fontId="70" fillId="64" borderId="18" xfId="0" applyFont="1" applyFill="1" applyBorder="1" applyAlignment="1">
      <alignment horizontal="center"/>
    </xf>
    <xf numFmtId="49" fontId="9" fillId="65" borderId="18" xfId="0" applyNumberFormat="1" applyFont="1" applyFill="1" applyBorder="1" applyAlignment="1">
      <alignment horizontal="center"/>
    </xf>
    <xf numFmtId="0" fontId="9" fillId="65" borderId="18" xfId="0" applyFont="1" applyFill="1" applyBorder="1" applyAlignment="1">
      <alignment horizontal="center"/>
    </xf>
    <xf numFmtId="9" fontId="9" fillId="65" borderId="18" xfId="853" applyFont="1" applyFill="1" applyBorder="1" applyAlignment="1" applyProtection="1">
      <alignment horizontal="center"/>
    </xf>
    <xf numFmtId="10" fontId="70" fillId="65" borderId="18" xfId="0" applyNumberFormat="1" applyFont="1" applyFill="1" applyBorder="1" applyAlignment="1">
      <alignment horizontal="center"/>
    </xf>
    <xf numFmtId="0" fontId="70" fillId="65" borderId="18" xfId="0" applyFont="1" applyFill="1" applyBorder="1" applyAlignment="1">
      <alignment horizontal="center"/>
    </xf>
    <xf numFmtId="0" fontId="6" fillId="0" borderId="18" xfId="0" applyFont="1" applyBorder="1" applyAlignment="1">
      <alignment horizontal="left" vertical="center" wrapText="1"/>
    </xf>
    <xf numFmtId="0" fontId="3" fillId="0" borderId="0" xfId="0" applyFont="1"/>
    <xf numFmtId="2" fontId="68" fillId="0" borderId="18" xfId="0" applyNumberFormat="1" applyFont="1" applyBorder="1" applyAlignment="1">
      <alignment horizontal="center" vertical="center"/>
    </xf>
    <xf numFmtId="2" fontId="68" fillId="62" borderId="18" xfId="0" applyNumberFormat="1" applyFont="1" applyFill="1" applyBorder="1" applyAlignment="1">
      <alignment horizontal="center" vertical="center"/>
    </xf>
    <xf numFmtId="2" fontId="68" fillId="65" borderId="18" xfId="0" applyNumberFormat="1" applyFont="1" applyFill="1" applyBorder="1" applyAlignment="1">
      <alignment horizontal="center" vertical="center"/>
    </xf>
    <xf numFmtId="0" fontId="70" fillId="66" borderId="0" xfId="0" applyFont="1" applyFill="1"/>
    <xf numFmtId="0" fontId="6" fillId="0" borderId="0" xfId="0" applyFont="1" applyAlignment="1">
      <alignment vertical="center"/>
    </xf>
    <xf numFmtId="1" fontId="9" fillId="0" borderId="0" xfId="0" applyNumberFormat="1" applyFont="1"/>
    <xf numFmtId="0" fontId="70" fillId="65" borderId="18" xfId="0" applyFont="1" applyFill="1" applyBorder="1" applyAlignment="1">
      <alignment horizontal="left" vertical="center"/>
    </xf>
    <xf numFmtId="0" fontId="1" fillId="0" borderId="0" xfId="0" applyFont="1"/>
    <xf numFmtId="0" fontId="77" fillId="0" borderId="0" xfId="0" applyFont="1" applyAlignment="1">
      <alignment vertical="center"/>
    </xf>
    <xf numFmtId="0" fontId="0" fillId="0" borderId="0" xfId="0" applyAlignment="1">
      <alignment horizontal="left" vertical="center"/>
    </xf>
    <xf numFmtId="0" fontId="1" fillId="0" borderId="0" xfId="0" applyFont="1" applyAlignment="1">
      <alignment vertical="center"/>
    </xf>
    <xf numFmtId="0" fontId="80" fillId="0" borderId="18" xfId="0" applyFont="1" applyBorder="1" applyAlignment="1">
      <alignment vertical="center"/>
    </xf>
    <xf numFmtId="0" fontId="80" fillId="0" borderId="0" xfId="0" applyFont="1" applyAlignment="1">
      <alignment vertical="center"/>
    </xf>
    <xf numFmtId="0" fontId="77"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0" fontId="1" fillId="0" borderId="0" xfId="0" quotePrefix="1" applyFont="1"/>
    <xf numFmtId="0" fontId="1" fillId="0" borderId="18" xfId="0" applyFont="1" applyBorder="1"/>
    <xf numFmtId="0" fontId="68" fillId="0" borderId="18" xfId="0" applyFont="1" applyBorder="1"/>
    <xf numFmtId="0" fontId="68" fillId="67" borderId="18" xfId="0" applyFont="1" applyFill="1" applyBorder="1"/>
    <xf numFmtId="0" fontId="68" fillId="0" borderId="0" xfId="0" applyFont="1" applyAlignment="1">
      <alignment horizontal="center" vertical="center"/>
    </xf>
    <xf numFmtId="0" fontId="83" fillId="0" borderId="0" xfId="0" applyFont="1"/>
    <xf numFmtId="0" fontId="85" fillId="0" borderId="0" xfId="0" applyFont="1"/>
    <xf numFmtId="0" fontId="9" fillId="0" borderId="18" xfId="0" applyFont="1" applyBorder="1" applyAlignment="1">
      <alignment horizontal="center"/>
    </xf>
    <xf numFmtId="9" fontId="9" fillId="0" borderId="18" xfId="853" applyFont="1" applyFill="1" applyBorder="1" applyAlignment="1" applyProtection="1">
      <alignment horizontal="center"/>
    </xf>
    <xf numFmtId="164" fontId="9" fillId="64" borderId="18" xfId="853" applyNumberFormat="1" applyFont="1" applyFill="1" applyBorder="1" applyAlignment="1" applyProtection="1">
      <alignment horizontal="center"/>
    </xf>
    <xf numFmtId="0" fontId="9" fillId="64" borderId="18" xfId="853" applyNumberFormat="1" applyFont="1" applyFill="1" applyBorder="1" applyAlignment="1" applyProtection="1">
      <alignment horizontal="center"/>
    </xf>
    <xf numFmtId="0" fontId="6" fillId="0" borderId="20" xfId="1115" applyFont="1" applyBorder="1"/>
    <xf numFmtId="0" fontId="9" fillId="0" borderId="0" xfId="0" applyFont="1"/>
    <xf numFmtId="0" fontId="70" fillId="0" borderId="0" xfId="0" applyFont="1" applyAlignment="1">
      <alignment vertical="center"/>
    </xf>
    <xf numFmtId="0" fontId="6" fillId="0" borderId="27" xfId="0" applyFont="1" applyBorder="1" applyAlignment="1">
      <alignment vertical="center" wrapText="1"/>
    </xf>
    <xf numFmtId="0" fontId="7" fillId="63" borderId="27" xfId="0" applyFont="1" applyFill="1" applyBorder="1" applyAlignment="1" applyProtection="1">
      <alignment horizontal="center" vertical="center"/>
      <protection locked="0"/>
    </xf>
    <xf numFmtId="0" fontId="7" fillId="27" borderId="27" xfId="0" applyFont="1" applyFill="1" applyBorder="1" applyAlignment="1">
      <alignment horizontal="center" vertical="center"/>
    </xf>
    <xf numFmtId="10" fontId="7" fillId="0" borderId="28" xfId="0" applyNumberFormat="1" applyFont="1" applyBorder="1" applyAlignment="1">
      <alignment horizontal="center" vertical="center"/>
    </xf>
    <xf numFmtId="10" fontId="7" fillId="0" borderId="27" xfId="0" applyNumberFormat="1" applyFont="1" applyBorder="1" applyAlignment="1">
      <alignment horizontal="center" vertical="center"/>
    </xf>
    <xf numFmtId="1" fontId="9" fillId="65" borderId="18" xfId="853" applyNumberFormat="1" applyFont="1" applyFill="1" applyBorder="1" applyAlignment="1" applyProtection="1">
      <alignment horizontal="center"/>
    </xf>
    <xf numFmtId="1" fontId="68" fillId="65" borderId="18" xfId="0" applyNumberFormat="1" applyFont="1" applyFill="1" applyBorder="1" applyAlignment="1">
      <alignment horizontal="center" vertical="center"/>
    </xf>
    <xf numFmtId="0" fontId="71" fillId="0" borderId="0" xfId="0" applyFont="1" applyAlignment="1">
      <alignment vertical="center"/>
    </xf>
    <xf numFmtId="164" fontId="6" fillId="68" borderId="53" xfId="1163" applyNumberFormat="1" applyFont="1" applyFill="1" applyBorder="1" applyAlignment="1" applyProtection="1">
      <alignment horizontal="center" vertical="center"/>
    </xf>
    <xf numFmtId="9" fontId="6" fillId="68" borderId="27" xfId="1163" applyFont="1" applyFill="1" applyBorder="1" applyAlignment="1" applyProtection="1">
      <alignment horizontal="center" vertical="center"/>
    </xf>
    <xf numFmtId="164" fontId="6" fillId="69" borderId="35" xfId="1163" applyNumberFormat="1" applyFont="1" applyFill="1" applyBorder="1" applyAlignment="1" applyProtection="1">
      <alignment horizontal="center" vertical="center"/>
    </xf>
    <xf numFmtId="164" fontId="6" fillId="69" borderId="31" xfId="1163" applyNumberFormat="1" applyFont="1" applyFill="1" applyBorder="1" applyAlignment="1" applyProtection="1">
      <alignment horizontal="center" vertical="center"/>
    </xf>
    <xf numFmtId="164" fontId="6" fillId="0" borderId="53" xfId="1163" applyNumberFormat="1" applyFont="1" applyFill="1" applyBorder="1" applyAlignment="1" applyProtection="1">
      <alignment horizontal="center" vertical="center"/>
    </xf>
    <xf numFmtId="164" fontId="6" fillId="71" borderId="38" xfId="1163" applyNumberFormat="1" applyFont="1" applyFill="1" applyBorder="1" applyAlignment="1" applyProtection="1">
      <alignment horizontal="center" vertical="center"/>
    </xf>
    <xf numFmtId="164" fontId="6" fillId="71" borderId="28" xfId="1163" applyNumberFormat="1" applyFont="1" applyFill="1" applyBorder="1" applyAlignment="1" applyProtection="1">
      <alignment horizontal="center" vertical="center"/>
    </xf>
    <xf numFmtId="164" fontId="6" fillId="71" borderId="53" xfId="1163" applyNumberFormat="1" applyFont="1" applyFill="1" applyBorder="1" applyAlignment="1" applyProtection="1">
      <alignment horizontal="center" vertical="center"/>
    </xf>
    <xf numFmtId="164" fontId="6" fillId="71" borderId="27" xfId="1163" applyNumberFormat="1" applyFont="1" applyFill="1" applyBorder="1" applyAlignment="1" applyProtection="1">
      <alignment horizontal="center" vertical="center"/>
    </xf>
    <xf numFmtId="164" fontId="6" fillId="0" borderId="28" xfId="1163" applyNumberFormat="1" applyFont="1" applyFill="1" applyBorder="1" applyAlignment="1" applyProtection="1">
      <alignment horizontal="center" vertical="center" wrapText="1"/>
    </xf>
    <xf numFmtId="0" fontId="0" fillId="0" borderId="18" xfId="0" applyBorder="1" applyAlignment="1">
      <alignment horizontal="left" vertical="center"/>
    </xf>
    <xf numFmtId="0" fontId="76" fillId="0" borderId="0" xfId="0" applyFont="1" applyAlignment="1">
      <alignment vertical="center"/>
    </xf>
    <xf numFmtId="0" fontId="13" fillId="0" borderId="18" xfId="0" applyFont="1" applyBorder="1"/>
    <xf numFmtId="14" fontId="70" fillId="0" borderId="18" xfId="0" quotePrefix="1" applyNumberFormat="1" applyFont="1" applyBorder="1" applyAlignment="1">
      <alignment horizontal="center"/>
    </xf>
    <xf numFmtId="14" fontId="70" fillId="0" borderId="18" xfId="0" applyNumberFormat="1" applyFont="1" applyBorder="1" applyAlignment="1">
      <alignment horizontal="center"/>
    </xf>
    <xf numFmtId="14" fontId="9" fillId="0" borderId="18" xfId="0" applyNumberFormat="1" applyFont="1" applyBorder="1" applyAlignment="1">
      <alignment horizontal="center"/>
    </xf>
    <xf numFmtId="0" fontId="9" fillId="0" borderId="18" xfId="0" applyFont="1" applyBorder="1" applyAlignment="1">
      <alignment vertical="center"/>
    </xf>
    <xf numFmtId="0" fontId="6" fillId="0" borderId="18" xfId="0" applyFont="1" applyBorder="1" applyAlignment="1">
      <alignment vertical="center" wrapText="1"/>
    </xf>
    <xf numFmtId="0" fontId="72" fillId="0" borderId="0" xfId="0" applyFont="1" applyAlignment="1">
      <alignment vertical="center"/>
    </xf>
    <xf numFmtId="0" fontId="72" fillId="0" borderId="0" xfId="0" applyFont="1" applyAlignment="1">
      <alignment horizontal="center" vertical="center"/>
    </xf>
    <xf numFmtId="0" fontId="74" fillId="28" borderId="29" xfId="0" applyFont="1" applyFill="1" applyBorder="1" applyAlignment="1">
      <alignment vertical="center"/>
    </xf>
    <xf numFmtId="0" fontId="74" fillId="28" borderId="0" xfId="0" applyFont="1" applyFill="1" applyAlignment="1">
      <alignment vertical="center"/>
    </xf>
    <xf numFmtId="0" fontId="90" fillId="0" borderId="0" xfId="0" applyFont="1"/>
    <xf numFmtId="0" fontId="0" fillId="0" borderId="18" xfId="0" applyBorder="1" applyAlignment="1">
      <alignment horizontal="right"/>
    </xf>
    <xf numFmtId="1" fontId="9" fillId="0" borderId="0" xfId="0" quotePrefix="1" applyNumberFormat="1" applyFont="1" applyAlignment="1">
      <alignment vertical="center"/>
    </xf>
    <xf numFmtId="1" fontId="9" fillId="0" borderId="0" xfId="0" applyNumberFormat="1" applyFont="1" applyAlignment="1">
      <alignment vertical="center"/>
    </xf>
    <xf numFmtId="0" fontId="62" fillId="0" borderId="0" xfId="0" applyFont="1" applyAlignment="1">
      <alignment horizontal="left" vertical="center"/>
    </xf>
    <xf numFmtId="0" fontId="9" fillId="0" borderId="0" xfId="0" applyFont="1" applyAlignment="1">
      <alignment vertical="center"/>
    </xf>
    <xf numFmtId="0" fontId="70" fillId="0" borderId="0" xfId="0" applyFont="1" applyAlignment="1">
      <alignment horizontal="center" vertical="center"/>
    </xf>
    <xf numFmtId="0" fontId="79" fillId="0" borderId="0" xfId="0" applyFont="1" applyAlignment="1">
      <alignment vertical="center"/>
    </xf>
    <xf numFmtId="0" fontId="79" fillId="0" borderId="27" xfId="0" applyFont="1" applyBorder="1" applyAlignment="1">
      <alignment horizontal="center" vertical="center"/>
    </xf>
    <xf numFmtId="0" fontId="74" fillId="0" borderId="0" xfId="0" applyFont="1" applyAlignment="1">
      <alignment vertical="center"/>
    </xf>
    <xf numFmtId="0" fontId="1" fillId="0" borderId="18" xfId="0" applyFont="1" applyBorder="1" applyAlignment="1">
      <alignment horizontal="left" vertical="center" wrapText="1"/>
    </xf>
    <xf numFmtId="0" fontId="1" fillId="0" borderId="18" xfId="0" applyFont="1" applyBorder="1" applyAlignment="1">
      <alignment horizontal="left" vertical="center"/>
    </xf>
    <xf numFmtId="0" fontId="74" fillId="0" borderId="62" xfId="0" applyFont="1" applyBorder="1" applyAlignment="1">
      <alignment horizontal="center" vertical="center" wrapText="1"/>
    </xf>
    <xf numFmtId="0" fontId="74" fillId="0" borderId="64" xfId="0" applyFont="1" applyBorder="1" applyAlignment="1">
      <alignment horizontal="center" vertical="center" wrapText="1"/>
    </xf>
    <xf numFmtId="1" fontId="6" fillId="73" borderId="22" xfId="1037" applyNumberFormat="1" applyFont="1" applyFill="1" applyBorder="1" applyAlignment="1" applyProtection="1">
      <alignment horizontal="center" vertical="center"/>
      <protection locked="0"/>
    </xf>
    <xf numFmtId="1" fontId="6" fillId="73" borderId="18" xfId="1037" applyNumberFormat="1" applyFont="1" applyFill="1" applyBorder="1" applyAlignment="1" applyProtection="1">
      <alignment horizontal="center" vertical="center"/>
      <protection locked="0"/>
    </xf>
    <xf numFmtId="1" fontId="6" fillId="73" borderId="62" xfId="1037" applyNumberFormat="1" applyFont="1" applyFill="1" applyBorder="1" applyAlignment="1" applyProtection="1">
      <alignment horizontal="center" vertical="center"/>
      <protection locked="0"/>
    </xf>
    <xf numFmtId="0" fontId="74" fillId="0" borderId="67" xfId="0" applyFont="1" applyBorder="1" applyAlignment="1">
      <alignment horizontal="center" vertical="center" wrapText="1"/>
    </xf>
    <xf numFmtId="0" fontId="74" fillId="0" borderId="68" xfId="0" applyFont="1" applyBorder="1" applyAlignment="1">
      <alignment horizontal="center" vertical="center" wrapText="1"/>
    </xf>
    <xf numFmtId="0" fontId="74" fillId="0" borderId="69" xfId="0" applyFont="1" applyBorder="1" applyAlignment="1">
      <alignment horizontal="center" vertical="center" wrapText="1"/>
    </xf>
    <xf numFmtId="0" fontId="74" fillId="0" borderId="70" xfId="0" applyFont="1" applyBorder="1" applyAlignment="1">
      <alignment horizontal="center" vertical="center" wrapText="1"/>
    </xf>
    <xf numFmtId="49" fontId="6" fillId="73" borderId="21" xfId="1037" applyNumberFormat="1" applyFont="1" applyFill="1" applyBorder="1" applyAlignment="1" applyProtection="1">
      <alignment horizontal="left" vertical="center"/>
      <protection locked="0"/>
    </xf>
    <xf numFmtId="49" fontId="6" fillId="73" borderId="19" xfId="1037" applyNumberFormat="1" applyFont="1" applyFill="1" applyBorder="1" applyAlignment="1" applyProtection="1">
      <alignment horizontal="left" vertical="center"/>
      <protection locked="0"/>
    </xf>
    <xf numFmtId="49" fontId="6" fillId="73" borderId="63" xfId="1037" applyNumberFormat="1" applyFont="1" applyFill="1" applyBorder="1" applyAlignment="1" applyProtection="1">
      <alignment horizontal="left" vertical="center"/>
      <protection locked="0"/>
    </xf>
    <xf numFmtId="49" fontId="6" fillId="73" borderId="21" xfId="1037" applyNumberFormat="1" applyFont="1" applyFill="1" applyBorder="1" applyAlignment="1" applyProtection="1">
      <alignment horizontal="center" vertical="center"/>
      <protection locked="0"/>
    </xf>
    <xf numFmtId="49" fontId="6" fillId="73" borderId="19" xfId="1037" applyNumberFormat="1" applyFont="1" applyFill="1" applyBorder="1" applyAlignment="1" applyProtection="1">
      <alignment horizontal="center" vertical="center"/>
      <protection locked="0"/>
    </xf>
    <xf numFmtId="49" fontId="6" fillId="73" borderId="63" xfId="1037" applyNumberFormat="1" applyFont="1" applyFill="1" applyBorder="1" applyAlignment="1" applyProtection="1">
      <alignment horizontal="center" vertical="center"/>
      <protection locked="0"/>
    </xf>
    <xf numFmtId="1" fontId="74" fillId="0" borderId="27" xfId="0" applyNumberFormat="1" applyFont="1" applyBorder="1" applyAlignment="1">
      <alignment horizontal="center" vertical="center"/>
    </xf>
    <xf numFmtId="0" fontId="11" fillId="0" borderId="18" xfId="1047" applyFont="1" applyBorder="1" applyAlignment="1">
      <alignment horizontal="left" vertical="center"/>
    </xf>
    <xf numFmtId="1" fontId="6" fillId="73" borderId="66" xfId="1037" applyNumberFormat="1" applyFont="1" applyFill="1" applyBorder="1" applyAlignment="1" applyProtection="1">
      <alignment horizontal="left" vertical="center" wrapText="1"/>
      <protection locked="0"/>
    </xf>
    <xf numFmtId="1" fontId="6" fillId="73" borderId="60" xfId="1037" applyNumberFormat="1" applyFont="1" applyFill="1" applyBorder="1" applyAlignment="1" applyProtection="1">
      <alignment horizontal="left" vertical="center" wrapText="1"/>
      <protection locked="0"/>
    </xf>
    <xf numFmtId="1" fontId="6" fillId="73" borderId="64" xfId="1037" applyNumberFormat="1" applyFont="1" applyFill="1" applyBorder="1" applyAlignment="1" applyProtection="1">
      <alignment horizontal="left" vertical="center" wrapText="1"/>
      <protection locked="0"/>
    </xf>
    <xf numFmtId="0" fontId="1" fillId="0" borderId="18" xfId="0" applyFont="1" applyBorder="1" applyAlignment="1">
      <alignment wrapText="1"/>
    </xf>
    <xf numFmtId="1" fontId="89" fillId="73" borderId="22" xfId="1037" applyNumberFormat="1" applyFont="1" applyFill="1" applyBorder="1" applyAlignment="1" applyProtection="1">
      <alignment horizontal="center" vertical="center"/>
      <protection locked="0"/>
    </xf>
    <xf numFmtId="1" fontId="89" fillId="73" borderId="66" xfId="1037" applyNumberFormat="1" applyFont="1" applyFill="1" applyBorder="1" applyAlignment="1" applyProtection="1">
      <alignment horizontal="center" vertical="center"/>
      <protection locked="0"/>
    </xf>
    <xf numFmtId="1" fontId="89" fillId="73" borderId="18" xfId="1037" applyNumberFormat="1" applyFont="1" applyFill="1" applyBorder="1" applyAlignment="1" applyProtection="1">
      <alignment horizontal="center" vertical="center"/>
      <protection locked="0"/>
    </xf>
    <xf numFmtId="1" fontId="89" fillId="73" borderId="60" xfId="1037" applyNumberFormat="1" applyFont="1" applyFill="1" applyBorder="1" applyAlignment="1" applyProtection="1">
      <alignment horizontal="center" vertical="center"/>
      <protection locked="0"/>
    </xf>
    <xf numFmtId="1" fontId="89" fillId="73" borderId="62" xfId="1037" applyNumberFormat="1" applyFont="1" applyFill="1" applyBorder="1" applyAlignment="1" applyProtection="1">
      <alignment horizontal="center" vertical="center"/>
      <protection locked="0"/>
    </xf>
    <xf numFmtId="1" fontId="89" fillId="73" borderId="64" xfId="1037" applyNumberFormat="1" applyFont="1" applyFill="1" applyBorder="1" applyAlignment="1" applyProtection="1">
      <alignment horizontal="center" vertical="center"/>
      <protection locked="0"/>
    </xf>
    <xf numFmtId="1" fontId="89" fillId="73" borderId="66" xfId="1037" applyNumberFormat="1" applyFont="1" applyFill="1" applyBorder="1" applyAlignment="1" applyProtection="1">
      <alignment horizontal="left" vertical="center" wrapText="1"/>
      <protection locked="0"/>
    </xf>
    <xf numFmtId="1" fontId="89" fillId="73" borderId="60" xfId="1037" applyNumberFormat="1" applyFont="1" applyFill="1" applyBorder="1" applyAlignment="1" applyProtection="1">
      <alignment horizontal="left" vertical="center" wrapText="1"/>
      <protection locked="0"/>
    </xf>
    <xf numFmtId="1" fontId="89" fillId="73" borderId="64" xfId="1037" applyNumberFormat="1" applyFont="1" applyFill="1" applyBorder="1" applyAlignment="1" applyProtection="1">
      <alignment horizontal="left" vertical="center" wrapText="1"/>
      <protection locked="0"/>
    </xf>
    <xf numFmtId="49" fontId="89" fillId="73" borderId="21" xfId="1037" applyNumberFormat="1" applyFont="1" applyFill="1" applyBorder="1" applyAlignment="1" applyProtection="1">
      <alignment horizontal="left" vertical="center" wrapText="1"/>
      <protection locked="0"/>
    </xf>
    <xf numFmtId="49" fontId="89" fillId="73" borderId="19" xfId="1037" applyNumberFormat="1" applyFont="1" applyFill="1" applyBorder="1" applyAlignment="1" applyProtection="1">
      <alignment horizontal="left" vertical="center" wrapText="1"/>
      <protection locked="0"/>
    </xf>
    <xf numFmtId="49" fontId="89" fillId="73" borderId="63" xfId="1037" applyNumberFormat="1" applyFont="1" applyFill="1" applyBorder="1" applyAlignment="1" applyProtection="1">
      <alignment horizontal="left" vertical="center" wrapText="1"/>
      <protection locked="0"/>
    </xf>
    <xf numFmtId="49" fontId="89" fillId="73" borderId="65" xfId="1037" applyNumberFormat="1" applyFont="1" applyFill="1" applyBorder="1" applyAlignment="1" applyProtection="1">
      <alignment vertical="center" wrapText="1"/>
      <protection locked="0"/>
    </xf>
    <xf numFmtId="49" fontId="89" fillId="73" borderId="22" xfId="1037" applyNumberFormat="1" applyFont="1" applyFill="1" applyBorder="1" applyAlignment="1" applyProtection="1">
      <alignment vertical="center" wrapText="1"/>
      <protection locked="0"/>
    </xf>
    <xf numFmtId="49" fontId="89" fillId="73" borderId="59" xfId="1037" applyNumberFormat="1" applyFont="1" applyFill="1" applyBorder="1" applyAlignment="1" applyProtection="1">
      <alignment vertical="center" wrapText="1"/>
      <protection locked="0"/>
    </xf>
    <xf numFmtId="49" fontId="89" fillId="73" borderId="18" xfId="1037" applyNumberFormat="1" applyFont="1" applyFill="1" applyBorder="1" applyAlignment="1" applyProtection="1">
      <alignment vertical="center" wrapText="1"/>
      <protection locked="0"/>
    </xf>
    <xf numFmtId="49" fontId="89" fillId="73" borderId="61" xfId="1037" applyNumberFormat="1" applyFont="1" applyFill="1" applyBorder="1" applyAlignment="1" applyProtection="1">
      <alignment vertical="center" wrapText="1"/>
      <protection locked="0"/>
    </xf>
    <xf numFmtId="49" fontId="89" fillId="73" borderId="62" xfId="1037" applyNumberFormat="1" applyFont="1" applyFill="1" applyBorder="1" applyAlignment="1" applyProtection="1">
      <alignment vertical="center" wrapText="1"/>
      <protection locked="0"/>
    </xf>
    <xf numFmtId="49" fontId="89" fillId="73" borderId="22" xfId="1037" applyNumberFormat="1" applyFont="1" applyFill="1" applyBorder="1" applyAlignment="1" applyProtection="1">
      <alignment horizontal="center" vertical="center" wrapText="1"/>
      <protection locked="0"/>
    </xf>
    <xf numFmtId="49" fontId="89" fillId="73" borderId="18" xfId="1037" applyNumberFormat="1" applyFont="1" applyFill="1" applyBorder="1" applyAlignment="1" applyProtection="1">
      <alignment horizontal="center" vertical="center" wrapText="1"/>
      <protection locked="0"/>
    </xf>
    <xf numFmtId="49" fontId="89" fillId="73" borderId="62" xfId="1037" applyNumberFormat="1" applyFont="1" applyFill="1" applyBorder="1" applyAlignment="1" applyProtection="1">
      <alignment horizontal="center" vertical="center" wrapText="1"/>
      <protection locked="0"/>
    </xf>
    <xf numFmtId="49" fontId="6" fillId="73" borderId="65" xfId="1037" applyNumberFormat="1" applyFont="1" applyFill="1" applyBorder="1" applyAlignment="1" applyProtection="1">
      <alignment vertical="center" wrapText="1"/>
      <protection locked="0"/>
    </xf>
    <xf numFmtId="49" fontId="6" fillId="73" borderId="59" xfId="1037" applyNumberFormat="1" applyFont="1" applyFill="1" applyBorder="1" applyAlignment="1" applyProtection="1">
      <alignment vertical="center" wrapText="1"/>
      <protection locked="0"/>
    </xf>
    <xf numFmtId="49" fontId="6" fillId="73" borderId="61" xfId="1037" applyNumberFormat="1" applyFont="1" applyFill="1" applyBorder="1" applyAlignment="1" applyProtection="1">
      <alignment vertical="center" wrapText="1"/>
      <protection locked="0"/>
    </xf>
    <xf numFmtId="49" fontId="6" fillId="73" borderId="22" xfId="1037" applyNumberFormat="1" applyFont="1" applyFill="1" applyBorder="1" applyAlignment="1" applyProtection="1">
      <alignment vertical="center" wrapText="1"/>
      <protection locked="0"/>
    </xf>
    <xf numFmtId="49" fontId="6" fillId="73" borderId="18" xfId="1037" applyNumberFormat="1" applyFont="1" applyFill="1" applyBorder="1" applyAlignment="1" applyProtection="1">
      <alignment vertical="center" wrapText="1"/>
      <protection locked="0"/>
    </xf>
    <xf numFmtId="49" fontId="6" fillId="73" borderId="62" xfId="1037" applyNumberFormat="1" applyFont="1" applyFill="1" applyBorder="1" applyAlignment="1" applyProtection="1">
      <alignment vertical="center" wrapText="1"/>
      <protection locked="0"/>
    </xf>
    <xf numFmtId="49" fontId="6" fillId="73" borderId="22" xfId="1037" applyNumberFormat="1" applyFont="1" applyFill="1" applyBorder="1" applyAlignment="1" applyProtection="1">
      <alignment horizontal="center" vertical="center" wrapText="1"/>
      <protection locked="0"/>
    </xf>
    <xf numFmtId="49" fontId="6" fillId="73" borderId="18" xfId="1037" applyNumberFormat="1" applyFont="1" applyFill="1" applyBorder="1" applyAlignment="1" applyProtection="1">
      <alignment horizontal="center" vertical="center" wrapText="1"/>
      <protection locked="0"/>
    </xf>
    <xf numFmtId="49" fontId="6" fillId="73" borderId="62" xfId="1037" applyNumberFormat="1" applyFont="1" applyFill="1" applyBorder="1" applyAlignment="1" applyProtection="1">
      <alignment horizontal="center" vertical="center" wrapText="1"/>
      <protection locked="0"/>
    </xf>
    <xf numFmtId="1" fontId="89" fillId="73" borderId="71" xfId="1037" applyNumberFormat="1" applyFont="1" applyFill="1" applyBorder="1" applyAlignment="1" applyProtection="1">
      <alignment horizontal="center" vertical="center"/>
      <protection locked="0"/>
    </xf>
    <xf numFmtId="0" fontId="1" fillId="74" borderId="18" xfId="0" applyFont="1" applyFill="1" applyBorder="1"/>
    <xf numFmtId="0" fontId="0" fillId="74" borderId="18" xfId="0" applyFill="1" applyBorder="1"/>
    <xf numFmtId="0" fontId="1" fillId="0" borderId="18" xfId="0" applyFont="1" applyBorder="1" applyAlignment="1">
      <alignment horizontal="center" vertical="center" wrapText="1"/>
    </xf>
    <xf numFmtId="0" fontId="68" fillId="0" borderId="18" xfId="0" applyFont="1" applyBorder="1" applyAlignment="1">
      <alignment horizontal="center" vertical="center"/>
    </xf>
    <xf numFmtId="0" fontId="1" fillId="63" borderId="20" xfId="0" applyFont="1" applyFill="1" applyBorder="1" applyAlignment="1" applyProtection="1">
      <alignment horizontal="center" vertical="center"/>
      <protection locked="0"/>
    </xf>
    <xf numFmtId="0" fontId="68" fillId="63" borderId="19" xfId="0" applyFont="1" applyFill="1" applyBorder="1" applyAlignment="1" applyProtection="1">
      <alignment horizontal="center" vertical="center"/>
      <protection locked="0"/>
    </xf>
    <xf numFmtId="0" fontId="68" fillId="63" borderId="20" xfId="0" applyFont="1" applyFill="1" applyBorder="1" applyAlignment="1" applyProtection="1">
      <alignment horizontal="left" vertical="center"/>
      <protection locked="0"/>
    </xf>
    <xf numFmtId="0" fontId="68" fillId="63" borderId="34" xfId="0" applyFont="1" applyFill="1" applyBorder="1" applyAlignment="1" applyProtection="1">
      <alignment horizontal="left" vertical="center"/>
      <protection locked="0"/>
    </xf>
    <xf numFmtId="0" fontId="68" fillId="63" borderId="19" xfId="0" applyFont="1" applyFill="1" applyBorder="1" applyAlignment="1" applyProtection="1">
      <alignment horizontal="left" vertical="center"/>
      <protection locked="0"/>
    </xf>
    <xf numFmtId="0" fontId="68" fillId="0" borderId="20" xfId="0" applyFont="1" applyBorder="1" applyAlignment="1">
      <alignment horizontal="left" vertical="center"/>
    </xf>
    <xf numFmtId="0" fontId="68" fillId="0" borderId="34" xfId="0" applyFont="1" applyBorder="1" applyAlignment="1">
      <alignment horizontal="left" vertical="center"/>
    </xf>
    <xf numFmtId="0" fontId="68" fillId="0" borderId="19" xfId="0" applyFont="1" applyBorder="1" applyAlignment="1">
      <alignment horizontal="left" vertical="center"/>
    </xf>
    <xf numFmtId="0" fontId="1" fillId="0" borderId="0" xfId="0" applyFont="1" applyAlignment="1">
      <alignment horizontal="left" vertical="center"/>
    </xf>
    <xf numFmtId="0" fontId="3" fillId="0" borderId="0" xfId="0" applyFont="1" applyAlignment="1">
      <alignment horizontal="left" vertical="center"/>
    </xf>
    <xf numFmtId="0" fontId="1" fillId="63" borderId="20" xfId="0" applyFont="1" applyFill="1" applyBorder="1" applyAlignment="1" applyProtection="1">
      <alignment horizontal="left" vertical="center"/>
      <protection locked="0"/>
    </xf>
    <xf numFmtId="0" fontId="70" fillId="0" borderId="0" xfId="0" applyFont="1" applyAlignment="1">
      <alignment horizontal="left" vertical="center" wrapText="1"/>
    </xf>
    <xf numFmtId="0" fontId="3" fillId="0" borderId="43" xfId="0" applyFont="1" applyBorder="1" applyAlignment="1">
      <alignment horizontal="left" vertical="center"/>
    </xf>
    <xf numFmtId="0" fontId="5" fillId="0" borderId="20" xfId="0" applyFont="1" applyBorder="1" applyAlignment="1">
      <alignment horizontal="center" vertical="center"/>
    </xf>
    <xf numFmtId="0" fontId="5" fillId="0" borderId="34" xfId="0" applyFont="1" applyBorder="1" applyAlignment="1">
      <alignment horizontal="center" vertical="center"/>
    </xf>
    <xf numFmtId="0" fontId="5" fillId="0" borderId="19" xfId="0" applyFont="1" applyBorder="1" applyAlignment="1">
      <alignment horizontal="center" vertical="center"/>
    </xf>
    <xf numFmtId="0" fontId="68" fillId="63" borderId="18" xfId="0" applyFont="1" applyFill="1" applyBorder="1" applyAlignment="1" applyProtection="1">
      <alignment horizontal="center" vertical="center" wrapText="1"/>
      <protection locked="0"/>
    </xf>
    <xf numFmtId="0" fontId="68" fillId="63" borderId="18" xfId="0" applyFont="1" applyFill="1" applyBorder="1" applyAlignment="1" applyProtection="1">
      <alignment horizontal="center" vertical="center"/>
      <protection locked="0"/>
    </xf>
    <xf numFmtId="0" fontId="1" fillId="0" borderId="18" xfId="0" applyFont="1" applyBorder="1" applyAlignment="1">
      <alignment vertical="center" wrapText="1"/>
    </xf>
    <xf numFmtId="0" fontId="68" fillId="63" borderId="20" xfId="0" applyFont="1" applyFill="1" applyBorder="1" applyAlignment="1" applyProtection="1">
      <alignment horizontal="center" vertical="center"/>
      <protection locked="0"/>
    </xf>
    <xf numFmtId="0" fontId="68" fillId="63" borderId="34" xfId="0" applyFont="1" applyFill="1" applyBorder="1" applyAlignment="1" applyProtection="1">
      <alignment horizontal="center" vertical="center"/>
      <protection locked="0"/>
    </xf>
    <xf numFmtId="0" fontId="79" fillId="0" borderId="18" xfId="0" applyFont="1" applyBorder="1" applyAlignment="1">
      <alignment vertical="center"/>
    </xf>
    <xf numFmtId="0" fontId="79" fillId="0" borderId="18" xfId="0" applyFont="1" applyBorder="1" applyAlignment="1">
      <alignment horizontal="left" vertical="center"/>
    </xf>
    <xf numFmtId="0" fontId="70" fillId="0" borderId="0" xfId="0" applyFont="1" applyAlignment="1">
      <alignment horizontal="justify" vertical="center" wrapText="1"/>
    </xf>
    <xf numFmtId="0" fontId="5" fillId="0" borderId="18" xfId="0" applyFont="1" applyBorder="1" applyAlignment="1">
      <alignment horizontal="center" vertical="center"/>
    </xf>
    <xf numFmtId="0" fontId="1" fillId="0" borderId="20" xfId="0" applyFont="1" applyBorder="1" applyAlignment="1">
      <alignment horizontal="left" vertical="center" wrapText="1"/>
    </xf>
    <xf numFmtId="0" fontId="1" fillId="0" borderId="34" xfId="0" applyFont="1" applyBorder="1" applyAlignment="1">
      <alignment horizontal="left" vertical="center" wrapText="1"/>
    </xf>
    <xf numFmtId="0" fontId="1" fillId="0" borderId="19" xfId="0" applyFont="1" applyBorder="1" applyAlignment="1">
      <alignment horizontal="left" vertical="center" wrapText="1"/>
    </xf>
    <xf numFmtId="0" fontId="79" fillId="0" borderId="20" xfId="0" applyFont="1" applyBorder="1" applyAlignment="1">
      <alignment horizontal="left" vertical="center" wrapText="1"/>
    </xf>
    <xf numFmtId="0" fontId="79" fillId="0" borderId="34" xfId="0" applyFont="1" applyBorder="1" applyAlignment="1">
      <alignment horizontal="left" vertical="center" wrapText="1"/>
    </xf>
    <xf numFmtId="0" fontId="79" fillId="0" borderId="19" xfId="0" applyFont="1" applyBorder="1" applyAlignment="1">
      <alignment horizontal="left" vertical="center" wrapText="1"/>
    </xf>
    <xf numFmtId="0" fontId="70" fillId="0" borderId="0" xfId="0" applyFont="1" applyAlignment="1">
      <alignment horizontal="justify" wrapText="1"/>
    </xf>
    <xf numFmtId="0" fontId="0" fillId="0" borderId="0" xfId="0" applyAlignment="1">
      <alignment horizontal="justify" wrapText="1"/>
    </xf>
    <xf numFmtId="0" fontId="74" fillId="0" borderId="56" xfId="0" applyFont="1" applyBorder="1" applyAlignment="1">
      <alignment horizontal="center" vertical="center" wrapText="1"/>
    </xf>
    <xf numFmtId="0" fontId="74" fillId="0" borderId="61" xfId="0" applyFont="1" applyBorder="1" applyAlignment="1">
      <alignment horizontal="center" vertical="center" wrapText="1"/>
    </xf>
    <xf numFmtId="0" fontId="74" fillId="0" borderId="57" xfId="0" applyFont="1" applyBorder="1" applyAlignment="1">
      <alignment horizontal="center" vertical="center" wrapText="1"/>
    </xf>
    <xf numFmtId="0" fontId="74" fillId="0" borderId="62" xfId="0" applyFont="1" applyBorder="1" applyAlignment="1">
      <alignment horizontal="center" vertical="center" wrapText="1"/>
    </xf>
    <xf numFmtId="0" fontId="74" fillId="0" borderId="58" xfId="0" applyFont="1" applyBorder="1" applyAlignment="1">
      <alignment horizontal="center" vertical="center" wrapText="1"/>
    </xf>
    <xf numFmtId="0" fontId="70" fillId="0" borderId="0" xfId="0" applyFont="1" applyAlignment="1">
      <alignment horizontal="left" vertical="top" wrapText="1"/>
    </xf>
    <xf numFmtId="164" fontId="6" fillId="68" borderId="32" xfId="1163" applyNumberFormat="1" applyFont="1" applyFill="1" applyBorder="1" applyAlignment="1" applyProtection="1">
      <alignment horizontal="center" vertical="center"/>
    </xf>
    <xf numFmtId="164" fontId="6" fillId="68" borderId="35" xfId="1163" applyNumberFormat="1" applyFont="1" applyFill="1" applyBorder="1" applyAlignment="1" applyProtection="1">
      <alignment horizontal="center" vertical="center"/>
    </xf>
    <xf numFmtId="164" fontId="6" fillId="68" borderId="36" xfId="1163" applyNumberFormat="1" applyFont="1" applyFill="1" applyBorder="1" applyAlignment="1" applyProtection="1">
      <alignment horizontal="center" vertical="center"/>
    </xf>
    <xf numFmtId="164" fontId="6" fillId="68" borderId="37" xfId="1163" applyNumberFormat="1" applyFont="1" applyFill="1" applyBorder="1" applyAlignment="1" applyProtection="1">
      <alignment horizontal="center" vertical="center"/>
    </xf>
    <xf numFmtId="164" fontId="6" fillId="0" borderId="27" xfId="1163" applyNumberFormat="1" applyFont="1" applyFill="1" applyBorder="1" applyAlignment="1" applyProtection="1">
      <alignment horizontal="center" vertical="center"/>
    </xf>
    <xf numFmtId="164" fontId="6" fillId="70" borderId="54" xfId="1163" applyNumberFormat="1" applyFont="1" applyFill="1" applyBorder="1" applyAlignment="1" applyProtection="1">
      <alignment horizontal="left" vertical="center" wrapText="1"/>
    </xf>
    <xf numFmtId="164" fontId="6" fillId="70" borderId="55" xfId="1163" applyNumberFormat="1" applyFont="1" applyFill="1" applyBorder="1" applyAlignment="1" applyProtection="1">
      <alignment horizontal="left" vertical="center" wrapText="1"/>
    </xf>
    <xf numFmtId="164" fontId="6" fillId="70" borderId="53" xfId="1163" applyNumberFormat="1" applyFont="1" applyFill="1" applyBorder="1" applyAlignment="1" applyProtection="1">
      <alignment horizontal="left" vertical="center" wrapText="1"/>
    </xf>
    <xf numFmtId="164" fontId="6" fillId="71" borderId="32" xfId="1163" applyNumberFormat="1" applyFont="1" applyFill="1" applyBorder="1" applyAlignment="1" applyProtection="1">
      <alignment horizontal="center" vertical="center"/>
    </xf>
    <xf numFmtId="164" fontId="6" fillId="71" borderId="35" xfId="1163" applyNumberFormat="1" applyFont="1" applyFill="1" applyBorder="1" applyAlignment="1" applyProtection="1">
      <alignment horizontal="center" vertical="center"/>
    </xf>
    <xf numFmtId="164" fontId="6" fillId="71" borderId="33" xfId="1163" applyNumberFormat="1" applyFont="1" applyFill="1" applyBorder="1" applyAlignment="1" applyProtection="1">
      <alignment horizontal="center" vertical="center"/>
    </xf>
    <xf numFmtId="164" fontId="6" fillId="71" borderId="38" xfId="1163" applyNumberFormat="1" applyFont="1" applyFill="1" applyBorder="1" applyAlignment="1" applyProtection="1">
      <alignment horizontal="center" vertical="center"/>
    </xf>
    <xf numFmtId="164" fontId="6" fillId="0" borderId="31" xfId="1163" applyNumberFormat="1" applyFont="1" applyFill="1" applyBorder="1" applyAlignment="1" applyProtection="1">
      <alignment horizontal="center" wrapText="1"/>
    </xf>
    <xf numFmtId="164" fontId="6" fillId="0" borderId="30" xfId="1163" applyNumberFormat="1" applyFont="1" applyFill="1" applyBorder="1" applyAlignment="1" applyProtection="1">
      <alignment horizontal="center" wrapText="1"/>
    </xf>
    <xf numFmtId="0" fontId="73" fillId="63" borderId="31" xfId="0" applyFont="1" applyFill="1" applyBorder="1" applyAlignment="1" applyProtection="1">
      <alignment horizontal="center" vertical="center"/>
      <protection locked="0"/>
    </xf>
    <xf numFmtId="0" fontId="73" fillId="63" borderId="30" xfId="0" applyFont="1" applyFill="1" applyBorder="1" applyAlignment="1" applyProtection="1">
      <alignment horizontal="center" vertical="center"/>
      <protection locked="0"/>
    </xf>
    <xf numFmtId="0" fontId="73" fillId="63" borderId="28" xfId="0" applyFont="1" applyFill="1" applyBorder="1" applyAlignment="1" applyProtection="1">
      <alignment horizontal="center" vertical="center"/>
      <protection locked="0"/>
    </xf>
    <xf numFmtId="0" fontId="86" fillId="0" borderId="31" xfId="0" applyFont="1" applyBorder="1" applyAlignment="1">
      <alignment horizontal="center" vertical="center" wrapText="1"/>
    </xf>
    <xf numFmtId="0" fontId="86" fillId="0" borderId="30" xfId="0" applyFont="1" applyBorder="1" applyAlignment="1">
      <alignment horizontal="center" vertical="center" wrapText="1"/>
    </xf>
    <xf numFmtId="0" fontId="86" fillId="0" borderId="28" xfId="0" applyFont="1" applyBorder="1" applyAlignment="1">
      <alignment horizontal="center" vertical="center" wrapText="1"/>
    </xf>
    <xf numFmtId="0" fontId="31" fillId="0" borderId="31"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28"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0" xfId="0" applyFont="1" applyBorder="1" applyAlignment="1">
      <alignment horizontal="center" vertical="center"/>
    </xf>
    <xf numFmtId="0" fontId="6" fillId="0" borderId="28" xfId="0" applyFont="1" applyBorder="1" applyAlignment="1">
      <alignment horizontal="center" vertical="center"/>
    </xf>
    <xf numFmtId="49" fontId="31" fillId="0" borderId="31" xfId="0" applyNumberFormat="1" applyFont="1" applyBorder="1" applyAlignment="1">
      <alignment horizontal="center" vertical="center" wrapText="1" readingOrder="1"/>
    </xf>
    <xf numFmtId="49" fontId="31" fillId="0" borderId="30" xfId="0" applyNumberFormat="1" applyFont="1" applyBorder="1" applyAlignment="1">
      <alignment horizontal="center" vertical="center" wrapText="1" readingOrder="1"/>
    </xf>
    <xf numFmtId="49" fontId="31" fillId="0" borderId="28" xfId="0" applyNumberFormat="1" applyFont="1" applyBorder="1" applyAlignment="1">
      <alignment horizontal="center" vertical="center" wrapText="1" readingOrder="1"/>
    </xf>
    <xf numFmtId="0" fontId="6" fillId="0" borderId="31" xfId="0" applyFont="1" applyBorder="1" applyAlignment="1">
      <alignment horizontal="left" vertical="center" wrapText="1" readingOrder="1"/>
    </xf>
    <xf numFmtId="0" fontId="6" fillId="0" borderId="30" xfId="0" applyFont="1" applyBorder="1" applyAlignment="1">
      <alignment horizontal="left" vertical="center" wrapText="1" readingOrder="1"/>
    </xf>
    <xf numFmtId="0" fontId="6" fillId="0" borderId="28" xfId="0" applyFont="1" applyBorder="1" applyAlignment="1">
      <alignment horizontal="left" vertical="center" wrapText="1" readingOrder="1"/>
    </xf>
    <xf numFmtId="0" fontId="6" fillId="0" borderId="32" xfId="0" applyFont="1" applyBorder="1" applyAlignment="1">
      <alignment horizontal="left" vertical="center" wrapText="1" readingOrder="1"/>
    </xf>
    <xf numFmtId="0" fontId="6" fillId="0" borderId="35" xfId="0" applyFont="1" applyBorder="1" applyAlignment="1">
      <alignment horizontal="left" vertical="center" wrapText="1" readingOrder="1"/>
    </xf>
    <xf numFmtId="0" fontId="6" fillId="0" borderId="36" xfId="0" applyFont="1" applyBorder="1" applyAlignment="1">
      <alignment horizontal="left" vertical="center" wrapText="1" readingOrder="1"/>
    </xf>
    <xf numFmtId="0" fontId="6" fillId="0" borderId="37" xfId="0" applyFont="1" applyBorder="1" applyAlignment="1">
      <alignment horizontal="left" vertical="center" wrapText="1" readingOrder="1"/>
    </xf>
    <xf numFmtId="0" fontId="6" fillId="0" borderId="33" xfId="0" applyFont="1" applyBorder="1" applyAlignment="1">
      <alignment horizontal="left" vertical="center" wrapText="1" readingOrder="1"/>
    </xf>
    <xf numFmtId="0" fontId="6" fillId="0" borderId="38" xfId="0" applyFont="1" applyBorder="1" applyAlignment="1">
      <alignment horizontal="left" vertical="center" wrapText="1" readingOrder="1"/>
    </xf>
    <xf numFmtId="0" fontId="6" fillId="29" borderId="32" xfId="0" applyFont="1" applyFill="1" applyBorder="1" applyAlignment="1">
      <alignment horizontal="left" vertical="center" wrapText="1" readingOrder="1"/>
    </xf>
    <xf numFmtId="0" fontId="6" fillId="29" borderId="35" xfId="0" applyFont="1" applyFill="1" applyBorder="1" applyAlignment="1">
      <alignment horizontal="left" vertical="center" wrapText="1" readingOrder="1"/>
    </xf>
    <xf numFmtId="0" fontId="6" fillId="29" borderId="36" xfId="0" applyFont="1" applyFill="1" applyBorder="1" applyAlignment="1">
      <alignment horizontal="left" vertical="center" wrapText="1" readingOrder="1"/>
    </xf>
    <xf numFmtId="0" fontId="6" fillId="29" borderId="37" xfId="0" applyFont="1" applyFill="1" applyBorder="1" applyAlignment="1">
      <alignment horizontal="left" vertical="center" wrapText="1" readingOrder="1"/>
    </xf>
    <xf numFmtId="0" fontId="6" fillId="29" borderId="33" xfId="0" applyFont="1" applyFill="1" applyBorder="1" applyAlignment="1">
      <alignment horizontal="left" vertical="center" wrapText="1" readingOrder="1"/>
    </xf>
    <xf numFmtId="0" fontId="6" fillId="29" borderId="38" xfId="0" applyFont="1" applyFill="1" applyBorder="1" applyAlignment="1">
      <alignment horizontal="left" vertical="center" wrapText="1" readingOrder="1"/>
    </xf>
    <xf numFmtId="0" fontId="32" fillId="0" borderId="31"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32" xfId="0" applyFont="1" applyBorder="1" applyAlignment="1">
      <alignment horizontal="center" vertical="center" wrapText="1"/>
    </xf>
    <xf numFmtId="0" fontId="32" fillId="0" borderId="35"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38" xfId="0" applyFont="1" applyBorder="1" applyAlignment="1">
      <alignment horizontal="center" vertical="center" wrapText="1"/>
    </xf>
    <xf numFmtId="0" fontId="33" fillId="0" borderId="35" xfId="0" applyFont="1" applyBorder="1" applyAlignment="1">
      <alignment horizontal="left" vertical="center" wrapText="1" readingOrder="1"/>
    </xf>
    <xf numFmtId="0" fontId="33" fillId="0" borderId="37" xfId="0" applyFont="1" applyBorder="1" applyAlignment="1">
      <alignment horizontal="left" vertical="center" wrapText="1" readingOrder="1"/>
    </xf>
    <xf numFmtId="0" fontId="33" fillId="0" borderId="38" xfId="0" applyFont="1" applyBorder="1" applyAlignment="1">
      <alignment horizontal="left" vertical="center" wrapText="1" readingOrder="1"/>
    </xf>
    <xf numFmtId="0" fontId="3" fillId="63" borderId="31" xfId="0" applyFont="1" applyFill="1" applyBorder="1" applyAlignment="1" applyProtection="1">
      <alignment horizontal="left" vertical="center" wrapText="1"/>
      <protection locked="0"/>
    </xf>
    <xf numFmtId="0" fontId="68" fillId="63" borderId="30" xfId="0" applyFont="1" applyFill="1" applyBorder="1" applyAlignment="1" applyProtection="1">
      <alignment horizontal="left" vertical="center" wrapText="1"/>
      <protection locked="0"/>
    </xf>
    <xf numFmtId="0" fontId="68" fillId="63" borderId="28" xfId="0" applyFont="1" applyFill="1" applyBorder="1" applyAlignment="1" applyProtection="1">
      <alignment horizontal="left" vertical="center" wrapText="1"/>
      <protection locked="0"/>
    </xf>
    <xf numFmtId="0" fontId="70" fillId="0" borderId="31" xfId="0" applyFont="1" applyBorder="1" applyAlignment="1">
      <alignment horizontal="center" vertical="center"/>
    </xf>
    <xf numFmtId="0" fontId="70" fillId="0" borderId="30" xfId="0" applyFont="1" applyBorder="1" applyAlignment="1">
      <alignment horizontal="center" vertical="center"/>
    </xf>
    <xf numFmtId="0" fontId="70" fillId="0" borderId="28" xfId="0" applyFont="1" applyBorder="1" applyAlignment="1">
      <alignment horizontal="center" vertical="center"/>
    </xf>
    <xf numFmtId="49" fontId="25" fillId="0" borderId="31" xfId="0" applyNumberFormat="1" applyFont="1" applyBorder="1" applyAlignment="1">
      <alignment horizontal="center" vertical="center" wrapText="1"/>
    </xf>
    <xf numFmtId="49" fontId="42" fillId="0" borderId="30" xfId="0" applyNumberFormat="1" applyFont="1" applyBorder="1" applyAlignment="1">
      <alignment horizontal="center" vertical="center" wrapText="1"/>
    </xf>
    <xf numFmtId="49" fontId="42" fillId="0" borderId="28" xfId="0" applyNumberFormat="1" applyFont="1" applyBorder="1" applyAlignment="1">
      <alignment horizontal="center" vertical="center" wrapText="1"/>
    </xf>
    <xf numFmtId="0" fontId="9" fillId="0" borderId="31" xfId="0" applyFont="1" applyBorder="1" applyAlignment="1">
      <alignment vertical="center" wrapText="1"/>
    </xf>
    <xf numFmtId="0" fontId="39" fillId="0" borderId="30" xfId="0" applyFont="1" applyBorder="1" applyAlignment="1">
      <alignment vertical="center" wrapText="1"/>
    </xf>
    <xf numFmtId="0" fontId="39" fillId="0" borderId="28" xfId="0" applyFont="1" applyBorder="1" applyAlignment="1">
      <alignment vertical="center" wrapText="1"/>
    </xf>
    <xf numFmtId="0" fontId="9" fillId="0" borderId="32" xfId="0" quotePrefix="1" applyFont="1" applyBorder="1" applyAlignment="1">
      <alignment vertical="center" wrapText="1"/>
    </xf>
    <xf numFmtId="0" fontId="39" fillId="0" borderId="35" xfId="0" applyFont="1" applyBorder="1" applyAlignment="1">
      <alignment vertical="center" wrapText="1"/>
    </xf>
    <xf numFmtId="0" fontId="39" fillId="0" borderId="36" xfId="0" applyFont="1" applyBorder="1" applyAlignment="1">
      <alignment vertical="center" wrapText="1"/>
    </xf>
    <xf numFmtId="0" fontId="39" fillId="0" borderId="37" xfId="0" applyFont="1" applyBorder="1" applyAlignment="1">
      <alignment vertical="center" wrapText="1"/>
    </xf>
    <xf numFmtId="0" fontId="39" fillId="0" borderId="33" xfId="0" applyFont="1" applyBorder="1" applyAlignment="1">
      <alignment vertical="center" wrapText="1"/>
    </xf>
    <xf numFmtId="0" fontId="39" fillId="0" borderId="38" xfId="0" applyFont="1" applyBorder="1" applyAlignment="1">
      <alignment vertical="center" wrapText="1"/>
    </xf>
    <xf numFmtId="0" fontId="9" fillId="0" borderId="32" xfId="0" applyFont="1" applyBorder="1" applyAlignment="1">
      <alignment vertical="center" wrapText="1"/>
    </xf>
    <xf numFmtId="0" fontId="30" fillId="0" borderId="31" xfId="0" applyFont="1" applyBorder="1" applyAlignment="1">
      <alignment horizontal="center" vertical="center" wrapText="1"/>
    </xf>
    <xf numFmtId="0" fontId="30" fillId="0" borderId="30" xfId="0" applyFont="1" applyBorder="1" applyAlignment="1">
      <alignment horizontal="center" vertical="center" wrapText="1"/>
    </xf>
    <xf numFmtId="0" fontId="30" fillId="0" borderId="28" xfId="0" applyFont="1" applyBorder="1" applyAlignment="1">
      <alignment horizontal="center" vertical="center" wrapText="1"/>
    </xf>
    <xf numFmtId="0" fontId="30" fillId="0" borderId="32"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38" xfId="0" applyFont="1" applyBorder="1" applyAlignment="1">
      <alignment horizontal="center" vertical="center" wrapText="1"/>
    </xf>
    <xf numFmtId="0" fontId="68" fillId="0" borderId="31" xfId="0" applyFont="1" applyBorder="1" applyAlignment="1">
      <alignment horizontal="center"/>
    </xf>
    <xf numFmtId="0" fontId="68" fillId="0" borderId="30" xfId="0" applyFont="1" applyBorder="1" applyAlignment="1">
      <alignment horizontal="center"/>
    </xf>
    <xf numFmtId="0" fontId="68" fillId="0" borderId="28" xfId="0" applyFont="1" applyBorder="1" applyAlignment="1">
      <alignment horizontal="center"/>
    </xf>
    <xf numFmtId="0" fontId="68" fillId="63" borderId="31" xfId="0" applyFont="1" applyFill="1" applyBorder="1" applyAlignment="1" applyProtection="1">
      <alignment horizontal="left" vertical="center" wrapText="1"/>
      <protection locked="0"/>
    </xf>
    <xf numFmtId="0" fontId="75" fillId="0" borderId="35" xfId="0" applyFont="1" applyBorder="1"/>
    <xf numFmtId="0" fontId="75" fillId="0" borderId="37" xfId="0" applyFont="1" applyBorder="1"/>
    <xf numFmtId="0" fontId="75" fillId="0" borderId="38" xfId="0" applyFont="1" applyBorder="1"/>
    <xf numFmtId="0" fontId="75" fillId="0" borderId="35" xfId="0" applyFont="1" applyBorder="1" applyAlignment="1">
      <alignment horizontal="left" vertical="center" wrapText="1" readingOrder="1"/>
    </xf>
    <xf numFmtId="0" fontId="75" fillId="0" borderId="37" xfId="0" applyFont="1" applyBorder="1" applyAlignment="1">
      <alignment horizontal="left" vertical="center" wrapText="1" readingOrder="1"/>
    </xf>
    <xf numFmtId="0" fontId="75" fillId="0" borderId="38" xfId="0" applyFont="1" applyBorder="1" applyAlignment="1">
      <alignment horizontal="left" vertical="center" wrapText="1" readingOrder="1"/>
    </xf>
    <xf numFmtId="0" fontId="1" fillId="63" borderId="31" xfId="0" quotePrefix="1" applyFont="1" applyFill="1" applyBorder="1" applyAlignment="1" applyProtection="1">
      <alignment horizontal="left" vertical="center" wrapText="1"/>
      <protection locked="0"/>
    </xf>
    <xf numFmtId="0" fontId="1" fillId="63" borderId="31" xfId="0" applyFont="1" applyFill="1" applyBorder="1" applyAlignment="1" applyProtection="1">
      <alignment horizontal="left" vertical="center" wrapText="1"/>
      <protection locked="0"/>
    </xf>
    <xf numFmtId="0" fontId="9" fillId="0" borderId="27" xfId="0" applyFont="1" applyBorder="1" applyAlignment="1">
      <alignment vertical="center" wrapText="1"/>
    </xf>
    <xf numFmtId="0" fontId="6" fillId="29" borderId="32" xfId="0" quotePrefix="1" applyFont="1" applyFill="1" applyBorder="1" applyAlignment="1">
      <alignment horizontal="left" vertical="center" wrapText="1" readingOrder="1"/>
    </xf>
    <xf numFmtId="0" fontId="73" fillId="27" borderId="31" xfId="0" applyFont="1" applyFill="1" applyBorder="1" applyAlignment="1">
      <alignment horizontal="center" vertical="center"/>
    </xf>
    <xf numFmtId="0" fontId="73" fillId="27" borderId="30" xfId="0" applyFont="1" applyFill="1" applyBorder="1" applyAlignment="1">
      <alignment horizontal="center" vertical="center"/>
    </xf>
    <xf numFmtId="0" fontId="73" fillId="27" borderId="28" xfId="0" applyFont="1" applyFill="1" applyBorder="1" applyAlignment="1">
      <alignment horizontal="center" vertical="center"/>
    </xf>
    <xf numFmtId="0" fontId="74" fillId="0" borderId="27" xfId="0" applyFont="1" applyBorder="1" applyAlignment="1">
      <alignment horizontal="center" vertical="center"/>
    </xf>
    <xf numFmtId="0" fontId="2" fillId="63" borderId="31" xfId="0" quotePrefix="1" applyFont="1" applyFill="1" applyBorder="1" applyAlignment="1" applyProtection="1">
      <alignment horizontal="left" vertical="center" wrapText="1"/>
      <protection locked="0"/>
    </xf>
    <xf numFmtId="9" fontId="30" fillId="0" borderId="31" xfId="0" applyNumberFormat="1" applyFont="1" applyBorder="1" applyAlignment="1">
      <alignment horizontal="center" vertical="center" wrapText="1"/>
    </xf>
    <xf numFmtId="0" fontId="5" fillId="63" borderId="31" xfId="0" applyFont="1" applyFill="1" applyBorder="1" applyAlignment="1" applyProtection="1">
      <alignment horizontal="left" vertical="center" wrapText="1"/>
      <protection locked="0"/>
    </xf>
    <xf numFmtId="0" fontId="5" fillId="63" borderId="30" xfId="0" applyFont="1" applyFill="1" applyBorder="1" applyAlignment="1" applyProtection="1">
      <alignment horizontal="left" vertical="center" wrapText="1"/>
      <protection locked="0"/>
    </xf>
    <xf numFmtId="0" fontId="5" fillId="63" borderId="28" xfId="0" applyFont="1" applyFill="1" applyBorder="1" applyAlignment="1" applyProtection="1">
      <alignment horizontal="left" vertical="center" wrapText="1"/>
      <protection locked="0"/>
    </xf>
    <xf numFmtId="0" fontId="9" fillId="0" borderId="30" xfId="0" applyFont="1" applyBorder="1" applyAlignment="1">
      <alignment vertical="center" wrapText="1"/>
    </xf>
    <xf numFmtId="0" fontId="9" fillId="0" borderId="28" xfId="0" applyFont="1" applyBorder="1" applyAlignment="1">
      <alignment vertical="center" wrapText="1"/>
    </xf>
    <xf numFmtId="0" fontId="6" fillId="0" borderId="27" xfId="0" applyFont="1" applyBorder="1" applyAlignment="1">
      <alignment horizontal="left" vertical="center" wrapText="1" readingOrder="1"/>
    </xf>
    <xf numFmtId="0" fontId="74" fillId="0" borderId="31" xfId="0" applyFont="1" applyBorder="1" applyAlignment="1">
      <alignment horizontal="center" vertical="center" wrapText="1"/>
    </xf>
    <xf numFmtId="0" fontId="74" fillId="0" borderId="28" xfId="0" applyFont="1" applyBorder="1" applyAlignment="1">
      <alignment horizontal="center" vertical="center"/>
    </xf>
    <xf numFmtId="0" fontId="73" fillId="0" borderId="32" xfId="0" applyFont="1" applyBorder="1" applyAlignment="1">
      <alignment horizontal="center" vertical="center" wrapText="1"/>
    </xf>
    <xf numFmtId="0" fontId="73" fillId="0" borderId="35" xfId="0" applyFont="1" applyBorder="1" applyAlignment="1">
      <alignment horizontal="center" vertical="center" wrapText="1"/>
    </xf>
    <xf numFmtId="0" fontId="73" fillId="0" borderId="33" xfId="0" applyFont="1" applyBorder="1" applyAlignment="1">
      <alignment horizontal="center" vertical="center" wrapText="1"/>
    </xf>
    <xf numFmtId="0" fontId="73" fillId="0" borderId="38" xfId="0" applyFont="1" applyBorder="1" applyAlignment="1">
      <alignment horizontal="center" vertical="center" wrapText="1"/>
    </xf>
    <xf numFmtId="0" fontId="31" fillId="72" borderId="31" xfId="0" applyFont="1" applyFill="1" applyBorder="1" applyAlignment="1">
      <alignment horizontal="center" vertical="center" wrapText="1"/>
    </xf>
    <xf numFmtId="0" fontId="31" fillId="72" borderId="30" xfId="0" applyFont="1" applyFill="1" applyBorder="1" applyAlignment="1">
      <alignment horizontal="center" vertical="center" wrapText="1"/>
    </xf>
    <xf numFmtId="0" fontId="31" fillId="72" borderId="28" xfId="0" applyFont="1" applyFill="1" applyBorder="1" applyAlignment="1">
      <alignment horizontal="center" vertical="center" wrapText="1"/>
    </xf>
    <xf numFmtId="0" fontId="33" fillId="0" borderId="35" xfId="0" applyFont="1" applyBorder="1"/>
    <xf numFmtId="0" fontId="33" fillId="0" borderId="37" xfId="0" applyFont="1" applyBorder="1"/>
    <xf numFmtId="0" fontId="33" fillId="0" borderId="38" xfId="0" applyFont="1" applyBorder="1"/>
    <xf numFmtId="0" fontId="74" fillId="27" borderId="20" xfId="0" applyFont="1" applyFill="1" applyBorder="1" applyAlignment="1">
      <alignment vertical="center"/>
    </xf>
    <xf numFmtId="0" fontId="74" fillId="27" borderId="19" xfId="0" applyFont="1" applyFill="1" applyBorder="1" applyAlignment="1">
      <alignment vertical="center"/>
    </xf>
    <xf numFmtId="0" fontId="74" fillId="27" borderId="18" xfId="0" applyFont="1" applyFill="1" applyBorder="1" applyAlignment="1">
      <alignment horizontal="left" vertical="center"/>
    </xf>
    <xf numFmtId="0" fontId="70" fillId="0" borderId="0" xfId="0" applyFont="1" applyAlignment="1">
      <alignment horizontal="justify" vertical="top" wrapText="1"/>
    </xf>
    <xf numFmtId="0" fontId="73" fillId="0" borderId="31" xfId="0" applyFont="1" applyBorder="1" applyAlignment="1">
      <alignment horizontal="center" vertical="center" wrapText="1"/>
    </xf>
    <xf numFmtId="0" fontId="73" fillId="0" borderId="28" xfId="0" applyFont="1" applyBorder="1" applyAlignment="1">
      <alignment horizontal="center" vertical="center" wrapText="1"/>
    </xf>
    <xf numFmtId="0" fontId="74" fillId="0" borderId="39" xfId="0" applyFont="1" applyBorder="1" applyAlignment="1">
      <alignment horizontal="center" vertical="center"/>
    </xf>
    <xf numFmtId="0" fontId="74" fillId="0" borderId="41" xfId="0" applyFont="1" applyBorder="1" applyAlignment="1">
      <alignment horizontal="center" vertical="center"/>
    </xf>
    <xf numFmtId="0" fontId="74" fillId="0" borderId="40" xfId="0" applyFont="1" applyBorder="1" applyAlignment="1">
      <alignment horizontal="center" vertical="center"/>
    </xf>
    <xf numFmtId="0" fontId="74" fillId="0" borderId="42" xfId="0" applyFont="1" applyBorder="1" applyAlignment="1">
      <alignment horizontal="center" vertical="center"/>
    </xf>
    <xf numFmtId="0" fontId="74" fillId="0" borderId="39" xfId="0" applyFont="1" applyBorder="1" applyAlignment="1">
      <alignment horizontal="center" vertical="center" wrapText="1"/>
    </xf>
    <xf numFmtId="0" fontId="74" fillId="27" borderId="34" xfId="0" applyFont="1" applyFill="1" applyBorder="1" applyAlignment="1">
      <alignment vertical="center"/>
    </xf>
    <xf numFmtId="0" fontId="70" fillId="0" borderId="0" xfId="0" applyFont="1" applyAlignment="1">
      <alignment horizontal="left"/>
    </xf>
    <xf numFmtId="0" fontId="73" fillId="0" borderId="0" xfId="0" applyFont="1" applyAlignment="1">
      <alignment horizontal="center" vertical="center" wrapText="1"/>
    </xf>
    <xf numFmtId="0" fontId="73" fillId="0" borderId="0" xfId="0" applyFont="1" applyAlignment="1">
      <alignment horizontal="center" vertical="center"/>
    </xf>
    <xf numFmtId="0" fontId="0" fillId="0" borderId="0" xfId="0" applyAlignment="1">
      <alignment horizontal="center" vertical="center"/>
    </xf>
  </cellXfs>
  <cellStyles count="1222">
    <cellStyle name="20 % - Akzent1 2" xfId="1"/>
    <cellStyle name="20 % - Akzent1 2 2" xfId="2"/>
    <cellStyle name="20 % - Akzent1 2 3" xfId="3"/>
    <cellStyle name="20 % - Akzent1 2 3 2" xfId="4"/>
    <cellStyle name="20 % - Akzent1 2 3 2 2" xfId="5"/>
    <cellStyle name="20 % - Akzent1 2 3 3" xfId="6"/>
    <cellStyle name="20 % - Akzent1 2 4" xfId="7"/>
    <cellStyle name="20 % - Akzent1 3" xfId="8"/>
    <cellStyle name="20 % - Akzent1 3 2" xfId="9"/>
    <cellStyle name="20 % - Akzent1 3 2 2" xfId="10"/>
    <cellStyle name="20 % - Akzent1 3 2 3" xfId="11"/>
    <cellStyle name="20 % - Akzent1 3 2 4" xfId="12"/>
    <cellStyle name="20 % - Akzent1 3 3" xfId="13"/>
    <cellStyle name="20 % - Akzent1 3 3 2" xfId="14"/>
    <cellStyle name="20 % - Akzent1 3 4" xfId="15"/>
    <cellStyle name="20 % - Akzent1 3 5" xfId="16"/>
    <cellStyle name="20 % - Akzent1 4" xfId="17"/>
    <cellStyle name="20 % - Akzent1 4 2" xfId="18"/>
    <cellStyle name="20 % - Akzent1 4 2 2" xfId="19"/>
    <cellStyle name="20 % - Akzent1 4 2 3" xfId="20"/>
    <cellStyle name="20 % - Akzent1 4 2 4" xfId="21"/>
    <cellStyle name="20 % - Akzent1 4 3" xfId="22"/>
    <cellStyle name="20 % - Akzent1 4 3 2" xfId="23"/>
    <cellStyle name="20 % - Akzent1 4 4" xfId="24"/>
    <cellStyle name="20 % - Akzent1 4 5" xfId="25"/>
    <cellStyle name="20 % - Akzent1 5" xfId="26"/>
    <cellStyle name="20 % - Akzent1 5 2" xfId="27"/>
    <cellStyle name="20 % - Akzent1 5 3" xfId="28"/>
    <cellStyle name="20 % - Akzent1 5 4" xfId="29"/>
    <cellStyle name="20 % - Akzent1 6" xfId="30"/>
    <cellStyle name="20 % - Akzent1 6 2" xfId="31"/>
    <cellStyle name="20 % - Akzent1 7" xfId="32"/>
    <cellStyle name="20 % - Akzent1 7 2" xfId="33"/>
    <cellStyle name="20 % - Akzent2 2" xfId="34"/>
    <cellStyle name="20 % - Akzent2 2 2" xfId="35"/>
    <cellStyle name="20 % - Akzent2 2 3" xfId="36"/>
    <cellStyle name="20 % - Akzent2 2 3 2" xfId="37"/>
    <cellStyle name="20 % - Akzent2 2 3 2 2" xfId="38"/>
    <cellStyle name="20 % - Akzent2 2 3 3" xfId="39"/>
    <cellStyle name="20 % - Akzent2 2 4" xfId="40"/>
    <cellStyle name="20 % - Akzent2 3" xfId="41"/>
    <cellStyle name="20 % - Akzent2 3 2" xfId="42"/>
    <cellStyle name="20 % - Akzent2 3 2 2" xfId="43"/>
    <cellStyle name="20 % - Akzent2 3 2 3" xfId="44"/>
    <cellStyle name="20 % - Akzent2 3 2 4" xfId="45"/>
    <cellStyle name="20 % - Akzent2 3 3" xfId="46"/>
    <cellStyle name="20 % - Akzent2 3 3 2" xfId="47"/>
    <cellStyle name="20 % - Akzent2 3 4" xfId="48"/>
    <cellStyle name="20 % - Akzent2 3 5" xfId="49"/>
    <cellStyle name="20 % - Akzent2 4" xfId="50"/>
    <cellStyle name="20 % - Akzent2 4 2" xfId="51"/>
    <cellStyle name="20 % - Akzent2 4 2 2" xfId="52"/>
    <cellStyle name="20 % - Akzent2 4 2 3" xfId="53"/>
    <cellStyle name="20 % - Akzent2 4 2 4" xfId="54"/>
    <cellStyle name="20 % - Akzent2 4 3" xfId="55"/>
    <cellStyle name="20 % - Akzent2 4 3 2" xfId="56"/>
    <cellStyle name="20 % - Akzent2 4 4" xfId="57"/>
    <cellStyle name="20 % - Akzent2 4 5" xfId="58"/>
    <cellStyle name="20 % - Akzent2 5" xfId="59"/>
    <cellStyle name="20 % - Akzent2 5 2" xfId="60"/>
    <cellStyle name="20 % - Akzent2 5 3" xfId="61"/>
    <cellStyle name="20 % - Akzent2 5 4" xfId="62"/>
    <cellStyle name="20 % - Akzent2 6" xfId="63"/>
    <cellStyle name="20 % - Akzent2 6 2" xfId="64"/>
    <cellStyle name="20 % - Akzent2 7" xfId="65"/>
    <cellStyle name="20 % - Akzent2 7 2" xfId="66"/>
    <cellStyle name="20 % - Akzent3 2" xfId="67"/>
    <cellStyle name="20 % - Akzent3 2 2" xfId="68"/>
    <cellStyle name="20 % - Akzent3 2 3" xfId="69"/>
    <cellStyle name="20 % - Akzent3 2 3 2" xfId="70"/>
    <cellStyle name="20 % - Akzent3 2 3 2 2" xfId="71"/>
    <cellStyle name="20 % - Akzent3 2 3 3" xfId="72"/>
    <cellStyle name="20 % - Akzent3 2 4" xfId="73"/>
    <cellStyle name="20 % - Akzent3 3" xfId="74"/>
    <cellStyle name="20 % - Akzent3 3 2" xfId="75"/>
    <cellStyle name="20 % - Akzent3 3 2 2" xfId="76"/>
    <cellStyle name="20 % - Akzent3 3 2 3" xfId="77"/>
    <cellStyle name="20 % - Akzent3 3 2 4" xfId="78"/>
    <cellStyle name="20 % - Akzent3 3 3" xfId="79"/>
    <cellStyle name="20 % - Akzent3 3 3 2" xfId="80"/>
    <cellStyle name="20 % - Akzent3 3 4" xfId="81"/>
    <cellStyle name="20 % - Akzent3 3 5" xfId="82"/>
    <cellStyle name="20 % - Akzent3 4" xfId="83"/>
    <cellStyle name="20 % - Akzent3 4 2" xfId="84"/>
    <cellStyle name="20 % - Akzent3 4 2 2" xfId="85"/>
    <cellStyle name="20 % - Akzent3 4 2 3" xfId="86"/>
    <cellStyle name="20 % - Akzent3 4 2 4" xfId="87"/>
    <cellStyle name="20 % - Akzent3 4 3" xfId="88"/>
    <cellStyle name="20 % - Akzent3 4 3 2" xfId="89"/>
    <cellStyle name="20 % - Akzent3 4 4" xfId="90"/>
    <cellStyle name="20 % - Akzent3 4 5" xfId="91"/>
    <cellStyle name="20 % - Akzent3 5" xfId="92"/>
    <cellStyle name="20 % - Akzent3 5 2" xfId="93"/>
    <cellStyle name="20 % - Akzent3 5 3" xfId="94"/>
    <cellStyle name="20 % - Akzent3 5 4" xfId="95"/>
    <cellStyle name="20 % - Akzent3 6" xfId="96"/>
    <cellStyle name="20 % - Akzent3 6 2" xfId="97"/>
    <cellStyle name="20 % - Akzent3 7" xfId="98"/>
    <cellStyle name="20 % - Akzent3 7 2" xfId="99"/>
    <cellStyle name="20 % - Akzent4 2" xfId="100"/>
    <cellStyle name="20 % - Akzent4 2 2" xfId="101"/>
    <cellStyle name="20 % - Akzent4 2 3" xfId="102"/>
    <cellStyle name="20 % - Akzent4 2 3 2" xfId="103"/>
    <cellStyle name="20 % - Akzent4 2 3 2 2" xfId="104"/>
    <cellStyle name="20 % - Akzent4 2 3 3" xfId="105"/>
    <cellStyle name="20 % - Akzent4 2 4" xfId="106"/>
    <cellStyle name="20 % - Akzent4 3" xfId="107"/>
    <cellStyle name="20 % - Akzent4 3 2" xfId="108"/>
    <cellStyle name="20 % - Akzent4 3 2 2" xfId="109"/>
    <cellStyle name="20 % - Akzent4 3 2 3" xfId="110"/>
    <cellStyle name="20 % - Akzent4 3 2 4" xfId="111"/>
    <cellStyle name="20 % - Akzent4 3 3" xfId="112"/>
    <cellStyle name="20 % - Akzent4 3 3 2" xfId="113"/>
    <cellStyle name="20 % - Akzent4 3 4" xfId="114"/>
    <cellStyle name="20 % - Akzent4 3 5" xfId="115"/>
    <cellStyle name="20 % - Akzent4 4" xfId="116"/>
    <cellStyle name="20 % - Akzent4 4 2" xfId="117"/>
    <cellStyle name="20 % - Akzent4 4 2 2" xfId="118"/>
    <cellStyle name="20 % - Akzent4 4 2 3" xfId="119"/>
    <cellStyle name="20 % - Akzent4 4 2 4" xfId="120"/>
    <cellStyle name="20 % - Akzent4 4 3" xfId="121"/>
    <cellStyle name="20 % - Akzent4 4 3 2" xfId="122"/>
    <cellStyle name="20 % - Akzent4 4 4" xfId="123"/>
    <cellStyle name="20 % - Akzent4 4 5" xfId="124"/>
    <cellStyle name="20 % - Akzent4 5" xfId="125"/>
    <cellStyle name="20 % - Akzent4 5 2" xfId="126"/>
    <cellStyle name="20 % - Akzent4 5 3" xfId="127"/>
    <cellStyle name="20 % - Akzent4 5 4" xfId="128"/>
    <cellStyle name="20 % - Akzent4 6" xfId="129"/>
    <cellStyle name="20 % - Akzent4 6 2" xfId="130"/>
    <cellStyle name="20 % - Akzent4 7" xfId="131"/>
    <cellStyle name="20 % - Akzent4 7 2" xfId="132"/>
    <cellStyle name="20 % - Akzent5 2" xfId="133"/>
    <cellStyle name="20 % - Akzent5 2 2" xfId="134"/>
    <cellStyle name="20 % - Akzent5 2 2 2" xfId="135"/>
    <cellStyle name="20 % - Akzent5 2 3" xfId="136"/>
    <cellStyle name="20 % - Akzent5 3" xfId="137"/>
    <cellStyle name="20 % - Akzent5 3 2" xfId="138"/>
    <cellStyle name="20 % - Akzent5 3 2 2" xfId="139"/>
    <cellStyle name="20 % - Akzent5 3 2 3" xfId="140"/>
    <cellStyle name="20 % - Akzent5 3 2 4" xfId="141"/>
    <cellStyle name="20 % - Akzent5 3 3" xfId="142"/>
    <cellStyle name="20 % - Akzent5 3 3 2" xfId="143"/>
    <cellStyle name="20 % - Akzent5 3 4" xfId="144"/>
    <cellStyle name="20 % - Akzent5 3 5" xfId="145"/>
    <cellStyle name="20 % - Akzent5 4" xfId="146"/>
    <cellStyle name="20 % - Akzent5 4 2" xfId="147"/>
    <cellStyle name="20 % - Akzent5 4 2 2" xfId="148"/>
    <cellStyle name="20 % - Akzent5 4 2 3" xfId="149"/>
    <cellStyle name="20 % - Akzent5 4 2 4" xfId="150"/>
    <cellStyle name="20 % - Akzent5 4 3" xfId="151"/>
    <cellStyle name="20 % - Akzent5 4 3 2" xfId="152"/>
    <cellStyle name="20 % - Akzent5 4 4" xfId="153"/>
    <cellStyle name="20 % - Akzent5 4 5" xfId="154"/>
    <cellStyle name="20 % - Akzent5 5" xfId="155"/>
    <cellStyle name="20 % - Akzent5 5 2" xfId="156"/>
    <cellStyle name="20 % - Akzent5 5 3" xfId="157"/>
    <cellStyle name="20 % - Akzent5 5 4" xfId="158"/>
    <cellStyle name="20 % - Akzent5 6" xfId="159"/>
    <cellStyle name="20 % - Akzent5 6 2" xfId="160"/>
    <cellStyle name="20 % - Akzent5 7" xfId="161"/>
    <cellStyle name="20 % - Akzent5 7 2" xfId="162"/>
    <cellStyle name="20 % - Akzent6 2" xfId="163"/>
    <cellStyle name="20 % - Akzent6 3" xfId="164"/>
    <cellStyle name="20 % - Akzent6 3 2" xfId="165"/>
    <cellStyle name="20 % - Akzent6 3 2 2" xfId="166"/>
    <cellStyle name="20 % - Akzent6 3 2 3" xfId="167"/>
    <cellStyle name="20 % - Akzent6 3 2 4" xfId="168"/>
    <cellStyle name="20 % - Akzent6 3 3" xfId="169"/>
    <cellStyle name="20 % - Akzent6 3 3 2" xfId="170"/>
    <cellStyle name="20 % - Akzent6 3 4" xfId="171"/>
    <cellStyle name="20 % - Akzent6 3 5" xfId="172"/>
    <cellStyle name="20 % - Akzent6 4" xfId="173"/>
    <cellStyle name="20 % - Akzent6 4 2" xfId="174"/>
    <cellStyle name="20 % - Akzent6 4 2 2" xfId="175"/>
    <cellStyle name="20 % - Akzent6 4 2 3" xfId="176"/>
    <cellStyle name="20 % - Akzent6 4 2 4" xfId="177"/>
    <cellStyle name="20 % - Akzent6 4 3" xfId="178"/>
    <cellStyle name="20 % - Akzent6 4 3 2" xfId="179"/>
    <cellStyle name="20 % - Akzent6 4 4" xfId="180"/>
    <cellStyle name="20 % - Akzent6 4 5" xfId="181"/>
    <cellStyle name="20 % - Akzent6 5" xfId="182"/>
    <cellStyle name="20 % - Akzent6 5 2" xfId="183"/>
    <cellStyle name="20 % - Akzent6 5 3" xfId="184"/>
    <cellStyle name="20 % - Akzent6 5 4" xfId="185"/>
    <cellStyle name="20 % - Akzent6 6" xfId="186"/>
    <cellStyle name="20 % - Akzent6 6 2" xfId="187"/>
    <cellStyle name="20 % - Akzent6 7" xfId="188"/>
    <cellStyle name="20 % - Akzent6 7 2" xfId="189"/>
    <cellStyle name="40 % - Akzent1 2" xfId="190"/>
    <cellStyle name="40 % - Akzent1 2 2" xfId="191"/>
    <cellStyle name="40 % - Akzent1 2 3" xfId="192"/>
    <cellStyle name="40 % - Akzent1 3" xfId="193"/>
    <cellStyle name="40 % - Akzent1 3 2" xfId="194"/>
    <cellStyle name="40 % - Akzent1 3 2 2" xfId="195"/>
    <cellStyle name="40 % - Akzent1 3 2 3" xfId="196"/>
    <cellStyle name="40 % - Akzent1 3 2 4" xfId="197"/>
    <cellStyle name="40 % - Akzent1 3 3" xfId="198"/>
    <cellStyle name="40 % - Akzent1 3 3 2" xfId="199"/>
    <cellStyle name="40 % - Akzent1 3 4" xfId="200"/>
    <cellStyle name="40 % - Akzent1 3 5" xfId="201"/>
    <cellStyle name="40 % - Akzent1 4" xfId="202"/>
    <cellStyle name="40 % - Akzent1 4 2" xfId="203"/>
    <cellStyle name="40 % - Akzent1 4 2 2" xfId="204"/>
    <cellStyle name="40 % - Akzent1 4 2 3" xfId="205"/>
    <cellStyle name="40 % - Akzent1 4 2 4" xfId="206"/>
    <cellStyle name="40 % - Akzent1 4 3" xfId="207"/>
    <cellStyle name="40 % - Akzent1 4 3 2" xfId="208"/>
    <cellStyle name="40 % - Akzent1 4 4" xfId="209"/>
    <cellStyle name="40 % - Akzent1 4 5" xfId="210"/>
    <cellStyle name="40 % - Akzent1 5" xfId="211"/>
    <cellStyle name="40 % - Akzent1 5 2" xfId="212"/>
    <cellStyle name="40 % - Akzent1 5 3" xfId="213"/>
    <cellStyle name="40 % - Akzent1 5 4" xfId="214"/>
    <cellStyle name="40 % - Akzent1 6" xfId="215"/>
    <cellStyle name="40 % - Akzent1 6 2" xfId="216"/>
    <cellStyle name="40 % - Akzent1 7" xfId="217"/>
    <cellStyle name="40 % - Akzent1 7 2" xfId="218"/>
    <cellStyle name="40 % - Akzent2 2" xfId="219"/>
    <cellStyle name="40 % - Akzent2 3" xfId="220"/>
    <cellStyle name="40 % - Akzent2 3 2" xfId="221"/>
    <cellStyle name="40 % - Akzent2 3 2 2" xfId="222"/>
    <cellStyle name="40 % - Akzent2 3 2 3" xfId="223"/>
    <cellStyle name="40 % - Akzent2 3 2 4" xfId="224"/>
    <cellStyle name="40 % - Akzent2 3 3" xfId="225"/>
    <cellStyle name="40 % - Akzent2 3 3 2" xfId="226"/>
    <cellStyle name="40 % - Akzent2 3 4" xfId="227"/>
    <cellStyle name="40 % - Akzent2 3 5" xfId="228"/>
    <cellStyle name="40 % - Akzent2 4" xfId="229"/>
    <cellStyle name="40 % - Akzent2 4 2" xfId="230"/>
    <cellStyle name="40 % - Akzent2 4 2 2" xfId="231"/>
    <cellStyle name="40 % - Akzent2 4 2 3" xfId="232"/>
    <cellStyle name="40 % - Akzent2 4 2 4" xfId="233"/>
    <cellStyle name="40 % - Akzent2 4 3" xfId="234"/>
    <cellStyle name="40 % - Akzent2 4 3 2" xfId="235"/>
    <cellStyle name="40 % - Akzent2 4 4" xfId="236"/>
    <cellStyle name="40 % - Akzent2 4 5" xfId="237"/>
    <cellStyle name="40 % - Akzent2 5" xfId="238"/>
    <cellStyle name="40 % - Akzent2 5 2" xfId="239"/>
    <cellStyle name="40 % - Akzent2 5 3" xfId="240"/>
    <cellStyle name="40 % - Akzent2 5 4" xfId="241"/>
    <cellStyle name="40 % - Akzent2 6" xfId="242"/>
    <cellStyle name="40 % - Akzent2 6 2" xfId="243"/>
    <cellStyle name="40 % - Akzent2 7" xfId="244"/>
    <cellStyle name="40 % - Akzent2 7 2" xfId="245"/>
    <cellStyle name="40 % - Akzent3 2" xfId="246"/>
    <cellStyle name="40 % - Akzent3 2 2" xfId="247"/>
    <cellStyle name="40 % - Akzent3 2 3" xfId="248"/>
    <cellStyle name="40 % - Akzent3 2 3 2" xfId="249"/>
    <cellStyle name="40 % - Akzent3 2 3 2 2" xfId="250"/>
    <cellStyle name="40 % - Akzent3 2 3 3" xfId="251"/>
    <cellStyle name="40 % - Akzent3 2 4" xfId="252"/>
    <cellStyle name="40 % - Akzent3 3" xfId="253"/>
    <cellStyle name="40 % - Akzent3 3 2" xfId="254"/>
    <cellStyle name="40 % - Akzent3 3 2 2" xfId="255"/>
    <cellStyle name="40 % - Akzent3 3 2 3" xfId="256"/>
    <cellStyle name="40 % - Akzent3 3 2 4" xfId="257"/>
    <cellStyle name="40 % - Akzent3 3 3" xfId="258"/>
    <cellStyle name="40 % - Akzent3 3 3 2" xfId="259"/>
    <cellStyle name="40 % - Akzent3 3 4" xfId="260"/>
    <cellStyle name="40 % - Akzent3 3 5" xfId="261"/>
    <cellStyle name="40 % - Akzent3 4" xfId="262"/>
    <cellStyle name="40 % - Akzent3 4 2" xfId="263"/>
    <cellStyle name="40 % - Akzent3 4 2 2" xfId="264"/>
    <cellStyle name="40 % - Akzent3 4 2 3" xfId="265"/>
    <cellStyle name="40 % - Akzent3 4 2 4" xfId="266"/>
    <cellStyle name="40 % - Akzent3 4 3" xfId="267"/>
    <cellStyle name="40 % - Akzent3 4 3 2" xfId="268"/>
    <cellStyle name="40 % - Akzent3 4 4" xfId="269"/>
    <cellStyle name="40 % - Akzent3 4 5" xfId="270"/>
    <cellStyle name="40 % - Akzent3 5" xfId="271"/>
    <cellStyle name="40 % - Akzent3 5 2" xfId="272"/>
    <cellStyle name="40 % - Akzent3 5 3" xfId="273"/>
    <cellStyle name="40 % - Akzent3 5 4" xfId="274"/>
    <cellStyle name="40 % - Akzent3 6" xfId="275"/>
    <cellStyle name="40 % - Akzent3 6 2" xfId="276"/>
    <cellStyle name="40 % - Akzent3 7" xfId="277"/>
    <cellStyle name="40 % - Akzent3 7 2" xfId="278"/>
    <cellStyle name="40 % - Akzent4 2" xfId="279"/>
    <cellStyle name="40 % - Akzent4 2 2" xfId="280"/>
    <cellStyle name="40 % - Akzent4 2 2 2" xfId="281"/>
    <cellStyle name="40 % - Akzent4 2 3" xfId="282"/>
    <cellStyle name="40 % - Akzent4 3" xfId="283"/>
    <cellStyle name="40 % - Akzent4 3 2" xfId="284"/>
    <cellStyle name="40 % - Akzent4 3 2 2" xfId="285"/>
    <cellStyle name="40 % - Akzent4 3 2 3" xfId="286"/>
    <cellStyle name="40 % - Akzent4 3 2 4" xfId="287"/>
    <cellStyle name="40 % - Akzent4 3 3" xfId="288"/>
    <cellStyle name="40 % - Akzent4 3 3 2" xfId="289"/>
    <cellStyle name="40 % - Akzent4 3 4" xfId="290"/>
    <cellStyle name="40 % - Akzent4 3 5" xfId="291"/>
    <cellStyle name="40 % - Akzent4 4" xfId="292"/>
    <cellStyle name="40 % - Akzent4 4 2" xfId="293"/>
    <cellStyle name="40 % - Akzent4 4 2 2" xfId="294"/>
    <cellStyle name="40 % - Akzent4 4 2 3" xfId="295"/>
    <cellStyle name="40 % - Akzent4 4 2 4" xfId="296"/>
    <cellStyle name="40 % - Akzent4 4 3" xfId="297"/>
    <cellStyle name="40 % - Akzent4 4 3 2" xfId="298"/>
    <cellStyle name="40 % - Akzent4 4 4" xfId="299"/>
    <cellStyle name="40 % - Akzent4 4 5" xfId="300"/>
    <cellStyle name="40 % - Akzent4 5" xfId="301"/>
    <cellStyle name="40 % - Akzent4 5 2" xfId="302"/>
    <cellStyle name="40 % - Akzent4 5 3" xfId="303"/>
    <cellStyle name="40 % - Akzent4 5 4" xfId="304"/>
    <cellStyle name="40 % - Akzent4 6" xfId="305"/>
    <cellStyle name="40 % - Akzent4 6 2" xfId="306"/>
    <cellStyle name="40 % - Akzent4 7" xfId="307"/>
    <cellStyle name="40 % - Akzent4 7 2" xfId="308"/>
    <cellStyle name="40 % - Akzent5 2" xfId="309"/>
    <cellStyle name="40 % - Akzent5 2 2" xfId="310"/>
    <cellStyle name="40 % - Akzent5 2 3" xfId="311"/>
    <cellStyle name="40 % - Akzent5 3" xfId="312"/>
    <cellStyle name="40 % - Akzent5 3 2" xfId="313"/>
    <cellStyle name="40 % - Akzent5 3 2 2" xfId="314"/>
    <cellStyle name="40 % - Akzent5 3 2 3" xfId="315"/>
    <cellStyle name="40 % - Akzent5 3 2 4" xfId="316"/>
    <cellStyle name="40 % - Akzent5 3 3" xfId="317"/>
    <cellStyle name="40 % - Akzent5 3 3 2" xfId="318"/>
    <cellStyle name="40 % - Akzent5 3 4" xfId="319"/>
    <cellStyle name="40 % - Akzent5 3 5" xfId="320"/>
    <cellStyle name="40 % - Akzent5 4" xfId="321"/>
    <cellStyle name="40 % - Akzent5 4 2" xfId="322"/>
    <cellStyle name="40 % - Akzent5 4 2 2" xfId="323"/>
    <cellStyle name="40 % - Akzent5 4 2 3" xfId="324"/>
    <cellStyle name="40 % - Akzent5 4 2 4" xfId="325"/>
    <cellStyle name="40 % - Akzent5 4 3" xfId="326"/>
    <cellStyle name="40 % - Akzent5 4 3 2" xfId="327"/>
    <cellStyle name="40 % - Akzent5 4 4" xfId="328"/>
    <cellStyle name="40 % - Akzent5 4 5" xfId="329"/>
    <cellStyle name="40 % - Akzent5 5" xfId="330"/>
    <cellStyle name="40 % - Akzent5 5 2" xfId="331"/>
    <cellStyle name="40 % - Akzent5 5 3" xfId="332"/>
    <cellStyle name="40 % - Akzent5 5 4" xfId="333"/>
    <cellStyle name="40 % - Akzent5 6" xfId="334"/>
    <cellStyle name="40 % - Akzent5 6 2" xfId="335"/>
    <cellStyle name="40 % - Akzent5 7" xfId="336"/>
    <cellStyle name="40 % - Akzent5 7 2" xfId="337"/>
    <cellStyle name="40 % - Akzent6 2" xfId="338"/>
    <cellStyle name="40 % - Akzent6 2 2" xfId="339"/>
    <cellStyle name="40 % - Akzent6 2 2 2" xfId="340"/>
    <cellStyle name="40 % - Akzent6 2 3" xfId="341"/>
    <cellStyle name="40 % - Akzent6 3" xfId="342"/>
    <cellStyle name="40 % - Akzent6 3 2" xfId="343"/>
    <cellStyle name="40 % - Akzent6 3 2 2" xfId="344"/>
    <cellStyle name="40 % - Akzent6 3 2 3" xfId="345"/>
    <cellStyle name="40 % - Akzent6 3 2 4" xfId="346"/>
    <cellStyle name="40 % - Akzent6 3 3" xfId="347"/>
    <cellStyle name="40 % - Akzent6 3 3 2" xfId="348"/>
    <cellStyle name="40 % - Akzent6 3 4" xfId="349"/>
    <cellStyle name="40 % - Akzent6 3 5" xfId="350"/>
    <cellStyle name="40 % - Akzent6 4" xfId="351"/>
    <cellStyle name="40 % - Akzent6 4 2" xfId="352"/>
    <cellStyle name="40 % - Akzent6 4 2 2" xfId="353"/>
    <cellStyle name="40 % - Akzent6 4 2 3" xfId="354"/>
    <cellStyle name="40 % - Akzent6 4 2 4" xfId="355"/>
    <cellStyle name="40 % - Akzent6 4 3" xfId="356"/>
    <cellStyle name="40 % - Akzent6 4 3 2" xfId="357"/>
    <cellStyle name="40 % - Akzent6 4 4" xfId="358"/>
    <cellStyle name="40 % - Akzent6 4 5" xfId="359"/>
    <cellStyle name="40 % - Akzent6 5" xfId="360"/>
    <cellStyle name="40 % - Akzent6 5 2" xfId="361"/>
    <cellStyle name="40 % - Akzent6 5 3" xfId="362"/>
    <cellStyle name="40 % - Akzent6 5 4" xfId="363"/>
    <cellStyle name="40 % - Akzent6 6" xfId="364"/>
    <cellStyle name="40 % - Akzent6 6 2" xfId="365"/>
    <cellStyle name="40 % - Akzent6 7" xfId="366"/>
    <cellStyle name="40 % - Akzent6 7 2" xfId="367"/>
    <cellStyle name="60 % - Akzent1 2" xfId="368"/>
    <cellStyle name="60 % - Akzent1 2 2" xfId="369"/>
    <cellStyle name="60 % - Akzent1 2 2 2" xfId="370"/>
    <cellStyle name="60 % - Akzent1 2 3" xfId="371"/>
    <cellStyle name="60 % - Akzent1 3" xfId="372"/>
    <cellStyle name="60 % - Akzent1 4" xfId="373"/>
    <cellStyle name="60 % - Akzent1 5" xfId="374"/>
    <cellStyle name="60 % - Akzent1 6" xfId="375"/>
    <cellStyle name="60 % - Akzent2 2" xfId="376"/>
    <cellStyle name="60 % - Akzent2 3" xfId="377"/>
    <cellStyle name="60 % - Akzent2 4" xfId="378"/>
    <cellStyle name="60 % - Akzent2 5" xfId="379"/>
    <cellStyle name="60 % - Akzent2 6" xfId="380"/>
    <cellStyle name="60 % - Akzent3 2" xfId="381"/>
    <cellStyle name="60 % - Akzent3 3" xfId="382"/>
    <cellStyle name="60 % - Akzent3 4" xfId="383"/>
    <cellStyle name="60 % - Akzent3 5" xfId="384"/>
    <cellStyle name="60 % - Akzent3 6" xfId="385"/>
    <cellStyle name="60 % - Akzent4 2" xfId="386"/>
    <cellStyle name="60 % - Akzent4 2 2" xfId="387"/>
    <cellStyle name="60 % - Akzent4 2 3" xfId="388"/>
    <cellStyle name="60 % - Akzent4 2 3 2" xfId="389"/>
    <cellStyle name="60 % - Akzent4 2 3 2 2" xfId="390"/>
    <cellStyle name="60 % - Akzent4 2 3 3" xfId="391"/>
    <cellStyle name="60 % - Akzent4 2 4" xfId="392"/>
    <cellStyle name="60 % - Akzent4 3" xfId="393"/>
    <cellStyle name="60 % - Akzent4 4" xfId="394"/>
    <cellStyle name="60 % - Akzent4 5" xfId="395"/>
    <cellStyle name="60 % - Akzent4 6" xfId="396"/>
    <cellStyle name="60 % - Akzent5 2" xfId="397"/>
    <cellStyle name="60 % - Akzent5 2 2" xfId="398"/>
    <cellStyle name="60 % - Akzent5 2 2 2" xfId="399"/>
    <cellStyle name="60 % - Akzent5 2 3" xfId="400"/>
    <cellStyle name="60 % - Akzent5 3" xfId="401"/>
    <cellStyle name="60 % - Akzent5 4" xfId="402"/>
    <cellStyle name="60 % - Akzent5 5" xfId="403"/>
    <cellStyle name="60 % - Akzent5 6" xfId="404"/>
    <cellStyle name="60 % - Akzent6 2" xfId="405"/>
    <cellStyle name="60 % - Akzent6 2 2" xfId="406"/>
    <cellStyle name="60 % - Akzent6 2 3" xfId="407"/>
    <cellStyle name="60 % - Akzent6 2 3 2" xfId="408"/>
    <cellStyle name="60 % - Akzent6 2 3 2 2" xfId="409"/>
    <cellStyle name="60 % - Akzent6 2 3 3" xfId="410"/>
    <cellStyle name="60 % - Akzent6 2 4" xfId="411"/>
    <cellStyle name="60 % - Akzent6 3" xfId="412"/>
    <cellStyle name="60 % - Akzent6 4" xfId="413"/>
    <cellStyle name="60 % - Akzent6 5" xfId="414"/>
    <cellStyle name="60 % - Akzent6 6" xfId="415"/>
    <cellStyle name="Accent1" xfId="416"/>
    <cellStyle name="Accent1 2" xfId="417"/>
    <cellStyle name="Accent1 3" xfId="418"/>
    <cellStyle name="Accent1 3 2" xfId="419"/>
    <cellStyle name="Accent1 3 3" xfId="420"/>
    <cellStyle name="Accent1 4" xfId="421"/>
    <cellStyle name="Accent1 4 2" xfId="422"/>
    <cellStyle name="Accent1 4 2 2" xfId="1170"/>
    <cellStyle name="Accent1 5" xfId="423"/>
    <cellStyle name="Accent2" xfId="424"/>
    <cellStyle name="Accent2 2" xfId="425"/>
    <cellStyle name="Accent2 3" xfId="426"/>
    <cellStyle name="Accent2 4" xfId="427"/>
    <cellStyle name="Accent2 5" xfId="1171"/>
    <cellStyle name="Accent3" xfId="428"/>
    <cellStyle name="Accent3 2" xfId="429"/>
    <cellStyle name="Accent4" xfId="430"/>
    <cellStyle name="Accent4 2" xfId="431"/>
    <cellStyle name="Accent4 3" xfId="432"/>
    <cellStyle name="Accent4 3 2" xfId="433"/>
    <cellStyle name="Accent4 3 3" xfId="434"/>
    <cellStyle name="Accent4 4" xfId="435"/>
    <cellStyle name="Accent4 4 2" xfId="436"/>
    <cellStyle name="Accent4 4 2 2" xfId="1172"/>
    <cellStyle name="Accent4 5" xfId="437"/>
    <cellStyle name="Accent5" xfId="438"/>
    <cellStyle name="Accent5 2" xfId="439"/>
    <cellStyle name="Accent6" xfId="440"/>
    <cellStyle name="Accent6 2" xfId="441"/>
    <cellStyle name="Akzent1 2" xfId="442"/>
    <cellStyle name="Akzent1 3" xfId="443"/>
    <cellStyle name="Akzent1 4" xfId="444"/>
    <cellStyle name="Akzent1 5" xfId="445"/>
    <cellStyle name="Akzent2 2" xfId="446"/>
    <cellStyle name="Akzent2 3" xfId="447"/>
    <cellStyle name="Akzent2 4" xfId="448"/>
    <cellStyle name="Akzent2 5" xfId="449"/>
    <cellStyle name="Akzent3 2" xfId="450"/>
    <cellStyle name="Akzent3 3" xfId="451"/>
    <cellStyle name="Akzent3 4" xfId="452"/>
    <cellStyle name="Akzent4 2" xfId="453"/>
    <cellStyle name="Akzent4 3" xfId="454"/>
    <cellStyle name="Akzent4 4" xfId="455"/>
    <cellStyle name="Akzent4 5" xfId="456"/>
    <cellStyle name="Akzent5 2" xfId="457"/>
    <cellStyle name="Akzent5 3" xfId="458"/>
    <cellStyle name="Akzent5 4" xfId="459"/>
    <cellStyle name="Akzent6 2" xfId="460"/>
    <cellStyle name="Akzent6 3" xfId="461"/>
    <cellStyle name="Akzent6 4" xfId="462"/>
    <cellStyle name="Ausgabe 2" xfId="463"/>
    <cellStyle name="Ausgabe 2 2" xfId="464"/>
    <cellStyle name="Ausgabe 2 2 2" xfId="465"/>
    <cellStyle name="Ausgabe 2 2 3" xfId="466"/>
    <cellStyle name="Ausgabe 2 2 3 2" xfId="467"/>
    <cellStyle name="Ausgabe 2 2 3 3" xfId="468"/>
    <cellStyle name="Ausgabe 2 2 3 3 2" xfId="1175"/>
    <cellStyle name="Ausgabe 2 2 4" xfId="1174"/>
    <cellStyle name="Ausgabe 2 3" xfId="469"/>
    <cellStyle name="Ausgabe 2 3 2" xfId="470"/>
    <cellStyle name="Ausgabe 2 3 2 2" xfId="471"/>
    <cellStyle name="Ausgabe 2 3 3" xfId="472"/>
    <cellStyle name="Ausgabe 2 3 3 2" xfId="473"/>
    <cellStyle name="Ausgabe 2 3 3 3" xfId="474"/>
    <cellStyle name="Ausgabe 2 3 3 3 2" xfId="1176"/>
    <cellStyle name="Ausgabe 2 4" xfId="475"/>
    <cellStyle name="Ausgabe 2 5" xfId="476"/>
    <cellStyle name="Ausgabe 2 5 2" xfId="477"/>
    <cellStyle name="Ausgabe 2 5 3" xfId="478"/>
    <cellStyle name="Ausgabe 2 5 3 2" xfId="1177"/>
    <cellStyle name="Ausgabe 2 6" xfId="1173"/>
    <cellStyle name="Ausgabe 3" xfId="479"/>
    <cellStyle name="Ausgabe 3 2" xfId="480"/>
    <cellStyle name="Ausgabe 3 3" xfId="481"/>
    <cellStyle name="Ausgabe 3 3 2" xfId="482"/>
    <cellStyle name="Ausgabe 3 3 3" xfId="483"/>
    <cellStyle name="Ausgabe 3 3 3 2" xfId="1179"/>
    <cellStyle name="Ausgabe 3 4" xfId="1178"/>
    <cellStyle name="Ausgabe 4" xfId="484"/>
    <cellStyle name="Ausgabe 5" xfId="485"/>
    <cellStyle name="Ausgabe 6" xfId="486"/>
    <cellStyle name="Ausgabe 7" xfId="487"/>
    <cellStyle name="Ausgabe 7 2" xfId="488"/>
    <cellStyle name="Ausgabe 7 3" xfId="489"/>
    <cellStyle name="Ausgabe 7 3 2" xfId="490"/>
    <cellStyle name="Ausgabe 7 3 3" xfId="491"/>
    <cellStyle name="Ausgabe 7 3 4" xfId="492"/>
    <cellStyle name="Ausgabe 7 3 4 2" xfId="1180"/>
    <cellStyle name="Ausgabe 7 4" xfId="493"/>
    <cellStyle name="Ausgabe 8" xfId="494"/>
    <cellStyle name="Ausgabe 8 2" xfId="495"/>
    <cellStyle name="Bad" xfId="496"/>
    <cellStyle name="Bad 2" xfId="497"/>
    <cellStyle name="Bad 2 2" xfId="498"/>
    <cellStyle name="Berechnung 2" xfId="499"/>
    <cellStyle name="Berechnung 2 2" xfId="500"/>
    <cellStyle name="Berechnung 2 3" xfId="501"/>
    <cellStyle name="Berechnung 2 3 2" xfId="502"/>
    <cellStyle name="Berechnung 2 3 2 2" xfId="503"/>
    <cellStyle name="Berechnung 2 3 3" xfId="504"/>
    <cellStyle name="Berechnung 2 4" xfId="505"/>
    <cellStyle name="Berechnung 3" xfId="506"/>
    <cellStyle name="Berechnung 4" xfId="507"/>
    <cellStyle name="Berechnung 5" xfId="508"/>
    <cellStyle name="Berechnung 6" xfId="509"/>
    <cellStyle name="Berechnung 7" xfId="510"/>
    <cellStyle name="Berechnung 7 2" xfId="511"/>
    <cellStyle name="Berechnung 7 3" xfId="512"/>
    <cellStyle name="Berechnung 8" xfId="513"/>
    <cellStyle name="Calculation 2" xfId="514"/>
    <cellStyle name="Check Cell" xfId="515"/>
    <cellStyle name="Check Cell 2" xfId="516"/>
    <cellStyle name="Check Cell 2 2" xfId="517"/>
    <cellStyle name="Check Cell 3" xfId="518"/>
    <cellStyle name="Check Cell 3 2" xfId="519"/>
    <cellStyle name="Check Cell 3 3" xfId="1181"/>
    <cellStyle name="Check Cell 4" xfId="520"/>
    <cellStyle name="Check Cell 4 2" xfId="521"/>
    <cellStyle name="Check Cell 4 2 2" xfId="1182"/>
    <cellStyle name="Check Cell 5" xfId="522"/>
    <cellStyle name="Comma 2" xfId="1166"/>
    <cellStyle name="Eingabe 2" xfId="523"/>
    <cellStyle name="Eingabe 3" xfId="524"/>
    <cellStyle name="Eingabe 4" xfId="525"/>
    <cellStyle name="Eingabe 5" xfId="526"/>
    <cellStyle name="Eingabe 6" xfId="527"/>
    <cellStyle name="Eingabe 7" xfId="528"/>
    <cellStyle name="Ergebnis 2" xfId="529"/>
    <cellStyle name="Ergebnis 2 2" xfId="530"/>
    <cellStyle name="Ergebnis 2 2 2" xfId="531"/>
    <cellStyle name="Ergebnis 2 3" xfId="532"/>
    <cellStyle name="Ergebnis 2 4" xfId="533"/>
    <cellStyle name="Ergebnis 2 4 2" xfId="534"/>
    <cellStyle name="Ergebnis 2 4 2 2" xfId="535"/>
    <cellStyle name="Ergebnis 2 4 3" xfId="536"/>
    <cellStyle name="Ergebnis 2 5" xfId="537"/>
    <cellStyle name="Ergebnis 3" xfId="538"/>
    <cellStyle name="Ergebnis 3 2" xfId="539"/>
    <cellStyle name="Ergebnis 4" xfId="540"/>
    <cellStyle name="Ergebnis 4 2" xfId="541"/>
    <cellStyle name="Ergebnis 5" xfId="542"/>
    <cellStyle name="Ergebnis 6" xfId="543"/>
    <cellStyle name="Ergebnis 7" xfId="544"/>
    <cellStyle name="Ergebnis 8" xfId="545"/>
    <cellStyle name="Ergebnis 8 2" xfId="546"/>
    <cellStyle name="Ergebnis 8 3" xfId="547"/>
    <cellStyle name="Ergebnis 9" xfId="548"/>
    <cellStyle name="Erklärender Text 2" xfId="549"/>
    <cellStyle name="Erklärender Text 3" xfId="550"/>
    <cellStyle name="Erklärender Text 4" xfId="551"/>
    <cellStyle name="Erklärender Text 5" xfId="552"/>
    <cellStyle name="Erklärender Text 6" xfId="553"/>
    <cellStyle name="Good" xfId="554"/>
    <cellStyle name="Good 2" xfId="555"/>
    <cellStyle name="Good 2 2" xfId="556"/>
    <cellStyle name="Gut 2" xfId="557"/>
    <cellStyle name="Gut 3" xfId="558"/>
    <cellStyle name="Gut 4" xfId="559"/>
    <cellStyle name="Heading 1" xfId="560"/>
    <cellStyle name="Heading 1 2" xfId="561"/>
    <cellStyle name="Heading 1 2 2" xfId="562"/>
    <cellStyle name="Heading 1 2 2 2" xfId="563"/>
    <cellStyle name="Heading 1 2 2 2 2" xfId="1185"/>
    <cellStyle name="Heading 1 2 3" xfId="564"/>
    <cellStyle name="Heading 1 2 4" xfId="1184"/>
    <cellStyle name="Heading 1 3" xfId="565"/>
    <cellStyle name="Heading 1 3 2" xfId="566"/>
    <cellStyle name="Heading 1 3 2 2" xfId="1186"/>
    <cellStyle name="Heading 1 4" xfId="567"/>
    <cellStyle name="Heading 1 5" xfId="1183"/>
    <cellStyle name="Heading 2" xfId="568"/>
    <cellStyle name="Heading 2 2" xfId="569"/>
    <cellStyle name="Heading 2 2 2" xfId="570"/>
    <cellStyle name="Heading 2 2 2 2" xfId="571"/>
    <cellStyle name="Heading 2 2 2 2 2" xfId="1189"/>
    <cellStyle name="Heading 2 2 3" xfId="572"/>
    <cellStyle name="Heading 2 2 4" xfId="1188"/>
    <cellStyle name="Heading 2 3" xfId="573"/>
    <cellStyle name="Heading 2 3 2" xfId="574"/>
    <cellStyle name="Heading 2 3 2 2" xfId="1190"/>
    <cellStyle name="Heading 2 4" xfId="575"/>
    <cellStyle name="Heading 2 5" xfId="1187"/>
    <cellStyle name="Heading 3" xfId="576"/>
    <cellStyle name="Heading 3 2" xfId="577"/>
    <cellStyle name="Heading 3 2 2" xfId="578"/>
    <cellStyle name="Heading 3 2 2 2" xfId="579"/>
    <cellStyle name="Heading 3 2 2 2 2" xfId="1193"/>
    <cellStyle name="Heading 3 2 3" xfId="580"/>
    <cellStyle name="Heading 3 2 4" xfId="1192"/>
    <cellStyle name="Heading 3 3" xfId="581"/>
    <cellStyle name="Heading 3 3 2" xfId="582"/>
    <cellStyle name="Heading 3 3 2 2" xfId="1194"/>
    <cellStyle name="Heading 3 4" xfId="583"/>
    <cellStyle name="Heading 3 5" xfId="1191"/>
    <cellStyle name="Heading 4" xfId="584"/>
    <cellStyle name="Heading 4 2" xfId="585"/>
    <cellStyle name="Heading 4 2 2" xfId="586"/>
    <cellStyle name="Heading 4 2 2 2" xfId="587"/>
    <cellStyle name="Heading 4 2 2 2 2" xfId="1197"/>
    <cellStyle name="Heading 4 2 3" xfId="588"/>
    <cellStyle name="Heading 4 2 4" xfId="1196"/>
    <cellStyle name="Heading 4 3" xfId="589"/>
    <cellStyle name="Heading 4 3 2" xfId="590"/>
    <cellStyle name="Heading 4 3 2 2" xfId="1198"/>
    <cellStyle name="Heading 4 4" xfId="591"/>
    <cellStyle name="Heading 4 5" xfId="1195"/>
    <cellStyle name="Input 2" xfId="592"/>
    <cellStyle name="Linked Cell" xfId="593"/>
    <cellStyle name="Linked Cell 2" xfId="594"/>
    <cellStyle name="Linked Cell 2 2" xfId="595"/>
    <cellStyle name="Neutral" xfId="596" builtinId="28" customBuiltin="1"/>
    <cellStyle name="Normal 2" xfId="597"/>
    <cellStyle name="Note" xfId="598"/>
    <cellStyle name="Note 2" xfId="599"/>
    <cellStyle name="Note 2 2" xfId="600"/>
    <cellStyle name="Note 3" xfId="601"/>
    <cellStyle name="Note 3 2" xfId="602"/>
    <cellStyle name="Note 4" xfId="603"/>
    <cellStyle name="Note 4 2" xfId="604"/>
    <cellStyle name="Note 4 3" xfId="1199"/>
    <cellStyle name="Note 5" xfId="605"/>
    <cellStyle name="Note 5 2" xfId="606"/>
    <cellStyle name="Note 5 2 2" xfId="607"/>
    <cellStyle name="Note 5 2 2 2" xfId="1200"/>
    <cellStyle name="Note 6" xfId="608"/>
    <cellStyle name="Notiz 10" xfId="609"/>
    <cellStyle name="Notiz 2" xfId="610"/>
    <cellStyle name="Notiz 2 2" xfId="611"/>
    <cellStyle name="Notiz 2 2 2" xfId="612"/>
    <cellStyle name="Notiz 2 2 2 2" xfId="613"/>
    <cellStyle name="Notiz 2 2 2 2 2" xfId="614"/>
    <cellStyle name="Notiz 2 2 2 2 2 2" xfId="615"/>
    <cellStyle name="Notiz 2 2 2 2 2 3" xfId="616"/>
    <cellStyle name="Notiz 2 2 2 2 2 4" xfId="617"/>
    <cellStyle name="Notiz 2 2 2 2 3" xfId="618"/>
    <cellStyle name="Notiz 2 2 2 2 4" xfId="619"/>
    <cellStyle name="Notiz 2 2 2 2 5" xfId="620"/>
    <cellStyle name="Notiz 2 2 2 3" xfId="621"/>
    <cellStyle name="Notiz 2 2 2 3 2" xfId="622"/>
    <cellStyle name="Notiz 2 2 2 3 3" xfId="623"/>
    <cellStyle name="Notiz 2 2 2 3 4" xfId="624"/>
    <cellStyle name="Notiz 2 2 2 4" xfId="625"/>
    <cellStyle name="Notiz 2 2 2 5" xfId="626"/>
    <cellStyle name="Notiz 2 2 2 6" xfId="627"/>
    <cellStyle name="Notiz 2 2 3" xfId="628"/>
    <cellStyle name="Notiz 2 2 3 2" xfId="629"/>
    <cellStyle name="Notiz 2 2 3 2 2" xfId="630"/>
    <cellStyle name="Notiz 2 2 3 2 3" xfId="631"/>
    <cellStyle name="Notiz 2 2 3 2 4" xfId="632"/>
    <cellStyle name="Notiz 2 2 3 3" xfId="633"/>
    <cellStyle name="Notiz 2 2 3 4" xfId="634"/>
    <cellStyle name="Notiz 2 2 3 5" xfId="635"/>
    <cellStyle name="Notiz 2 2 4" xfId="636"/>
    <cellStyle name="Notiz 2 2 4 2" xfId="637"/>
    <cellStyle name="Notiz 2 2 4 2 2" xfId="638"/>
    <cellStyle name="Notiz 2 2 4 3" xfId="639"/>
    <cellStyle name="Notiz 2 2 4 3 2" xfId="640"/>
    <cellStyle name="Notiz 2 2 4 3 2 2" xfId="641"/>
    <cellStyle name="Notiz 2 2 4 3 3" xfId="642"/>
    <cellStyle name="Notiz 2 2 4 3 3 2" xfId="643"/>
    <cellStyle name="Notiz 2 2 4 3 4" xfId="644"/>
    <cellStyle name="Notiz 2 2 4 3 4 2" xfId="1201"/>
    <cellStyle name="Notiz 2 2 4 4" xfId="645"/>
    <cellStyle name="Notiz 2 2 4 4 2" xfId="646"/>
    <cellStyle name="Notiz 2 2 4 4 2 2" xfId="647"/>
    <cellStyle name="Notiz 2 2 4 4 2 2 2" xfId="1202"/>
    <cellStyle name="Notiz 2 2 4 5" xfId="648"/>
    <cellStyle name="Notiz 2 2 5" xfId="649"/>
    <cellStyle name="Notiz 2 2 5 2" xfId="650"/>
    <cellStyle name="Notiz 2 2 5 2 2" xfId="651"/>
    <cellStyle name="Notiz 2 2 5 3" xfId="652"/>
    <cellStyle name="Notiz 2 2 5 3 2" xfId="653"/>
    <cellStyle name="Notiz 2 2 5 4" xfId="654"/>
    <cellStyle name="Notiz 2 2 5 4 2" xfId="655"/>
    <cellStyle name="Notiz 2 2 5 4 3" xfId="656"/>
    <cellStyle name="Notiz 2 2 5 4 3 2" xfId="1204"/>
    <cellStyle name="Notiz 2 2 5 5" xfId="657"/>
    <cellStyle name="Notiz 2 2 5 5 2" xfId="1203"/>
    <cellStyle name="Notiz 2 2 6" xfId="658"/>
    <cellStyle name="Notiz 2 3" xfId="659"/>
    <cellStyle name="Notiz 2 3 2" xfId="660"/>
    <cellStyle name="Notiz 2 3 2 2" xfId="661"/>
    <cellStyle name="Notiz 2 3 2 2 2" xfId="662"/>
    <cellStyle name="Notiz 2 3 2 2 3" xfId="663"/>
    <cellStyle name="Notiz 2 3 2 2 4" xfId="664"/>
    <cellStyle name="Notiz 2 3 2 3" xfId="665"/>
    <cellStyle name="Notiz 2 3 2 4" xfId="666"/>
    <cellStyle name="Notiz 2 3 2 5" xfId="667"/>
    <cellStyle name="Notiz 2 3 3" xfId="668"/>
    <cellStyle name="Notiz 2 3 3 2" xfId="669"/>
    <cellStyle name="Notiz 2 3 3 3" xfId="670"/>
    <cellStyle name="Notiz 2 3 3 4" xfId="671"/>
    <cellStyle name="Notiz 2 3 4" xfId="672"/>
    <cellStyle name="Notiz 2 3 5" xfId="673"/>
    <cellStyle name="Notiz 2 3 6" xfId="674"/>
    <cellStyle name="Notiz 2 4" xfId="675"/>
    <cellStyle name="Notiz 2 4 2" xfId="676"/>
    <cellStyle name="Notiz 2 4 2 2" xfId="677"/>
    <cellStyle name="Notiz 2 4 2 3" xfId="678"/>
    <cellStyle name="Notiz 2 4 2 4" xfId="679"/>
    <cellStyle name="Notiz 2 4 3" xfId="680"/>
    <cellStyle name="Notiz 2 4 4" xfId="681"/>
    <cellStyle name="Notiz 2 4 5" xfId="682"/>
    <cellStyle name="Notiz 2 5" xfId="683"/>
    <cellStyle name="Notiz 2 5 2" xfId="684"/>
    <cellStyle name="Notiz 2 5 3" xfId="685"/>
    <cellStyle name="Notiz 2 5 4" xfId="686"/>
    <cellStyle name="Notiz 2 6" xfId="687"/>
    <cellStyle name="Notiz 2 7" xfId="688"/>
    <cellStyle name="Notiz 2 8" xfId="689"/>
    <cellStyle name="Notiz 3" xfId="690"/>
    <cellStyle name="Notiz 3 2" xfId="691"/>
    <cellStyle name="Notiz 3 2 2" xfId="692"/>
    <cellStyle name="Notiz 3 2 2 2" xfId="693"/>
    <cellStyle name="Notiz 3 2 2 2 2" xfId="694"/>
    <cellStyle name="Notiz 3 2 2 2 3" xfId="695"/>
    <cellStyle name="Notiz 3 2 2 2 4" xfId="696"/>
    <cellStyle name="Notiz 3 2 2 3" xfId="697"/>
    <cellStyle name="Notiz 3 2 2 4" xfId="698"/>
    <cellStyle name="Notiz 3 2 2 5" xfId="699"/>
    <cellStyle name="Notiz 3 2 3" xfId="700"/>
    <cellStyle name="Notiz 3 2 3 2" xfId="701"/>
    <cellStyle name="Notiz 3 2 3 3" xfId="702"/>
    <cellStyle name="Notiz 3 2 3 4" xfId="703"/>
    <cellStyle name="Notiz 3 2 4" xfId="704"/>
    <cellStyle name="Notiz 3 2 5" xfId="705"/>
    <cellStyle name="Notiz 3 2 6" xfId="706"/>
    <cellStyle name="Notiz 3 3" xfId="707"/>
    <cellStyle name="Notiz 3 3 2" xfId="708"/>
    <cellStyle name="Notiz 3 3 2 2" xfId="709"/>
    <cellStyle name="Notiz 3 3 2 3" xfId="710"/>
    <cellStyle name="Notiz 3 3 2 4" xfId="711"/>
    <cellStyle name="Notiz 3 3 3" xfId="712"/>
    <cellStyle name="Notiz 3 3 4" xfId="713"/>
    <cellStyle name="Notiz 3 3 5" xfId="714"/>
    <cellStyle name="Notiz 3 4" xfId="715"/>
    <cellStyle name="Notiz 3 4 2" xfId="716"/>
    <cellStyle name="Notiz 3 4 3" xfId="717"/>
    <cellStyle name="Notiz 3 4 4" xfId="718"/>
    <cellStyle name="Notiz 3 5" xfId="719"/>
    <cellStyle name="Notiz 3 6" xfId="720"/>
    <cellStyle name="Notiz 3 7" xfId="721"/>
    <cellStyle name="Notiz 4" xfId="722"/>
    <cellStyle name="Notiz 4 2" xfId="723"/>
    <cellStyle name="Notiz 4 2 2" xfId="724"/>
    <cellStyle name="Notiz 4 2 2 2" xfId="725"/>
    <cellStyle name="Notiz 4 2 2 3" xfId="726"/>
    <cellStyle name="Notiz 4 2 2 4" xfId="727"/>
    <cellStyle name="Notiz 4 2 3" xfId="728"/>
    <cellStyle name="Notiz 4 2 4" xfId="729"/>
    <cellStyle name="Notiz 4 2 5" xfId="730"/>
    <cellStyle name="Notiz 4 3" xfId="731"/>
    <cellStyle name="Notiz 4 3 2" xfId="732"/>
    <cellStyle name="Notiz 4 3 3" xfId="733"/>
    <cellStyle name="Notiz 4 3 4" xfId="734"/>
    <cellStyle name="Notiz 4 4" xfId="735"/>
    <cellStyle name="Notiz 4 5" xfId="736"/>
    <cellStyle name="Notiz 4 6" xfId="737"/>
    <cellStyle name="Notiz 5" xfId="738"/>
    <cellStyle name="Notiz 5 2" xfId="739"/>
    <cellStyle name="Notiz 5 2 2" xfId="740"/>
    <cellStyle name="Notiz 5 2 2 2" xfId="741"/>
    <cellStyle name="Notiz 5 2 2 3" xfId="742"/>
    <cellStyle name="Notiz 5 2 2 4" xfId="743"/>
    <cellStyle name="Notiz 5 2 3" xfId="744"/>
    <cellStyle name="Notiz 5 2 4" xfId="745"/>
    <cellStyle name="Notiz 5 2 5" xfId="746"/>
    <cellStyle name="Notiz 5 3" xfId="747"/>
    <cellStyle name="Notiz 5 3 2" xfId="748"/>
    <cellStyle name="Notiz 5 3 3" xfId="749"/>
    <cellStyle name="Notiz 5 3 4" xfId="750"/>
    <cellStyle name="Notiz 5 4" xfId="751"/>
    <cellStyle name="Notiz 5 5" xfId="752"/>
    <cellStyle name="Notiz 5 6" xfId="753"/>
    <cellStyle name="Notiz 6" xfId="754"/>
    <cellStyle name="Notiz 6 2" xfId="755"/>
    <cellStyle name="Notiz 6 2 2" xfId="756"/>
    <cellStyle name="Notiz 6 2 3" xfId="757"/>
    <cellStyle name="Notiz 6 2 4" xfId="758"/>
    <cellStyle name="Notiz 6 3" xfId="759"/>
    <cellStyle name="Notiz 6 4" xfId="760"/>
    <cellStyle name="Notiz 6 5" xfId="761"/>
    <cellStyle name="Notiz 7" xfId="762"/>
    <cellStyle name="Notiz 7 2" xfId="763"/>
    <cellStyle name="Notiz 7 3" xfId="764"/>
    <cellStyle name="Notiz 7 4" xfId="765"/>
    <cellStyle name="Notiz 8" xfId="766"/>
    <cellStyle name="Notiz 8 2" xfId="767"/>
    <cellStyle name="Notiz 9" xfId="768"/>
    <cellStyle name="Output 2" xfId="769"/>
    <cellStyle name="Percent 2" xfId="1167"/>
    <cellStyle name="Percent 3" xfId="1169"/>
    <cellStyle name="Prozent" xfId="1163" builtinId="5"/>
    <cellStyle name="Prozent 10" xfId="770"/>
    <cellStyle name="Prozent 10 2" xfId="771"/>
    <cellStyle name="Prozent 10 2 2" xfId="772"/>
    <cellStyle name="Prozent 10 3" xfId="773"/>
    <cellStyle name="Prozent 10 3 2" xfId="774"/>
    <cellStyle name="Prozent 10 3 3" xfId="1205"/>
    <cellStyle name="Prozent 10 4" xfId="775"/>
    <cellStyle name="Prozent 10 4 2" xfId="776"/>
    <cellStyle name="Prozent 10 4 3" xfId="777"/>
    <cellStyle name="Prozent 10 4 3 2" xfId="1206"/>
    <cellStyle name="Prozent 10 5" xfId="778"/>
    <cellStyle name="Prozent 11" xfId="779"/>
    <cellStyle name="Prozent 11 2" xfId="780"/>
    <cellStyle name="Prozent 12" xfId="781"/>
    <cellStyle name="Prozent 12 2" xfId="782"/>
    <cellStyle name="Prozent 13" xfId="783"/>
    <cellStyle name="Prozent 14" xfId="784"/>
    <cellStyle name="Prozent 2" xfId="785"/>
    <cellStyle name="Prozent 3" xfId="786"/>
    <cellStyle name="Prozent 3 2" xfId="787"/>
    <cellStyle name="Prozent 3 2 2" xfId="788"/>
    <cellStyle name="Prozent 3 2 2 2" xfId="789"/>
    <cellStyle name="Prozent 3 2 2 2 2" xfId="790"/>
    <cellStyle name="Prozent 3 2 2 2 2 2" xfId="791"/>
    <cellStyle name="Prozent 3 2 2 2 2 3" xfId="792"/>
    <cellStyle name="Prozent 3 2 2 2 2 4" xfId="793"/>
    <cellStyle name="Prozent 3 2 2 2 3" xfId="794"/>
    <cellStyle name="Prozent 3 2 2 2 4" xfId="795"/>
    <cellStyle name="Prozent 3 2 2 2 5" xfId="796"/>
    <cellStyle name="Prozent 3 2 2 3" xfId="797"/>
    <cellStyle name="Prozent 3 2 2 3 2" xfId="798"/>
    <cellStyle name="Prozent 3 2 2 3 3" xfId="799"/>
    <cellStyle name="Prozent 3 2 2 3 4" xfId="800"/>
    <cellStyle name="Prozent 3 2 2 4" xfId="801"/>
    <cellStyle name="Prozent 3 2 2 5" xfId="802"/>
    <cellStyle name="Prozent 3 2 2 6" xfId="803"/>
    <cellStyle name="Prozent 3 2 3" xfId="804"/>
    <cellStyle name="Prozent 3 2 3 2" xfId="805"/>
    <cellStyle name="Prozent 3 2 3 2 2" xfId="806"/>
    <cellStyle name="Prozent 3 2 3 2 3" xfId="807"/>
    <cellStyle name="Prozent 3 2 3 2 4" xfId="808"/>
    <cellStyle name="Prozent 3 2 3 3" xfId="809"/>
    <cellStyle name="Prozent 3 2 3 4" xfId="810"/>
    <cellStyle name="Prozent 3 2 3 5" xfId="811"/>
    <cellStyle name="Prozent 3 2 4" xfId="812"/>
    <cellStyle name="Prozent 3 2 4 2" xfId="813"/>
    <cellStyle name="Prozent 3 2 4 2 2" xfId="814"/>
    <cellStyle name="Prozent 3 2 4 3" xfId="815"/>
    <cellStyle name="Prozent 3 2 4 4" xfId="816"/>
    <cellStyle name="Prozent 3 2 4 5" xfId="817"/>
    <cellStyle name="Prozent 3 2 5" xfId="818"/>
    <cellStyle name="Prozent 3 2 6" xfId="819"/>
    <cellStyle name="Prozent 3 3" xfId="820"/>
    <cellStyle name="Prozent 3 3 2" xfId="821"/>
    <cellStyle name="Prozent 3 3 2 2" xfId="822"/>
    <cellStyle name="Prozent 3 3 2 2 2" xfId="823"/>
    <cellStyle name="Prozent 3 3 2 2 3" xfId="824"/>
    <cellStyle name="Prozent 3 3 2 2 4" xfId="825"/>
    <cellStyle name="Prozent 3 3 2 3" xfId="826"/>
    <cellStyle name="Prozent 3 3 2 4" xfId="827"/>
    <cellStyle name="Prozent 3 3 2 5" xfId="828"/>
    <cellStyle name="Prozent 3 3 3" xfId="829"/>
    <cellStyle name="Prozent 3 3 3 2" xfId="830"/>
    <cellStyle name="Prozent 3 3 3 3" xfId="831"/>
    <cellStyle name="Prozent 3 3 3 4" xfId="832"/>
    <cellStyle name="Prozent 3 3 4" xfId="833"/>
    <cellStyle name="Prozent 3 3 5" xfId="834"/>
    <cellStyle name="Prozent 3 3 6" xfId="835"/>
    <cellStyle name="Prozent 3 4" xfId="836"/>
    <cellStyle name="Prozent 3 4 2" xfId="837"/>
    <cellStyle name="Prozent 3 4 2 2" xfId="838"/>
    <cellStyle name="Prozent 3 4 2 3" xfId="839"/>
    <cellStyle name="Prozent 3 4 2 4" xfId="840"/>
    <cellStyle name="Prozent 3 4 3" xfId="841"/>
    <cellStyle name="Prozent 3 4 4" xfId="842"/>
    <cellStyle name="Prozent 3 4 5" xfId="843"/>
    <cellStyle name="Prozent 3 5" xfId="844"/>
    <cellStyle name="Prozent 3 5 2" xfId="845"/>
    <cellStyle name="Prozent 3 5 3" xfId="846"/>
    <cellStyle name="Prozent 3 5 4" xfId="847"/>
    <cellStyle name="Prozent 3 6" xfId="848"/>
    <cellStyle name="Prozent 3 7" xfId="849"/>
    <cellStyle name="Prozent 3 8" xfId="850"/>
    <cellStyle name="Prozent 4" xfId="851"/>
    <cellStyle name="Prozent 4 2" xfId="852"/>
    <cellStyle name="Prozent 4 2 2" xfId="853"/>
    <cellStyle name="Prozent 4 2 2 2" xfId="854"/>
    <cellStyle name="Prozent 4 2 2 2 2" xfId="855"/>
    <cellStyle name="Prozent 4 2 2 2 2 2" xfId="856"/>
    <cellStyle name="Prozent 4 2 2 2 2 3" xfId="857"/>
    <cellStyle name="Prozent 4 2 2 2 2 4" xfId="858"/>
    <cellStyle name="Prozent 4 2 2 2 3" xfId="859"/>
    <cellStyle name="Prozent 4 2 2 2 4" xfId="860"/>
    <cellStyle name="Prozent 4 2 2 2 5" xfId="861"/>
    <cellStyle name="Prozent 4 2 2 3" xfId="862"/>
    <cellStyle name="Prozent 4 2 2 3 2" xfId="863"/>
    <cellStyle name="Prozent 4 2 2 3 3" xfId="864"/>
    <cellStyle name="Prozent 4 2 2 3 4" xfId="865"/>
    <cellStyle name="Prozent 4 2 2 4" xfId="866"/>
    <cellStyle name="Prozent 4 2 2 5" xfId="867"/>
    <cellStyle name="Prozent 4 2 2 6" xfId="868"/>
    <cellStyle name="Prozent 4 2 3" xfId="869"/>
    <cellStyle name="Prozent 4 2 3 2" xfId="870"/>
    <cellStyle name="Prozent 4 2 3 2 2" xfId="871"/>
    <cellStyle name="Prozent 4 2 3 2 3" xfId="872"/>
    <cellStyle name="Prozent 4 2 3 2 4" xfId="873"/>
    <cellStyle name="Prozent 4 2 3 3" xfId="874"/>
    <cellStyle name="Prozent 4 2 3 4" xfId="875"/>
    <cellStyle name="Prozent 4 2 3 5" xfId="876"/>
    <cellStyle name="Prozent 4 2 4" xfId="877"/>
    <cellStyle name="Prozent 4 2 4 2" xfId="878"/>
    <cellStyle name="Prozent 4 2 4 3" xfId="879"/>
    <cellStyle name="Prozent 4 2 4 4" xfId="880"/>
    <cellStyle name="Prozent 4 2 5" xfId="881"/>
    <cellStyle name="Prozent 4 2 6" xfId="882"/>
    <cellStyle name="Prozent 4 2 7" xfId="883"/>
    <cellStyle name="Prozent 4 3" xfId="884"/>
    <cellStyle name="Prozent 4 3 2" xfId="885"/>
    <cellStyle name="Prozent 4 3 2 2" xfId="886"/>
    <cellStyle name="Prozent 4 3 2 2 2" xfId="887"/>
    <cellStyle name="Prozent 4 3 2 2 3" xfId="888"/>
    <cellStyle name="Prozent 4 3 2 2 4" xfId="889"/>
    <cellStyle name="Prozent 4 3 2 3" xfId="890"/>
    <cellStyle name="Prozent 4 3 2 4" xfId="891"/>
    <cellStyle name="Prozent 4 3 2 5" xfId="892"/>
    <cellStyle name="Prozent 4 3 3" xfId="893"/>
    <cellStyle name="Prozent 4 3 3 2" xfId="894"/>
    <cellStyle name="Prozent 4 3 3 2 2" xfId="895"/>
    <cellStyle name="Prozent 4 3 3 2 3" xfId="896"/>
    <cellStyle name="Prozent 4 3 3 2 4" xfId="897"/>
    <cellStyle name="Prozent 4 3 3 3" xfId="898"/>
    <cellStyle name="Prozent 4 3 3 4" xfId="899"/>
    <cellStyle name="Prozent 4 3 3 5" xfId="900"/>
    <cellStyle name="Prozent 4 3 4" xfId="901"/>
    <cellStyle name="Prozent 4 3 4 2" xfId="902"/>
    <cellStyle name="Prozent 4 3 4 2 2" xfId="903"/>
    <cellStyle name="Prozent 4 3 4 3" xfId="904"/>
    <cellStyle name="Prozent 4 3 4 3 2" xfId="905"/>
    <cellStyle name="Prozent 4 3 4 4" xfId="906"/>
    <cellStyle name="Prozent 4 3 4 4 2" xfId="907"/>
    <cellStyle name="Prozent 4 3 4 4 3" xfId="908"/>
    <cellStyle name="Prozent 4 3 4 4 3 2" xfId="1208"/>
    <cellStyle name="Prozent 4 3 4 5" xfId="909"/>
    <cellStyle name="Prozent 4 3 4 5 2" xfId="1207"/>
    <cellStyle name="Prozent 4 3 5" xfId="910"/>
    <cellStyle name="Prozent 4 4" xfId="911"/>
    <cellStyle name="Prozent 4 4 2" xfId="912"/>
    <cellStyle name="Prozent 4 4 2 2" xfId="913"/>
    <cellStyle name="Prozent 4 4 2 3" xfId="914"/>
    <cellStyle name="Prozent 4 4 2 4" xfId="915"/>
    <cellStyle name="Prozent 4 4 3" xfId="916"/>
    <cellStyle name="Prozent 4 4 4" xfId="917"/>
    <cellStyle name="Prozent 4 4 5" xfId="918"/>
    <cellStyle name="Prozent 4 5" xfId="919"/>
    <cellStyle name="Prozent 4 5 2" xfId="920"/>
    <cellStyle name="Prozent 4 5 3" xfId="921"/>
    <cellStyle name="Prozent 4 5 4" xfId="922"/>
    <cellStyle name="Prozent 4 6" xfId="923"/>
    <cellStyle name="Prozent 4 7" xfId="924"/>
    <cellStyle name="Prozent 4 8" xfId="925"/>
    <cellStyle name="Prozent 5" xfId="926"/>
    <cellStyle name="Prozent 5 2" xfId="927"/>
    <cellStyle name="Prozent 5 2 2" xfId="928"/>
    <cellStyle name="Prozent 5 2 2 2" xfId="929"/>
    <cellStyle name="Prozent 5 2 2 2 2" xfId="930"/>
    <cellStyle name="Prozent 5 2 2 2 3" xfId="931"/>
    <cellStyle name="Prozent 5 2 2 2 4" xfId="932"/>
    <cellStyle name="Prozent 5 2 2 3" xfId="933"/>
    <cellStyle name="Prozent 5 2 2 4" xfId="934"/>
    <cellStyle name="Prozent 5 2 2 5" xfId="935"/>
    <cellStyle name="Prozent 5 2 3" xfId="936"/>
    <cellStyle name="Prozent 5 2 3 2" xfId="937"/>
    <cellStyle name="Prozent 5 2 3 3" xfId="938"/>
    <cellStyle name="Prozent 5 2 3 4" xfId="939"/>
    <cellStyle name="Prozent 5 2 4" xfId="940"/>
    <cellStyle name="Prozent 5 2 5" xfId="941"/>
    <cellStyle name="Prozent 5 2 6" xfId="942"/>
    <cellStyle name="Prozent 5 3" xfId="943"/>
    <cellStyle name="Prozent 5 3 2" xfId="944"/>
    <cellStyle name="Prozent 5 3 2 2" xfId="945"/>
    <cellStyle name="Prozent 5 3 2 3" xfId="946"/>
    <cellStyle name="Prozent 5 3 2 4" xfId="947"/>
    <cellStyle name="Prozent 5 3 3" xfId="948"/>
    <cellStyle name="Prozent 5 3 4" xfId="949"/>
    <cellStyle name="Prozent 5 3 5" xfId="950"/>
    <cellStyle name="Prozent 5 4" xfId="951"/>
    <cellStyle name="Prozent 5 4 2" xfId="952"/>
    <cellStyle name="Prozent 5 4 2 2" xfId="953"/>
    <cellStyle name="Prozent 5 4 3" xfId="954"/>
    <cellStyle name="Prozent 5 4 3 2" xfId="955"/>
    <cellStyle name="Prozent 5 4 3 2 2" xfId="956"/>
    <cellStyle name="Prozent 5 4 3 3" xfId="957"/>
    <cellStyle name="Prozent 5 4 3 3 2" xfId="958"/>
    <cellStyle name="Prozent 5 4 3 4" xfId="959"/>
    <cellStyle name="Prozent 5 4 3 4 2" xfId="1209"/>
    <cellStyle name="Prozent 5 4 4" xfId="960"/>
    <cellStyle name="Prozent 5 4 4 2" xfId="961"/>
    <cellStyle name="Prozent 5 4 4 2 2" xfId="962"/>
    <cellStyle name="Prozent 5 4 4 2 2 2" xfId="1210"/>
    <cellStyle name="Prozent 5 4 5" xfId="963"/>
    <cellStyle name="Prozent 5 5" xfId="964"/>
    <cellStyle name="Prozent 5 5 2" xfId="965"/>
    <cellStyle name="Prozent 5 5 2 2" xfId="966"/>
    <cellStyle name="Prozent 5 5 3" xfId="967"/>
    <cellStyle name="Prozent 5 5 3 2" xfId="968"/>
    <cellStyle name="Prozent 5 5 4" xfId="969"/>
    <cellStyle name="Prozent 5 5 4 2" xfId="970"/>
    <cellStyle name="Prozent 5 5 4 3" xfId="971"/>
    <cellStyle name="Prozent 5 5 4 3 2" xfId="1212"/>
    <cellStyle name="Prozent 5 5 5" xfId="972"/>
    <cellStyle name="Prozent 5 5 5 2" xfId="1211"/>
    <cellStyle name="Prozent 5 6" xfId="973"/>
    <cellStyle name="Prozent 6" xfId="974"/>
    <cellStyle name="Prozent 6 2" xfId="975"/>
    <cellStyle name="Prozent 6 2 2" xfId="976"/>
    <cellStyle name="Prozent 6 2 2 2" xfId="977"/>
    <cellStyle name="Prozent 6 2 2 3" xfId="978"/>
    <cellStyle name="Prozent 6 2 2 4" xfId="979"/>
    <cellStyle name="Prozent 6 2 3" xfId="980"/>
    <cellStyle name="Prozent 6 2 4" xfId="981"/>
    <cellStyle name="Prozent 6 2 5" xfId="982"/>
    <cellStyle name="Prozent 6 3" xfId="983"/>
    <cellStyle name="Prozent 6 3 2" xfId="984"/>
    <cellStyle name="Prozent 6 3 3" xfId="985"/>
    <cellStyle name="Prozent 6 3 4" xfId="986"/>
    <cellStyle name="Prozent 6 4" xfId="987"/>
    <cellStyle name="Prozent 6 5" xfId="988"/>
    <cellStyle name="Prozent 6 6" xfId="989"/>
    <cellStyle name="Prozent 7" xfId="990"/>
    <cellStyle name="Prozent 7 2" xfId="991"/>
    <cellStyle name="Prozent 7 2 2" xfId="992"/>
    <cellStyle name="Prozent 7 2 2 2" xfId="993"/>
    <cellStyle name="Prozent 7 2 2 3" xfId="994"/>
    <cellStyle name="Prozent 7 2 2 4" xfId="995"/>
    <cellStyle name="Prozent 7 2 3" xfId="996"/>
    <cellStyle name="Prozent 7 2 4" xfId="997"/>
    <cellStyle name="Prozent 7 2 5" xfId="998"/>
    <cellStyle name="Prozent 7 3" xfId="999"/>
    <cellStyle name="Prozent 7 3 2" xfId="1000"/>
    <cellStyle name="Prozent 7 3 3" xfId="1001"/>
    <cellStyle name="Prozent 7 3 4" xfId="1002"/>
    <cellStyle name="Prozent 7 4" xfId="1003"/>
    <cellStyle name="Prozent 7 5" xfId="1004"/>
    <cellStyle name="Prozent 7 6" xfId="1005"/>
    <cellStyle name="Prozent 8" xfId="1006"/>
    <cellStyle name="Prozent 8 2" xfId="1007"/>
    <cellStyle name="Prozent 8 2 2" xfId="1008"/>
    <cellStyle name="Prozent 8 2 2 2" xfId="1009"/>
    <cellStyle name="Prozent 8 2 3" xfId="1010"/>
    <cellStyle name="Prozent 8 2 4" xfId="1011"/>
    <cellStyle name="Prozent 8 3" xfId="1012"/>
    <cellStyle name="Prozent 8 3 2" xfId="1013"/>
    <cellStyle name="Prozent 8 3 2 2" xfId="1014"/>
    <cellStyle name="Prozent 8 3 2 2 2" xfId="1015"/>
    <cellStyle name="Prozent 8 3 2 2 3" xfId="1213"/>
    <cellStyle name="Prozent 8 3 2 3" xfId="1016"/>
    <cellStyle name="Prozent 8 3 2 3 2" xfId="1017"/>
    <cellStyle name="Prozent 8 3 2 3 2 2" xfId="1214"/>
    <cellStyle name="Prozent 8 3 2 3 3" xfId="1018"/>
    <cellStyle name="Prozent 8 3 2 4" xfId="1019"/>
    <cellStyle name="Prozent 8 3 2 5" xfId="1020"/>
    <cellStyle name="Prozent 8 3 3" xfId="1021"/>
    <cellStyle name="Prozent 8 3 3 2" xfId="1022"/>
    <cellStyle name="Prozent 8 3 3 2 2" xfId="1023"/>
    <cellStyle name="Prozent 8 3 3 3" xfId="1024"/>
    <cellStyle name="Prozent 8 3 3 4" xfId="1025"/>
    <cellStyle name="Prozent 8 3 4" xfId="1026"/>
    <cellStyle name="Prozent 8 3 5" xfId="1027"/>
    <cellStyle name="Prozent 8 3 6" xfId="1028"/>
    <cellStyle name="Prozent 8 4" xfId="1029"/>
    <cellStyle name="Prozent 9" xfId="1030"/>
    <cellStyle name="Prozent 9 2" xfId="1031"/>
    <cellStyle name="Prozent 9 3" xfId="1032"/>
    <cellStyle name="Prozent 9 4" xfId="1033"/>
    <cellStyle name="Schlecht 2" xfId="1034"/>
    <cellStyle name="Schlecht 3" xfId="1035"/>
    <cellStyle name="Schlecht 4" xfId="1036"/>
    <cellStyle name="Standard" xfId="0" builtinId="0"/>
    <cellStyle name="Standard 2" xfId="1037"/>
    <cellStyle name="Standard 2 2" xfId="1038"/>
    <cellStyle name="Standard 2 2 2" xfId="1039"/>
    <cellStyle name="Standard 2 2 3" xfId="1040"/>
    <cellStyle name="Standard 2 3" xfId="1041"/>
    <cellStyle name="Standard 2 4" xfId="1042"/>
    <cellStyle name="Standard 2 5" xfId="1043"/>
    <cellStyle name="Standard 2 6" xfId="1044"/>
    <cellStyle name="Standard 3" xfId="1045"/>
    <cellStyle name="Standard 3 2" xfId="1046"/>
    <cellStyle name="Standard 3 2 2" xfId="1047"/>
    <cellStyle name="Standard 3 2 2 2" xfId="1048"/>
    <cellStyle name="Standard 3 2 2 2 2" xfId="1049"/>
    <cellStyle name="Standard 3 2 2 2 2 2" xfId="1050"/>
    <cellStyle name="Standard 3 2 2 2 2 3" xfId="1051"/>
    <cellStyle name="Standard 3 2 2 2 2 4" xfId="1052"/>
    <cellStyle name="Standard 3 2 2 2 3" xfId="1053"/>
    <cellStyle name="Standard 3 2 2 2 4" xfId="1054"/>
    <cellStyle name="Standard 3 2 2 2 5" xfId="1055"/>
    <cellStyle name="Standard 3 2 2 3" xfId="1056"/>
    <cellStyle name="Standard 3 2 2 3 2" xfId="1057"/>
    <cellStyle name="Standard 3 2 2 3 3" xfId="1058"/>
    <cellStyle name="Standard 3 2 2 3 4" xfId="1059"/>
    <cellStyle name="Standard 3 2 2 4" xfId="1060"/>
    <cellStyle name="Standard 3 2 2 5" xfId="1061"/>
    <cellStyle name="Standard 3 2 2 6" xfId="1062"/>
    <cellStyle name="Standard 3 2 3" xfId="1063"/>
    <cellStyle name="Standard 3 2 3 2" xfId="1064"/>
    <cellStyle name="Standard 3 2 3 2 2" xfId="1065"/>
    <cellStyle name="Standard 3 2 3 2 3" xfId="1066"/>
    <cellStyle name="Standard 3 2 3 2 4" xfId="1067"/>
    <cellStyle name="Standard 3 2 3 3" xfId="1068"/>
    <cellStyle name="Standard 3 2 3 4" xfId="1069"/>
    <cellStyle name="Standard 3 2 3 5" xfId="1070"/>
    <cellStyle name="Standard 3 2 4" xfId="1071"/>
    <cellStyle name="Standard 3 2 4 2" xfId="1072"/>
    <cellStyle name="Standard 3 2 4 2 2" xfId="1073"/>
    <cellStyle name="Standard 3 2 4 3" xfId="1074"/>
    <cellStyle name="Standard 3 2 4 4" xfId="1075"/>
    <cellStyle name="Standard 3 2 4 5" xfId="1076"/>
    <cellStyle name="Standard 3 2 5" xfId="1077"/>
    <cellStyle name="Standard 3 2 6" xfId="1078"/>
    <cellStyle name="Standard 3 2 7" xfId="1079"/>
    <cellStyle name="Standard 3 3" xfId="1080"/>
    <cellStyle name="Standard 3 3 2" xfId="1081"/>
    <cellStyle name="Standard 3 3 2 2" xfId="1082"/>
    <cellStyle name="Standard 3 3 2 2 2" xfId="1083"/>
    <cellStyle name="Standard 3 3 2 2 3" xfId="1084"/>
    <cellStyle name="Standard 3 3 2 2 4" xfId="1085"/>
    <cellStyle name="Standard 3 3 2 3" xfId="1086"/>
    <cellStyle name="Standard 3 3 2 4" xfId="1087"/>
    <cellStyle name="Standard 3 3 2 5" xfId="1088"/>
    <cellStyle name="Standard 3 3 3" xfId="1089"/>
    <cellStyle name="Standard 3 3 3 2" xfId="1090"/>
    <cellStyle name="Standard 3 3 3 3" xfId="1091"/>
    <cellStyle name="Standard 3 3 3 4" xfId="1092"/>
    <cellStyle name="Standard 3 3 4" xfId="1093"/>
    <cellStyle name="Standard 3 3 5" xfId="1094"/>
    <cellStyle name="Standard 3 3 6" xfId="1095"/>
    <cellStyle name="Standard 3 4" xfId="1096"/>
    <cellStyle name="Standard 3 4 2" xfId="1097"/>
    <cellStyle name="Standard 3 4 2 2" xfId="1098"/>
    <cellStyle name="Standard 3 4 2 3" xfId="1099"/>
    <cellStyle name="Standard 3 4 2 4" xfId="1100"/>
    <cellStyle name="Standard 3 4 3" xfId="1101"/>
    <cellStyle name="Standard 3 4 4" xfId="1102"/>
    <cellStyle name="Standard 3 4 5" xfId="1103"/>
    <cellStyle name="Standard 3 5" xfId="1104"/>
    <cellStyle name="Standard 3 5 2" xfId="1105"/>
    <cellStyle name="Standard 3 5 3" xfId="1106"/>
    <cellStyle name="Standard 3 5 4" xfId="1107"/>
    <cellStyle name="Standard 3 6" xfId="1108"/>
    <cellStyle name="Standard 3 6 2" xfId="1109"/>
    <cellStyle name="Standard 3 6 3" xfId="1215"/>
    <cellStyle name="Standard 3 7" xfId="1110"/>
    <cellStyle name="Standard 3 8" xfId="1111"/>
    <cellStyle name="Standard 4" xfId="1112"/>
    <cellStyle name="Standard 5" xfId="1113"/>
    <cellStyle name="Standard 5 2" xfId="1114"/>
    <cellStyle name="Standard 6" xfId="1164"/>
    <cellStyle name="Standard 6 2" xfId="1168"/>
    <cellStyle name="Standard 7" xfId="1165"/>
    <cellStyle name="Standard_Werte" xfId="1115"/>
    <cellStyle name="Title" xfId="1116"/>
    <cellStyle name="Title 2" xfId="1117"/>
    <cellStyle name="Title 2 2" xfId="1118"/>
    <cellStyle name="Title 2 2 2" xfId="1119"/>
    <cellStyle name="Title 2 2 2 2" xfId="1218"/>
    <cellStyle name="Title 2 3" xfId="1120"/>
    <cellStyle name="Title 2 4" xfId="1217"/>
    <cellStyle name="Title 3" xfId="1121"/>
    <cellStyle name="Title 3 2" xfId="1122"/>
    <cellStyle name="Title 3 2 2" xfId="1219"/>
    <cellStyle name="Title 4" xfId="1123"/>
    <cellStyle name="Title 5" xfId="1216"/>
    <cellStyle name="Total 2" xfId="1124"/>
    <cellStyle name="Überschrift 1 2" xfId="1125"/>
    <cellStyle name="Überschrift 1 3" xfId="1126"/>
    <cellStyle name="Überschrift 1 4" xfId="1127"/>
    <cellStyle name="Überschrift 1 5" xfId="1128"/>
    <cellStyle name="Überschrift 2 2" xfId="1129"/>
    <cellStyle name="Überschrift 2 3" xfId="1130"/>
    <cellStyle name="Überschrift 2 4" xfId="1131"/>
    <cellStyle name="Überschrift 2 5" xfId="1132"/>
    <cellStyle name="Überschrift 3 2" xfId="1133"/>
    <cellStyle name="Überschrift 3 3" xfId="1134"/>
    <cellStyle name="Überschrift 3 4" xfId="1135"/>
    <cellStyle name="Überschrift 3 5" xfId="1136"/>
    <cellStyle name="Überschrift 4 2" xfId="1137"/>
    <cellStyle name="Überschrift 4 3" xfId="1138"/>
    <cellStyle name="Überschrift 4 4" xfId="1139"/>
    <cellStyle name="Überschrift 4 5" xfId="1140"/>
    <cellStyle name="Überschrift 5" xfId="1141"/>
    <cellStyle name="Überschrift 6" xfId="1142"/>
    <cellStyle name="Überschrift 7" xfId="1143"/>
    <cellStyle name="Überschrift 8" xfId="1144"/>
    <cellStyle name="Verknüpfte Zelle 2" xfId="1145"/>
    <cellStyle name="Verknüpfte Zelle 3" xfId="1146"/>
    <cellStyle name="Verknüpfte Zelle 4" xfId="1147"/>
    <cellStyle name="Warnender Text 2" xfId="1148"/>
    <cellStyle name="Warnender Text 2 2" xfId="1149"/>
    <cellStyle name="Warnender Text 2 3" xfId="1150"/>
    <cellStyle name="Warnender Text 2 3 2" xfId="1151"/>
    <cellStyle name="Warnender Text 2 3 2 2" xfId="1152"/>
    <cellStyle name="Warnender Text 2 3 2 2 2" xfId="1220"/>
    <cellStyle name="Warnender Text 3" xfId="1153"/>
    <cellStyle name="Warnender Text 4" xfId="1154"/>
    <cellStyle name="Warnender Text 5" xfId="1155"/>
    <cellStyle name="Warnender Text 6" xfId="1156"/>
    <cellStyle name="Zelle überprüfen 2" xfId="1157"/>
    <cellStyle name="Zelle überprüfen 2 2" xfId="1158"/>
    <cellStyle name="Zelle überprüfen 2 3" xfId="1159"/>
    <cellStyle name="Zelle überprüfen 3" xfId="1160"/>
    <cellStyle name="Zelle überprüfen 3 2" xfId="1161"/>
    <cellStyle name="Zelle überprüfen 3 3" xfId="1221"/>
    <cellStyle name="Zelle überprüfen 4" xfId="1162"/>
  </cellStyles>
  <dxfs count="113">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vertical/>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C0C0C0"/>
        </patternFill>
      </fill>
    </dxf>
    <dxf>
      <fill>
        <patternFill>
          <bgColor rgb="FFDCE6F1"/>
        </patternFill>
      </fill>
    </dxf>
    <dxf>
      <fill>
        <patternFill>
          <bgColor rgb="FFDCE6F1"/>
        </patternFill>
      </fill>
    </dxf>
    <dxf>
      <fill>
        <patternFill>
          <bgColor rgb="FFC0C0C0"/>
        </patternFill>
      </fill>
    </dxf>
    <dxf>
      <fill>
        <patternFill>
          <bgColor rgb="FFCCFFCC"/>
        </patternFill>
      </fill>
    </dxf>
    <dxf>
      <fill>
        <patternFill>
          <bgColor rgb="FFFFFF99"/>
        </patternFill>
      </fill>
    </dxf>
    <dxf>
      <fill>
        <patternFill>
          <bgColor rgb="FF99FF66"/>
        </patternFill>
      </fill>
    </dxf>
    <dxf>
      <fill>
        <patternFill>
          <bgColor rgb="FFCCFFCC"/>
        </patternFill>
      </fill>
    </dxf>
    <dxf>
      <fill>
        <patternFill>
          <bgColor rgb="FFFF7C80"/>
        </patternFill>
      </fill>
    </dxf>
    <dxf>
      <fill>
        <patternFill>
          <bgColor rgb="FFFF7C80"/>
        </patternFill>
      </fill>
    </dxf>
    <dxf>
      <fill>
        <patternFill>
          <bgColor rgb="FFFFFF99"/>
        </patternFill>
      </fill>
    </dxf>
    <dxf>
      <fill>
        <patternFill>
          <bgColor rgb="FF99FF66"/>
        </patternFill>
      </fill>
    </dxf>
    <dxf>
      <fill>
        <patternFill>
          <bgColor rgb="FFCCFFCC"/>
        </patternFill>
      </fill>
    </dxf>
    <dxf>
      <fill>
        <patternFill>
          <bgColor rgb="FFCCFFCC"/>
        </patternFill>
      </fill>
    </dxf>
    <dxf>
      <fill>
        <patternFill>
          <bgColor rgb="FFCCFFCC"/>
        </patternFill>
      </fill>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rgb="FFFF7C80"/>
        </patternFill>
      </fill>
    </dxf>
    <dxf>
      <fill>
        <patternFill>
          <bgColor rgb="FFCCFFCC"/>
        </patternFill>
      </fill>
    </dxf>
    <dxf>
      <fill>
        <patternFill>
          <bgColor rgb="FF99FF66"/>
        </patternFill>
      </fill>
    </dxf>
    <dxf>
      <fill>
        <patternFill>
          <bgColor rgb="FFFFFF99"/>
        </patternFill>
      </fill>
    </dxf>
    <dxf>
      <fill>
        <patternFill>
          <bgColor rgb="FFFF7C80"/>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FF7C80"/>
        </patternFill>
      </fill>
    </dxf>
    <dxf>
      <fill>
        <patternFill>
          <bgColor rgb="FFCCFFCC"/>
        </patternFill>
      </fill>
    </dxf>
    <dxf>
      <fill>
        <patternFill>
          <bgColor rgb="FFFFFF99"/>
        </patternFill>
      </fill>
    </dxf>
    <dxf>
      <fill>
        <patternFill>
          <bgColor rgb="FF99FF66"/>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ont>
        <b val="0"/>
        <i val="0"/>
        <strike val="0"/>
        <condense val="0"/>
        <extend val="0"/>
        <outline val="0"/>
        <shadow val="0"/>
        <u val="none"/>
        <vertAlign val="baseline"/>
        <sz val="8"/>
        <color indexed="8"/>
        <name val="Arial"/>
        <scheme val="none"/>
      </font>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dxf>
    <dxf>
      <border outline="0">
        <bottom style="thin">
          <color indexed="64"/>
        </bottom>
      </border>
    </dxf>
    <dxf>
      <font>
        <b/>
        <i val="0"/>
        <strike val="0"/>
        <condense val="0"/>
        <extend val="0"/>
        <outline val="0"/>
        <shadow val="0"/>
        <u val="none"/>
        <vertAlign val="baseline"/>
        <sz val="8"/>
        <color auto="1"/>
        <name val="Arial"/>
        <scheme val="none"/>
      </font>
      <border diagonalUp="0" diagonalDown="0" outline="0">
        <left style="thin">
          <color indexed="64"/>
        </left>
        <right style="thin">
          <color indexed="64"/>
        </right>
        <top/>
        <bottom/>
      </border>
    </dxf>
    <dxf>
      <fill>
        <patternFill>
          <bgColor rgb="FFDCE6F1"/>
        </patternFill>
      </fill>
    </dxf>
    <dxf>
      <fill>
        <patternFill>
          <bgColor rgb="FFFFFF99"/>
        </patternFill>
      </fill>
    </dxf>
    <dxf>
      <fill>
        <patternFill>
          <bgColor rgb="FFC0C0C0"/>
        </patternFill>
      </fill>
    </dxf>
    <dxf>
      <fill>
        <patternFill>
          <bgColor rgb="FFC0C0C0"/>
        </patternFill>
      </fill>
    </dxf>
    <dxf>
      <fill>
        <patternFill>
          <bgColor rgb="FFC0C0C0"/>
        </patternFill>
      </fill>
    </dxf>
    <dxf>
      <fill>
        <patternFill>
          <bgColor rgb="FFDCE6F1"/>
        </patternFill>
      </fill>
    </dxf>
    <dxf>
      <fill>
        <patternFill>
          <bgColor rgb="FFFFFF99"/>
        </patternFill>
      </fill>
    </dxf>
    <dxf>
      <fill>
        <patternFill>
          <bgColor rgb="FFFFFF99"/>
        </patternFill>
      </fill>
    </dxf>
    <dxf>
      <fill>
        <patternFill>
          <bgColor rgb="FFFFFF99"/>
        </patternFill>
      </fill>
    </dxf>
    <dxf>
      <fill>
        <patternFill>
          <bgColor rgb="FFC0C0C0"/>
        </patternFill>
      </fill>
    </dxf>
    <dxf>
      <fill>
        <patternFill>
          <bgColor rgb="FFC0C0C0"/>
        </patternFill>
      </fill>
    </dxf>
    <dxf>
      <fill>
        <patternFill patternType="lightUp">
          <bgColor theme="0"/>
        </patternFill>
      </fill>
    </dxf>
    <dxf>
      <fill>
        <patternFill patternType="lightUp">
          <bgColor theme="0"/>
        </patternFill>
      </fill>
    </dxf>
    <dxf>
      <fill>
        <patternFill>
          <bgColor rgb="FFC0C0C0"/>
        </patternFill>
      </fill>
    </dxf>
    <dxf>
      <fill>
        <patternFill patternType="mediumGray"/>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patternType="mediumGray"/>
      </fill>
    </dxf>
    <dxf>
      <fill>
        <patternFill patternType="mediumGray"/>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patternType="mediumGray"/>
      </fill>
    </dxf>
    <dxf>
      <fill>
        <patternFill patternType="mediumGray"/>
      </fill>
    </dxf>
    <dxf>
      <fill>
        <patternFill>
          <bgColor rgb="FFC0C0C0"/>
        </patternFill>
      </fill>
    </dxf>
    <dxf>
      <fill>
        <patternFill>
          <bgColor rgb="FFC0C0C0"/>
        </patternFill>
      </fill>
    </dxf>
  </dxfs>
  <tableStyles count="0" defaultTableStyle="TableStyleMedium2" defaultPivotStyle="PivotStyleMedium9"/>
  <colors>
    <mruColors>
      <color rgb="FFDCE6F1"/>
      <color rgb="FFC0C0C0"/>
      <color rgb="FFFF7C80"/>
      <color rgb="FFFFFF99"/>
      <color rgb="FF99FF66"/>
      <color rgb="FFCC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7</xdr:col>
      <xdr:colOff>485775</xdr:colOff>
      <xdr:row>0</xdr:row>
      <xdr:rowOff>19050</xdr:rowOff>
    </xdr:from>
    <xdr:to>
      <xdr:col>9</xdr:col>
      <xdr:colOff>66675</xdr:colOff>
      <xdr:row>4</xdr:row>
      <xdr:rowOff>9525</xdr:rowOff>
    </xdr:to>
    <xdr:pic>
      <xdr:nvPicPr>
        <xdr:cNvPr id="1164" name="Grafik 1">
          <a:extLst>
            <a:ext uri="{FF2B5EF4-FFF2-40B4-BE49-F238E27FC236}">
              <a16:creationId xmlns:a16="http://schemas.microsoft.com/office/drawing/2014/main" xmlns="" id="{00000000-0008-0000-0000-00008C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43625" y="19050"/>
          <a:ext cx="14382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923925</xdr:colOff>
      <xdr:row>17</xdr:row>
      <xdr:rowOff>9525</xdr:rowOff>
    </xdr:from>
    <xdr:to>
      <xdr:col>4</xdr:col>
      <xdr:colOff>0</xdr:colOff>
      <xdr:row>17</xdr:row>
      <xdr:rowOff>104775</xdr:rowOff>
    </xdr:to>
    <xdr:pic>
      <xdr:nvPicPr>
        <xdr:cNvPr id="1165" name="Grafik 23">
          <a:extLst>
            <a:ext uri="{FF2B5EF4-FFF2-40B4-BE49-F238E27FC236}">
              <a16:creationId xmlns:a16="http://schemas.microsoft.com/office/drawing/2014/main" xmlns="" id="{00000000-0008-0000-0000-00008D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52775" y="24288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933450</xdr:colOff>
      <xdr:row>7</xdr:row>
      <xdr:rowOff>9525</xdr:rowOff>
    </xdr:from>
    <xdr:to>
      <xdr:col>4</xdr:col>
      <xdr:colOff>9525</xdr:colOff>
      <xdr:row>7</xdr:row>
      <xdr:rowOff>104775</xdr:rowOff>
    </xdr:to>
    <xdr:pic>
      <xdr:nvPicPr>
        <xdr:cNvPr id="1166" name="Grafik 23">
          <a:extLst>
            <a:ext uri="{FF2B5EF4-FFF2-40B4-BE49-F238E27FC236}">
              <a16:creationId xmlns:a16="http://schemas.microsoft.com/office/drawing/2014/main" xmlns="" id="{00000000-0008-0000-0000-00008E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33725" y="16002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990600</xdr:colOff>
      <xdr:row>13</xdr:row>
      <xdr:rowOff>9525</xdr:rowOff>
    </xdr:from>
    <xdr:to>
      <xdr:col>9</xdr:col>
      <xdr:colOff>0</xdr:colOff>
      <xdr:row>13</xdr:row>
      <xdr:rowOff>104775</xdr:rowOff>
    </xdr:to>
    <xdr:pic>
      <xdr:nvPicPr>
        <xdr:cNvPr id="1167" name="Grafik 23">
          <a:extLst>
            <a:ext uri="{FF2B5EF4-FFF2-40B4-BE49-F238E27FC236}">
              <a16:creationId xmlns:a16="http://schemas.microsoft.com/office/drawing/2014/main" xmlns="" id="{00000000-0008-0000-0000-00008F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86650" y="24288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990600</xdr:colOff>
      <xdr:row>15</xdr:row>
      <xdr:rowOff>9525</xdr:rowOff>
    </xdr:from>
    <xdr:to>
      <xdr:col>9</xdr:col>
      <xdr:colOff>0</xdr:colOff>
      <xdr:row>15</xdr:row>
      <xdr:rowOff>104775</xdr:rowOff>
    </xdr:to>
    <xdr:pic>
      <xdr:nvPicPr>
        <xdr:cNvPr id="1168" name="Grafik 24">
          <a:extLst>
            <a:ext uri="{FF2B5EF4-FFF2-40B4-BE49-F238E27FC236}">
              <a16:creationId xmlns:a16="http://schemas.microsoft.com/office/drawing/2014/main" xmlns="" id="{00000000-0008-0000-0000-000090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86650" y="27051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933450</xdr:colOff>
      <xdr:row>25</xdr:row>
      <xdr:rowOff>9525</xdr:rowOff>
    </xdr:from>
    <xdr:to>
      <xdr:col>4</xdr:col>
      <xdr:colOff>9525</xdr:colOff>
      <xdr:row>25</xdr:row>
      <xdr:rowOff>104775</xdr:rowOff>
    </xdr:to>
    <xdr:pic>
      <xdr:nvPicPr>
        <xdr:cNvPr id="1171" name="Grafik 27">
          <a:extLst>
            <a:ext uri="{FF2B5EF4-FFF2-40B4-BE49-F238E27FC236}">
              <a16:creationId xmlns:a16="http://schemas.microsoft.com/office/drawing/2014/main" xmlns="" id="{00000000-0008-0000-0000-000093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33725" y="4524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981075</xdr:colOff>
      <xdr:row>30</xdr:row>
      <xdr:rowOff>9525</xdr:rowOff>
    </xdr:from>
    <xdr:to>
      <xdr:col>2</xdr:col>
      <xdr:colOff>0</xdr:colOff>
      <xdr:row>30</xdr:row>
      <xdr:rowOff>104775</xdr:rowOff>
    </xdr:to>
    <xdr:pic>
      <xdr:nvPicPr>
        <xdr:cNvPr id="10" name="Grafik 27">
          <a:extLst>
            <a:ext uri="{FF2B5EF4-FFF2-40B4-BE49-F238E27FC236}">
              <a16:creationId xmlns:a16="http://schemas.microsoft.com/office/drawing/2014/main" xmlns="" id="{BAE9860C-568B-421D-9E57-01A51E7302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60864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800100</xdr:colOff>
      <xdr:row>29</xdr:row>
      <xdr:rowOff>9525</xdr:rowOff>
    </xdr:from>
    <xdr:to>
      <xdr:col>6</xdr:col>
      <xdr:colOff>0</xdr:colOff>
      <xdr:row>29</xdr:row>
      <xdr:rowOff>104775</xdr:rowOff>
    </xdr:to>
    <xdr:pic>
      <xdr:nvPicPr>
        <xdr:cNvPr id="11" name="Grafik 27">
          <a:extLst>
            <a:ext uri="{FF2B5EF4-FFF2-40B4-BE49-F238E27FC236}">
              <a16:creationId xmlns:a16="http://schemas.microsoft.com/office/drawing/2014/main" xmlns="" id="{96138197-597A-4466-9A13-09B1D575DB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86300" y="56483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800100</xdr:colOff>
      <xdr:row>30</xdr:row>
      <xdr:rowOff>9525</xdr:rowOff>
    </xdr:from>
    <xdr:to>
      <xdr:col>6</xdr:col>
      <xdr:colOff>0</xdr:colOff>
      <xdr:row>30</xdr:row>
      <xdr:rowOff>104775</xdr:rowOff>
    </xdr:to>
    <xdr:pic>
      <xdr:nvPicPr>
        <xdr:cNvPr id="13" name="Grafik 27">
          <a:extLst>
            <a:ext uri="{FF2B5EF4-FFF2-40B4-BE49-F238E27FC236}">
              <a16:creationId xmlns:a16="http://schemas.microsoft.com/office/drawing/2014/main" xmlns="" id="{CEAD5044-3B5D-4A1D-9B00-369AC83337A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86300" y="60864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800100</xdr:colOff>
      <xdr:row>31</xdr:row>
      <xdr:rowOff>9525</xdr:rowOff>
    </xdr:from>
    <xdr:to>
      <xdr:col>6</xdr:col>
      <xdr:colOff>0</xdr:colOff>
      <xdr:row>31</xdr:row>
      <xdr:rowOff>104775</xdr:rowOff>
    </xdr:to>
    <xdr:pic>
      <xdr:nvPicPr>
        <xdr:cNvPr id="14" name="Grafik 27">
          <a:extLst>
            <a:ext uri="{FF2B5EF4-FFF2-40B4-BE49-F238E27FC236}">
              <a16:creationId xmlns:a16="http://schemas.microsoft.com/office/drawing/2014/main" xmlns="" id="{B3B97E9D-DC89-403F-B63B-5C05455613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86300" y="63341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990600</xdr:colOff>
      <xdr:row>30</xdr:row>
      <xdr:rowOff>9525</xdr:rowOff>
    </xdr:from>
    <xdr:to>
      <xdr:col>9</xdr:col>
      <xdr:colOff>0</xdr:colOff>
      <xdr:row>30</xdr:row>
      <xdr:rowOff>104775</xdr:rowOff>
    </xdr:to>
    <xdr:pic>
      <xdr:nvPicPr>
        <xdr:cNvPr id="15" name="Grafik 27">
          <a:extLst>
            <a:ext uri="{FF2B5EF4-FFF2-40B4-BE49-F238E27FC236}">
              <a16:creationId xmlns:a16="http://schemas.microsoft.com/office/drawing/2014/main" xmlns="" id="{38F87AF2-0702-497A-96FD-C2048E1356B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10450" y="60864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990600</xdr:colOff>
      <xdr:row>29</xdr:row>
      <xdr:rowOff>9525</xdr:rowOff>
    </xdr:from>
    <xdr:to>
      <xdr:col>9</xdr:col>
      <xdr:colOff>0</xdr:colOff>
      <xdr:row>29</xdr:row>
      <xdr:rowOff>104775</xdr:rowOff>
    </xdr:to>
    <xdr:pic>
      <xdr:nvPicPr>
        <xdr:cNvPr id="16" name="Grafik 27">
          <a:extLst>
            <a:ext uri="{FF2B5EF4-FFF2-40B4-BE49-F238E27FC236}">
              <a16:creationId xmlns:a16="http://schemas.microsoft.com/office/drawing/2014/main" xmlns="" id="{27D21A36-9264-4881-B461-5A292AE7E8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10450" y="56483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981075</xdr:colOff>
      <xdr:row>38</xdr:row>
      <xdr:rowOff>9525</xdr:rowOff>
    </xdr:from>
    <xdr:to>
      <xdr:col>2</xdr:col>
      <xdr:colOff>0</xdr:colOff>
      <xdr:row>38</xdr:row>
      <xdr:rowOff>104775</xdr:rowOff>
    </xdr:to>
    <xdr:pic>
      <xdr:nvPicPr>
        <xdr:cNvPr id="17" name="Grafik 27">
          <a:extLst>
            <a:ext uri="{FF2B5EF4-FFF2-40B4-BE49-F238E27FC236}">
              <a16:creationId xmlns:a16="http://schemas.microsoft.com/office/drawing/2014/main" xmlns="" id="{996CAB6C-90AA-4D4F-A2C5-119821BDF5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76295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800100</xdr:colOff>
      <xdr:row>37</xdr:row>
      <xdr:rowOff>9525</xdr:rowOff>
    </xdr:from>
    <xdr:to>
      <xdr:col>6</xdr:col>
      <xdr:colOff>0</xdr:colOff>
      <xdr:row>37</xdr:row>
      <xdr:rowOff>104775</xdr:rowOff>
    </xdr:to>
    <xdr:pic>
      <xdr:nvPicPr>
        <xdr:cNvPr id="18" name="Grafik 27">
          <a:extLst>
            <a:ext uri="{FF2B5EF4-FFF2-40B4-BE49-F238E27FC236}">
              <a16:creationId xmlns:a16="http://schemas.microsoft.com/office/drawing/2014/main" xmlns="" id="{7C0EC443-9A75-45BF-91C3-953BA0AB64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86300" y="7191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800100</xdr:colOff>
      <xdr:row>38</xdr:row>
      <xdr:rowOff>9525</xdr:rowOff>
    </xdr:from>
    <xdr:to>
      <xdr:col>6</xdr:col>
      <xdr:colOff>0</xdr:colOff>
      <xdr:row>38</xdr:row>
      <xdr:rowOff>104775</xdr:rowOff>
    </xdr:to>
    <xdr:pic>
      <xdr:nvPicPr>
        <xdr:cNvPr id="19" name="Grafik 27">
          <a:extLst>
            <a:ext uri="{FF2B5EF4-FFF2-40B4-BE49-F238E27FC236}">
              <a16:creationId xmlns:a16="http://schemas.microsoft.com/office/drawing/2014/main" xmlns="" id="{374B94FB-D866-43B4-9145-6BE039C28A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86300" y="76295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800100</xdr:colOff>
      <xdr:row>39</xdr:row>
      <xdr:rowOff>9525</xdr:rowOff>
    </xdr:from>
    <xdr:to>
      <xdr:col>6</xdr:col>
      <xdr:colOff>0</xdr:colOff>
      <xdr:row>39</xdr:row>
      <xdr:rowOff>104775</xdr:rowOff>
    </xdr:to>
    <xdr:pic>
      <xdr:nvPicPr>
        <xdr:cNvPr id="20" name="Grafik 27">
          <a:extLst>
            <a:ext uri="{FF2B5EF4-FFF2-40B4-BE49-F238E27FC236}">
              <a16:creationId xmlns:a16="http://schemas.microsoft.com/office/drawing/2014/main" xmlns="" id="{9654D19C-0DC5-49BA-B9FA-620DAB2E37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86300" y="78771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990600</xdr:colOff>
      <xdr:row>37</xdr:row>
      <xdr:rowOff>9525</xdr:rowOff>
    </xdr:from>
    <xdr:to>
      <xdr:col>9</xdr:col>
      <xdr:colOff>0</xdr:colOff>
      <xdr:row>37</xdr:row>
      <xdr:rowOff>104775</xdr:rowOff>
    </xdr:to>
    <xdr:pic>
      <xdr:nvPicPr>
        <xdr:cNvPr id="21" name="Grafik 27">
          <a:extLst>
            <a:ext uri="{FF2B5EF4-FFF2-40B4-BE49-F238E27FC236}">
              <a16:creationId xmlns:a16="http://schemas.microsoft.com/office/drawing/2014/main" xmlns="" id="{67D44C21-F86F-4EA9-B114-AC0BC92994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10450" y="7191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990600</xdr:colOff>
      <xdr:row>34</xdr:row>
      <xdr:rowOff>9525</xdr:rowOff>
    </xdr:from>
    <xdr:to>
      <xdr:col>9</xdr:col>
      <xdr:colOff>0</xdr:colOff>
      <xdr:row>34</xdr:row>
      <xdr:rowOff>104775</xdr:rowOff>
    </xdr:to>
    <xdr:pic>
      <xdr:nvPicPr>
        <xdr:cNvPr id="2" name="Grafik 27">
          <a:extLst>
            <a:ext uri="{FF2B5EF4-FFF2-40B4-BE49-F238E27FC236}">
              <a16:creationId xmlns:a16="http://schemas.microsoft.com/office/drawing/2014/main" xmlns="" id="{3C2C0896-9C56-4FA8-A29E-BE0ADF92C4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10450" y="61912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990600</xdr:colOff>
      <xdr:row>42</xdr:row>
      <xdr:rowOff>9525</xdr:rowOff>
    </xdr:from>
    <xdr:to>
      <xdr:col>9</xdr:col>
      <xdr:colOff>0</xdr:colOff>
      <xdr:row>42</xdr:row>
      <xdr:rowOff>104775</xdr:rowOff>
    </xdr:to>
    <xdr:pic>
      <xdr:nvPicPr>
        <xdr:cNvPr id="3" name="Grafik 27">
          <a:extLst>
            <a:ext uri="{FF2B5EF4-FFF2-40B4-BE49-F238E27FC236}">
              <a16:creationId xmlns:a16="http://schemas.microsoft.com/office/drawing/2014/main" xmlns="" id="{930E1824-BAD4-4A8F-91BA-68C3D0D688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10450" y="86487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923925</xdr:colOff>
      <xdr:row>15</xdr:row>
      <xdr:rowOff>9525</xdr:rowOff>
    </xdr:from>
    <xdr:ext cx="104775" cy="95250"/>
    <xdr:pic>
      <xdr:nvPicPr>
        <xdr:cNvPr id="5" name="Grafik 23">
          <a:extLst>
            <a:ext uri="{FF2B5EF4-FFF2-40B4-BE49-F238E27FC236}">
              <a16:creationId xmlns:a16="http://schemas.microsoft.com/office/drawing/2014/main" xmlns="" id="{15FC7053-6D3B-47A1-88A3-A14DB831D7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24200" y="27717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923925</xdr:colOff>
      <xdr:row>13</xdr:row>
      <xdr:rowOff>9525</xdr:rowOff>
    </xdr:from>
    <xdr:ext cx="104775" cy="95250"/>
    <xdr:pic>
      <xdr:nvPicPr>
        <xdr:cNvPr id="4" name="Grafik 23">
          <a:extLst>
            <a:ext uri="{FF2B5EF4-FFF2-40B4-BE49-F238E27FC236}">
              <a16:creationId xmlns:a16="http://schemas.microsoft.com/office/drawing/2014/main" xmlns="" id="{BE7C5F07-E3D2-45B4-9ED7-270655C279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81350" y="2200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142875</xdr:colOff>
      <xdr:row>0</xdr:row>
      <xdr:rowOff>0</xdr:rowOff>
    </xdr:from>
    <xdr:to>
      <xdr:col>5</xdr:col>
      <xdr:colOff>66675</xdr:colOff>
      <xdr:row>3</xdr:row>
      <xdr:rowOff>28575</xdr:rowOff>
    </xdr:to>
    <xdr:pic>
      <xdr:nvPicPr>
        <xdr:cNvPr id="2" name="Grafik 1">
          <a:extLst>
            <a:ext uri="{FF2B5EF4-FFF2-40B4-BE49-F238E27FC236}">
              <a16:creationId xmlns:a16="http://schemas.microsoft.com/office/drawing/2014/main" xmlns="" id="{CAF01388-A719-44AA-8AC6-250867C132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24900" y="0"/>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4</xdr:row>
      <xdr:rowOff>0</xdr:rowOff>
    </xdr:from>
    <xdr:to>
      <xdr:col>5</xdr:col>
      <xdr:colOff>0</xdr:colOff>
      <xdr:row>4</xdr:row>
      <xdr:rowOff>104775</xdr:rowOff>
    </xdr:to>
    <xdr:pic>
      <xdr:nvPicPr>
        <xdr:cNvPr id="3" name="Grafik 15">
          <a:extLst>
            <a:ext uri="{FF2B5EF4-FFF2-40B4-BE49-F238E27FC236}">
              <a16:creationId xmlns:a16="http://schemas.microsoft.com/office/drawing/2014/main" xmlns="" id="{BBBF2BF8-E216-4294-A5A4-6332A28D491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58375" y="685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9</xdr:row>
      <xdr:rowOff>9525</xdr:rowOff>
    </xdr:from>
    <xdr:to>
      <xdr:col>4</xdr:col>
      <xdr:colOff>9525</xdr:colOff>
      <xdr:row>9</xdr:row>
      <xdr:rowOff>114300</xdr:rowOff>
    </xdr:to>
    <xdr:pic>
      <xdr:nvPicPr>
        <xdr:cNvPr id="4" name="Grafik 15">
          <a:extLst>
            <a:ext uri="{FF2B5EF4-FFF2-40B4-BE49-F238E27FC236}">
              <a16:creationId xmlns:a16="http://schemas.microsoft.com/office/drawing/2014/main" xmlns="" id="{64F07496-4C7F-4BF1-BD25-A30521EE0B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86775" y="2047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9</xdr:row>
      <xdr:rowOff>9525</xdr:rowOff>
    </xdr:from>
    <xdr:to>
      <xdr:col>5</xdr:col>
      <xdr:colOff>0</xdr:colOff>
      <xdr:row>9</xdr:row>
      <xdr:rowOff>114300</xdr:rowOff>
    </xdr:to>
    <xdr:pic>
      <xdr:nvPicPr>
        <xdr:cNvPr id="5" name="Grafik 15">
          <a:extLst>
            <a:ext uri="{FF2B5EF4-FFF2-40B4-BE49-F238E27FC236}">
              <a16:creationId xmlns:a16="http://schemas.microsoft.com/office/drawing/2014/main" xmlns="" id="{1E52CFDC-D475-4731-9EEC-770382CDEF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58375" y="2047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3019425</xdr:colOff>
      <xdr:row>8</xdr:row>
      <xdr:rowOff>0</xdr:rowOff>
    </xdr:from>
    <xdr:to>
      <xdr:col>1</xdr:col>
      <xdr:colOff>9525</xdr:colOff>
      <xdr:row>8</xdr:row>
      <xdr:rowOff>104775</xdr:rowOff>
    </xdr:to>
    <xdr:pic>
      <xdr:nvPicPr>
        <xdr:cNvPr id="6" name="Grafik 15">
          <a:extLst>
            <a:ext uri="{FF2B5EF4-FFF2-40B4-BE49-F238E27FC236}">
              <a16:creationId xmlns:a16="http://schemas.microsoft.com/office/drawing/2014/main" xmlns="" id="{B71EF8E1-5A45-42B6-B00A-CF854B982E4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19425" y="1800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2124075</xdr:colOff>
      <xdr:row>0</xdr:row>
      <xdr:rowOff>9525</xdr:rowOff>
    </xdr:from>
    <xdr:to>
      <xdr:col>8</xdr:col>
      <xdr:colOff>85725</xdr:colOff>
      <xdr:row>3</xdr:row>
      <xdr:rowOff>38100</xdr:rowOff>
    </xdr:to>
    <xdr:pic>
      <xdr:nvPicPr>
        <xdr:cNvPr id="2" name="Grafik 1">
          <a:extLst>
            <a:ext uri="{FF2B5EF4-FFF2-40B4-BE49-F238E27FC236}">
              <a16:creationId xmlns:a16="http://schemas.microsoft.com/office/drawing/2014/main" xmlns="" id="{19F7858A-E72E-4721-B3F9-A04D6EE1CD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11200" y="9525"/>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752475</xdr:colOff>
      <xdr:row>6</xdr:row>
      <xdr:rowOff>9525</xdr:rowOff>
    </xdr:from>
    <xdr:to>
      <xdr:col>5</xdr:col>
      <xdr:colOff>9525</xdr:colOff>
      <xdr:row>6</xdr:row>
      <xdr:rowOff>114300</xdr:rowOff>
    </xdr:to>
    <xdr:pic>
      <xdr:nvPicPr>
        <xdr:cNvPr id="3" name="Grafik 15">
          <a:extLst>
            <a:ext uri="{FF2B5EF4-FFF2-40B4-BE49-F238E27FC236}">
              <a16:creationId xmlns:a16="http://schemas.microsoft.com/office/drawing/2014/main" xmlns="" id="{C8709976-C8D1-4A3F-BEA8-F787124A7E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15325" y="1162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3286125</xdr:colOff>
      <xdr:row>6</xdr:row>
      <xdr:rowOff>9525</xdr:rowOff>
    </xdr:from>
    <xdr:to>
      <xdr:col>3</xdr:col>
      <xdr:colOff>0</xdr:colOff>
      <xdr:row>6</xdr:row>
      <xdr:rowOff>114300</xdr:rowOff>
    </xdr:to>
    <xdr:pic>
      <xdr:nvPicPr>
        <xdr:cNvPr id="4" name="Grafik 15">
          <a:extLst>
            <a:ext uri="{FF2B5EF4-FFF2-40B4-BE49-F238E27FC236}">
              <a16:creationId xmlns:a16="http://schemas.microsoft.com/office/drawing/2014/main" xmlns="" id="{5446C88A-065F-4E09-8CB2-87F80DB168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15100" y="1162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838200</xdr:colOff>
      <xdr:row>6</xdr:row>
      <xdr:rowOff>9525</xdr:rowOff>
    </xdr:from>
    <xdr:to>
      <xdr:col>4</xdr:col>
      <xdr:colOff>0</xdr:colOff>
      <xdr:row>6</xdr:row>
      <xdr:rowOff>114300</xdr:rowOff>
    </xdr:to>
    <xdr:pic>
      <xdr:nvPicPr>
        <xdr:cNvPr id="5" name="Grafik 15">
          <a:extLst>
            <a:ext uri="{FF2B5EF4-FFF2-40B4-BE49-F238E27FC236}">
              <a16:creationId xmlns:a16="http://schemas.microsoft.com/office/drawing/2014/main" xmlns="" id="{CD33F22F-73B2-427D-B008-C048DBFE0A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58075" y="1162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742950</xdr:colOff>
      <xdr:row>6</xdr:row>
      <xdr:rowOff>9525</xdr:rowOff>
    </xdr:from>
    <xdr:to>
      <xdr:col>6</xdr:col>
      <xdr:colOff>0</xdr:colOff>
      <xdr:row>6</xdr:row>
      <xdr:rowOff>114300</xdr:rowOff>
    </xdr:to>
    <xdr:pic>
      <xdr:nvPicPr>
        <xdr:cNvPr id="6" name="Grafik 15">
          <a:extLst>
            <a:ext uri="{FF2B5EF4-FFF2-40B4-BE49-F238E27FC236}">
              <a16:creationId xmlns:a16="http://schemas.microsoft.com/office/drawing/2014/main" xmlns="" id="{526B7C38-33B5-4A34-B9F3-902CEA9365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53525" y="1162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752475</xdr:colOff>
      <xdr:row>6</xdr:row>
      <xdr:rowOff>9525</xdr:rowOff>
    </xdr:from>
    <xdr:to>
      <xdr:col>7</xdr:col>
      <xdr:colOff>9525</xdr:colOff>
      <xdr:row>6</xdr:row>
      <xdr:rowOff>114300</xdr:rowOff>
    </xdr:to>
    <xdr:pic>
      <xdr:nvPicPr>
        <xdr:cNvPr id="7" name="Grafik 15">
          <a:extLst>
            <a:ext uri="{FF2B5EF4-FFF2-40B4-BE49-F238E27FC236}">
              <a16:creationId xmlns:a16="http://schemas.microsoft.com/office/drawing/2014/main" xmlns="" id="{2F3A2B39-3B76-4DFD-A686-1E76CBDEA3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10775" y="1162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2124075</xdr:colOff>
      <xdr:row>0</xdr:row>
      <xdr:rowOff>9525</xdr:rowOff>
    </xdr:from>
    <xdr:to>
      <xdr:col>7</xdr:col>
      <xdr:colOff>85725</xdr:colOff>
      <xdr:row>3</xdr:row>
      <xdr:rowOff>38100</xdr:rowOff>
    </xdr:to>
    <xdr:pic>
      <xdr:nvPicPr>
        <xdr:cNvPr id="2" name="Grafik 1">
          <a:extLst>
            <a:ext uri="{FF2B5EF4-FFF2-40B4-BE49-F238E27FC236}">
              <a16:creationId xmlns:a16="http://schemas.microsoft.com/office/drawing/2014/main" xmlns="" id="{8D6B07A3-056C-4C29-BB37-042B2C135D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25375" y="9525"/>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5</xdr:row>
      <xdr:rowOff>9525</xdr:rowOff>
    </xdr:from>
    <xdr:to>
      <xdr:col>2</xdr:col>
      <xdr:colOff>9525</xdr:colOff>
      <xdr:row>5</xdr:row>
      <xdr:rowOff>114300</xdr:rowOff>
    </xdr:to>
    <xdr:pic>
      <xdr:nvPicPr>
        <xdr:cNvPr id="3" name="Grafik 15">
          <a:extLst>
            <a:ext uri="{FF2B5EF4-FFF2-40B4-BE49-F238E27FC236}">
              <a16:creationId xmlns:a16="http://schemas.microsoft.com/office/drawing/2014/main" xmlns="" id="{9192505F-E669-47AC-AC90-3512C5A840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33725" y="857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3219450</xdr:colOff>
      <xdr:row>5</xdr:row>
      <xdr:rowOff>0</xdr:rowOff>
    </xdr:from>
    <xdr:to>
      <xdr:col>4</xdr:col>
      <xdr:colOff>9525</xdr:colOff>
      <xdr:row>5</xdr:row>
      <xdr:rowOff>104775</xdr:rowOff>
    </xdr:to>
    <xdr:pic>
      <xdr:nvPicPr>
        <xdr:cNvPr id="4" name="Grafik 15">
          <a:extLst>
            <a:ext uri="{FF2B5EF4-FFF2-40B4-BE49-F238E27FC236}">
              <a16:creationId xmlns:a16="http://schemas.microsoft.com/office/drawing/2014/main" xmlns="" id="{83851F4E-869A-48DB-AB9D-0000FBF485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29550" y="847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800100</xdr:colOff>
      <xdr:row>5</xdr:row>
      <xdr:rowOff>9525</xdr:rowOff>
    </xdr:from>
    <xdr:to>
      <xdr:col>5</xdr:col>
      <xdr:colOff>9525</xdr:colOff>
      <xdr:row>5</xdr:row>
      <xdr:rowOff>114300</xdr:rowOff>
    </xdr:to>
    <xdr:pic>
      <xdr:nvPicPr>
        <xdr:cNvPr id="5" name="Grafik 15">
          <a:extLst>
            <a:ext uri="{FF2B5EF4-FFF2-40B4-BE49-F238E27FC236}">
              <a16:creationId xmlns:a16="http://schemas.microsoft.com/office/drawing/2014/main" xmlns="" id="{D5E8E552-AEF4-4D6D-9F27-F8D6E29412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857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676275</xdr:colOff>
      <xdr:row>22</xdr:row>
      <xdr:rowOff>9525</xdr:rowOff>
    </xdr:from>
    <xdr:to>
      <xdr:col>5</xdr:col>
      <xdr:colOff>781050</xdr:colOff>
      <xdr:row>22</xdr:row>
      <xdr:rowOff>114300</xdr:rowOff>
    </xdr:to>
    <xdr:pic>
      <xdr:nvPicPr>
        <xdr:cNvPr id="10" name="Grafik 15">
          <a:extLst>
            <a:ext uri="{FF2B5EF4-FFF2-40B4-BE49-F238E27FC236}">
              <a16:creationId xmlns:a16="http://schemas.microsoft.com/office/drawing/2014/main" xmlns="" id="{17CEC3CB-C804-41F9-B894-509FF844440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87000" y="6696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285750</xdr:colOff>
      <xdr:row>4</xdr:row>
      <xdr:rowOff>9525</xdr:rowOff>
    </xdr:from>
    <xdr:to>
      <xdr:col>13</xdr:col>
      <xdr:colOff>0</xdr:colOff>
      <xdr:row>4</xdr:row>
      <xdr:rowOff>114300</xdr:rowOff>
    </xdr:to>
    <xdr:pic>
      <xdr:nvPicPr>
        <xdr:cNvPr id="12448" name="Grafik 18">
          <a:extLst>
            <a:ext uri="{FF2B5EF4-FFF2-40B4-BE49-F238E27FC236}">
              <a16:creationId xmlns:a16="http://schemas.microsoft.com/office/drawing/2014/main" xmlns="" id="{00000000-0008-0000-0400-0000A0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48650" y="714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762000</xdr:colOff>
      <xdr:row>4</xdr:row>
      <xdr:rowOff>0</xdr:rowOff>
    </xdr:from>
    <xdr:to>
      <xdr:col>4</xdr:col>
      <xdr:colOff>9525</xdr:colOff>
      <xdr:row>4</xdr:row>
      <xdr:rowOff>104775</xdr:rowOff>
    </xdr:to>
    <xdr:pic>
      <xdr:nvPicPr>
        <xdr:cNvPr id="12449" name="Grafik 18">
          <a:extLst>
            <a:ext uri="{FF2B5EF4-FFF2-40B4-BE49-F238E27FC236}">
              <a16:creationId xmlns:a16="http://schemas.microsoft.com/office/drawing/2014/main" xmlns="" id="{00000000-0008-0000-0400-0000A1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24150" y="4953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323850</xdr:colOff>
      <xdr:row>6</xdr:row>
      <xdr:rowOff>9525</xdr:rowOff>
    </xdr:from>
    <xdr:to>
      <xdr:col>0</xdr:col>
      <xdr:colOff>438150</xdr:colOff>
      <xdr:row>6</xdr:row>
      <xdr:rowOff>114300</xdr:rowOff>
    </xdr:to>
    <xdr:pic>
      <xdr:nvPicPr>
        <xdr:cNvPr id="12451" name="Grafik 6">
          <a:extLst>
            <a:ext uri="{FF2B5EF4-FFF2-40B4-BE49-F238E27FC236}">
              <a16:creationId xmlns:a16="http://schemas.microsoft.com/office/drawing/2014/main" xmlns="" id="{00000000-0008-0000-0400-0000A3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41814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171450</xdr:colOff>
      <xdr:row>6</xdr:row>
      <xdr:rowOff>9525</xdr:rowOff>
    </xdr:from>
    <xdr:to>
      <xdr:col>1</xdr:col>
      <xdr:colOff>285750</xdr:colOff>
      <xdr:row>6</xdr:row>
      <xdr:rowOff>114300</xdr:rowOff>
    </xdr:to>
    <xdr:pic>
      <xdr:nvPicPr>
        <xdr:cNvPr id="12452" name="Grafik 6">
          <a:extLst>
            <a:ext uri="{FF2B5EF4-FFF2-40B4-BE49-F238E27FC236}">
              <a16:creationId xmlns:a16="http://schemas.microsoft.com/office/drawing/2014/main" xmlns="" id="{00000000-0008-0000-0400-0000A4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3990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8</xdr:row>
      <xdr:rowOff>9525</xdr:rowOff>
    </xdr:from>
    <xdr:to>
      <xdr:col>14</xdr:col>
      <xdr:colOff>523875</xdr:colOff>
      <xdr:row>8</xdr:row>
      <xdr:rowOff>114300</xdr:rowOff>
    </xdr:to>
    <xdr:pic>
      <xdr:nvPicPr>
        <xdr:cNvPr id="12453" name="Grafik 18">
          <a:extLst>
            <a:ext uri="{FF2B5EF4-FFF2-40B4-BE49-F238E27FC236}">
              <a16:creationId xmlns:a16="http://schemas.microsoft.com/office/drawing/2014/main" xmlns="" id="{00000000-0008-0000-0400-0000A5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4524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15</xdr:row>
      <xdr:rowOff>9525</xdr:rowOff>
    </xdr:from>
    <xdr:to>
      <xdr:col>14</xdr:col>
      <xdr:colOff>523875</xdr:colOff>
      <xdr:row>15</xdr:row>
      <xdr:rowOff>114300</xdr:rowOff>
    </xdr:to>
    <xdr:pic>
      <xdr:nvPicPr>
        <xdr:cNvPr id="12454" name="Grafik 18">
          <a:extLst>
            <a:ext uri="{FF2B5EF4-FFF2-40B4-BE49-F238E27FC236}">
              <a16:creationId xmlns:a16="http://schemas.microsoft.com/office/drawing/2014/main" xmlns="" id="{00000000-0008-0000-0400-0000A6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6048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21</xdr:row>
      <xdr:rowOff>9525</xdr:rowOff>
    </xdr:from>
    <xdr:to>
      <xdr:col>14</xdr:col>
      <xdr:colOff>523875</xdr:colOff>
      <xdr:row>21</xdr:row>
      <xdr:rowOff>114300</xdr:rowOff>
    </xdr:to>
    <xdr:pic>
      <xdr:nvPicPr>
        <xdr:cNvPr id="12455" name="Grafik 18">
          <a:extLst>
            <a:ext uri="{FF2B5EF4-FFF2-40B4-BE49-F238E27FC236}">
              <a16:creationId xmlns:a16="http://schemas.microsoft.com/office/drawing/2014/main" xmlns="" id="{00000000-0008-0000-0400-0000A7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8334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27</xdr:row>
      <xdr:rowOff>9525</xdr:rowOff>
    </xdr:from>
    <xdr:to>
      <xdr:col>14</xdr:col>
      <xdr:colOff>523875</xdr:colOff>
      <xdr:row>27</xdr:row>
      <xdr:rowOff>114300</xdr:rowOff>
    </xdr:to>
    <xdr:pic>
      <xdr:nvPicPr>
        <xdr:cNvPr id="12456" name="Grafik 18">
          <a:extLst>
            <a:ext uri="{FF2B5EF4-FFF2-40B4-BE49-F238E27FC236}">
              <a16:creationId xmlns:a16="http://schemas.microsoft.com/office/drawing/2014/main" xmlns="" id="{00000000-0008-0000-0400-0000A8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0620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30</xdr:row>
      <xdr:rowOff>9525</xdr:rowOff>
    </xdr:from>
    <xdr:to>
      <xdr:col>14</xdr:col>
      <xdr:colOff>523875</xdr:colOff>
      <xdr:row>30</xdr:row>
      <xdr:rowOff>114300</xdr:rowOff>
    </xdr:to>
    <xdr:pic>
      <xdr:nvPicPr>
        <xdr:cNvPr id="12457" name="Grafik 18">
          <a:extLst>
            <a:ext uri="{FF2B5EF4-FFF2-40B4-BE49-F238E27FC236}">
              <a16:creationId xmlns:a16="http://schemas.microsoft.com/office/drawing/2014/main" xmlns="" id="{00000000-0008-0000-0400-0000A9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1763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41</xdr:row>
      <xdr:rowOff>9525</xdr:rowOff>
    </xdr:from>
    <xdr:to>
      <xdr:col>14</xdr:col>
      <xdr:colOff>523875</xdr:colOff>
      <xdr:row>41</xdr:row>
      <xdr:rowOff>114300</xdr:rowOff>
    </xdr:to>
    <xdr:pic>
      <xdr:nvPicPr>
        <xdr:cNvPr id="12458" name="Grafik 18">
          <a:extLst>
            <a:ext uri="{FF2B5EF4-FFF2-40B4-BE49-F238E27FC236}">
              <a16:creationId xmlns:a16="http://schemas.microsoft.com/office/drawing/2014/main" xmlns="" id="{00000000-0008-0000-0400-0000AA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3668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48</xdr:row>
      <xdr:rowOff>9525</xdr:rowOff>
    </xdr:from>
    <xdr:to>
      <xdr:col>14</xdr:col>
      <xdr:colOff>523875</xdr:colOff>
      <xdr:row>48</xdr:row>
      <xdr:rowOff>114300</xdr:rowOff>
    </xdr:to>
    <xdr:pic>
      <xdr:nvPicPr>
        <xdr:cNvPr id="12459" name="Grafik 18">
          <a:extLst>
            <a:ext uri="{FF2B5EF4-FFF2-40B4-BE49-F238E27FC236}">
              <a16:creationId xmlns:a16="http://schemas.microsoft.com/office/drawing/2014/main" xmlns="" id="{00000000-0008-0000-0400-0000AB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5192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51</xdr:row>
      <xdr:rowOff>9525</xdr:rowOff>
    </xdr:from>
    <xdr:to>
      <xdr:col>14</xdr:col>
      <xdr:colOff>523875</xdr:colOff>
      <xdr:row>51</xdr:row>
      <xdr:rowOff>114300</xdr:rowOff>
    </xdr:to>
    <xdr:pic>
      <xdr:nvPicPr>
        <xdr:cNvPr id="12460" name="Grafik 18">
          <a:extLst>
            <a:ext uri="{FF2B5EF4-FFF2-40B4-BE49-F238E27FC236}">
              <a16:creationId xmlns:a16="http://schemas.microsoft.com/office/drawing/2014/main" xmlns="" id="{00000000-0008-0000-0400-0000AC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6335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54</xdr:row>
      <xdr:rowOff>9525</xdr:rowOff>
    </xdr:from>
    <xdr:to>
      <xdr:col>14</xdr:col>
      <xdr:colOff>523875</xdr:colOff>
      <xdr:row>54</xdr:row>
      <xdr:rowOff>114300</xdr:rowOff>
    </xdr:to>
    <xdr:pic>
      <xdr:nvPicPr>
        <xdr:cNvPr id="12461" name="Grafik 18">
          <a:extLst>
            <a:ext uri="{FF2B5EF4-FFF2-40B4-BE49-F238E27FC236}">
              <a16:creationId xmlns:a16="http://schemas.microsoft.com/office/drawing/2014/main" xmlns="" id="{00000000-0008-0000-0400-0000AD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7478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66675</xdr:colOff>
      <xdr:row>0</xdr:row>
      <xdr:rowOff>95250</xdr:rowOff>
    </xdr:from>
    <xdr:to>
      <xdr:col>15</xdr:col>
      <xdr:colOff>514350</xdr:colOff>
      <xdr:row>4</xdr:row>
      <xdr:rowOff>95250</xdr:rowOff>
    </xdr:to>
    <xdr:pic>
      <xdr:nvPicPr>
        <xdr:cNvPr id="12462" name="Grafik 1">
          <a:extLst>
            <a:ext uri="{FF2B5EF4-FFF2-40B4-BE49-F238E27FC236}">
              <a16:creationId xmlns:a16="http://schemas.microsoft.com/office/drawing/2014/main" xmlns="" id="{00000000-0008-0000-0400-0000AE3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58200" y="9525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4752975</xdr:colOff>
      <xdr:row>7</xdr:row>
      <xdr:rowOff>9525</xdr:rowOff>
    </xdr:from>
    <xdr:to>
      <xdr:col>16</xdr:col>
      <xdr:colOff>4857750</xdr:colOff>
      <xdr:row>7</xdr:row>
      <xdr:rowOff>114300</xdr:rowOff>
    </xdr:to>
    <xdr:pic>
      <xdr:nvPicPr>
        <xdr:cNvPr id="12463" name="Grafik 18">
          <a:extLst>
            <a:ext uri="{FF2B5EF4-FFF2-40B4-BE49-F238E27FC236}">
              <a16:creationId xmlns:a16="http://schemas.microsoft.com/office/drawing/2014/main" xmlns="" id="{00000000-0008-0000-0400-0000AF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7550" y="4200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29</xdr:row>
      <xdr:rowOff>9525</xdr:rowOff>
    </xdr:from>
    <xdr:to>
      <xdr:col>14</xdr:col>
      <xdr:colOff>523875</xdr:colOff>
      <xdr:row>29</xdr:row>
      <xdr:rowOff>95250</xdr:rowOff>
    </xdr:to>
    <xdr:pic>
      <xdr:nvPicPr>
        <xdr:cNvPr id="18" name="Grafik 29">
          <a:extLst>
            <a:ext uri="{FF2B5EF4-FFF2-40B4-BE49-F238E27FC236}">
              <a16:creationId xmlns:a16="http://schemas.microsoft.com/office/drawing/2014/main" xmlns="" id="{00000000-0008-0000-0400-00001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58300" y="11382375"/>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6</xdr:row>
      <xdr:rowOff>9525</xdr:rowOff>
    </xdr:from>
    <xdr:to>
      <xdr:col>14</xdr:col>
      <xdr:colOff>523875</xdr:colOff>
      <xdr:row>6</xdr:row>
      <xdr:rowOff>114300</xdr:rowOff>
    </xdr:to>
    <xdr:pic>
      <xdr:nvPicPr>
        <xdr:cNvPr id="19" name="Grafik 18">
          <a:extLst>
            <a:ext uri="{FF2B5EF4-FFF2-40B4-BE49-F238E27FC236}">
              <a16:creationId xmlns:a16="http://schemas.microsoft.com/office/drawing/2014/main" xmlns="" id="{00000000-0008-0000-0400-00001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42862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14</xdr:col>
      <xdr:colOff>409575</xdr:colOff>
      <xdr:row>57</xdr:row>
      <xdr:rowOff>9525</xdr:rowOff>
    </xdr:from>
    <xdr:ext cx="114300" cy="104775"/>
    <xdr:pic>
      <xdr:nvPicPr>
        <xdr:cNvPr id="20" name="Grafik 18">
          <a:extLst>
            <a:ext uri="{FF2B5EF4-FFF2-40B4-BE49-F238E27FC236}">
              <a16:creationId xmlns:a16="http://schemas.microsoft.com/office/drawing/2014/main" xmlns="" id="{22237F24-7603-475A-B4CB-0A47B638F5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24975" y="21097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409575</xdr:colOff>
      <xdr:row>60</xdr:row>
      <xdr:rowOff>9525</xdr:rowOff>
    </xdr:from>
    <xdr:ext cx="114300" cy="104775"/>
    <xdr:pic>
      <xdr:nvPicPr>
        <xdr:cNvPr id="21" name="Grafik 18">
          <a:extLst>
            <a:ext uri="{FF2B5EF4-FFF2-40B4-BE49-F238E27FC236}">
              <a16:creationId xmlns:a16="http://schemas.microsoft.com/office/drawing/2014/main" xmlns="" id="{90B4382E-3038-438D-82F0-3EE66E9CE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24975" y="22240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14</xdr:col>
      <xdr:colOff>409575</xdr:colOff>
      <xdr:row>18</xdr:row>
      <xdr:rowOff>9524</xdr:rowOff>
    </xdr:from>
    <xdr:to>
      <xdr:col>14</xdr:col>
      <xdr:colOff>524775</xdr:colOff>
      <xdr:row>18</xdr:row>
      <xdr:rowOff>95924</xdr:rowOff>
    </xdr:to>
    <xdr:pic>
      <xdr:nvPicPr>
        <xdr:cNvPr id="26" name="Grafik 29">
          <a:extLst>
            <a:ext uri="{FF2B5EF4-FFF2-40B4-BE49-F238E27FC236}">
              <a16:creationId xmlns:a16="http://schemas.microsoft.com/office/drawing/2014/main" xmlns="" id="{4CFE57AB-A276-4032-A5B0-74C6835A199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24975" y="7381874"/>
          <a:ext cx="115200" cy="8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33</xdr:row>
      <xdr:rowOff>9525</xdr:rowOff>
    </xdr:from>
    <xdr:to>
      <xdr:col>14</xdr:col>
      <xdr:colOff>523875</xdr:colOff>
      <xdr:row>33</xdr:row>
      <xdr:rowOff>114300</xdr:rowOff>
    </xdr:to>
    <xdr:pic>
      <xdr:nvPicPr>
        <xdr:cNvPr id="28" name="Grafik 18">
          <a:extLst>
            <a:ext uri="{FF2B5EF4-FFF2-40B4-BE49-F238E27FC236}">
              <a16:creationId xmlns:a16="http://schemas.microsoft.com/office/drawing/2014/main" xmlns="" id="{CAC5F44E-96BC-4B50-BE4E-300382ECE5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24975" y="13096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39</xdr:row>
      <xdr:rowOff>9525</xdr:rowOff>
    </xdr:from>
    <xdr:to>
      <xdr:col>14</xdr:col>
      <xdr:colOff>523875</xdr:colOff>
      <xdr:row>39</xdr:row>
      <xdr:rowOff>114300</xdr:rowOff>
    </xdr:to>
    <xdr:pic>
      <xdr:nvPicPr>
        <xdr:cNvPr id="29" name="Grafik 18">
          <a:extLst>
            <a:ext uri="{FF2B5EF4-FFF2-40B4-BE49-F238E27FC236}">
              <a16:creationId xmlns:a16="http://schemas.microsoft.com/office/drawing/2014/main" xmlns="" id="{9E1C0DEC-D2CF-462C-9438-7C2E64D527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24975" y="15382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24</xdr:row>
      <xdr:rowOff>9525</xdr:rowOff>
    </xdr:from>
    <xdr:to>
      <xdr:col>14</xdr:col>
      <xdr:colOff>523875</xdr:colOff>
      <xdr:row>24</xdr:row>
      <xdr:rowOff>95250</xdr:rowOff>
    </xdr:to>
    <xdr:pic>
      <xdr:nvPicPr>
        <xdr:cNvPr id="30" name="Grafik 29">
          <a:extLst>
            <a:ext uri="{FF2B5EF4-FFF2-40B4-BE49-F238E27FC236}">
              <a16:creationId xmlns:a16="http://schemas.microsoft.com/office/drawing/2014/main" xmlns="" id="{96EEAE59-04A6-46BC-924C-C3FEEBCA7A9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24975" y="9667875"/>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11</xdr:row>
      <xdr:rowOff>9525</xdr:rowOff>
    </xdr:from>
    <xdr:to>
      <xdr:col>14</xdr:col>
      <xdr:colOff>524775</xdr:colOff>
      <xdr:row>11</xdr:row>
      <xdr:rowOff>95925</xdr:rowOff>
    </xdr:to>
    <xdr:pic>
      <xdr:nvPicPr>
        <xdr:cNvPr id="27" name="Grafik 29">
          <a:extLst>
            <a:ext uri="{FF2B5EF4-FFF2-40B4-BE49-F238E27FC236}">
              <a16:creationId xmlns:a16="http://schemas.microsoft.com/office/drawing/2014/main" xmlns="" id="{CEBEBD03-5867-4F5C-8F74-F66AFCE59E0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82125" y="5857875"/>
          <a:ext cx="115200" cy="8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36</xdr:row>
      <xdr:rowOff>9525</xdr:rowOff>
    </xdr:from>
    <xdr:to>
      <xdr:col>14</xdr:col>
      <xdr:colOff>523875</xdr:colOff>
      <xdr:row>36</xdr:row>
      <xdr:rowOff>114300</xdr:rowOff>
    </xdr:to>
    <xdr:pic>
      <xdr:nvPicPr>
        <xdr:cNvPr id="31" name="Grafik 18">
          <a:extLst>
            <a:ext uri="{FF2B5EF4-FFF2-40B4-BE49-F238E27FC236}">
              <a16:creationId xmlns:a16="http://schemas.microsoft.com/office/drawing/2014/main" xmlns="" id="{0D36A079-F129-4959-A48B-D60A689600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82125" y="15382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1095375</xdr:colOff>
      <xdr:row>23</xdr:row>
      <xdr:rowOff>9525</xdr:rowOff>
    </xdr:from>
    <xdr:to>
      <xdr:col>2</xdr:col>
      <xdr:colOff>1209675</xdr:colOff>
      <xdr:row>23</xdr:row>
      <xdr:rowOff>114300</xdr:rowOff>
    </xdr:to>
    <xdr:pic>
      <xdr:nvPicPr>
        <xdr:cNvPr id="2" name="Grafik 18">
          <a:extLst>
            <a:ext uri="{FF2B5EF4-FFF2-40B4-BE49-F238E27FC236}">
              <a16:creationId xmlns:a16="http://schemas.microsoft.com/office/drawing/2014/main" xmlns="" id="{DA96BADF-D156-461D-A745-215ABE1357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8325" y="71723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723900</xdr:colOff>
      <xdr:row>23</xdr:row>
      <xdr:rowOff>0</xdr:rowOff>
    </xdr:from>
    <xdr:to>
      <xdr:col>6</xdr:col>
      <xdr:colOff>838200</xdr:colOff>
      <xdr:row>23</xdr:row>
      <xdr:rowOff>104775</xdr:rowOff>
    </xdr:to>
    <xdr:pic>
      <xdr:nvPicPr>
        <xdr:cNvPr id="3" name="Grafik 18">
          <a:extLst>
            <a:ext uri="{FF2B5EF4-FFF2-40B4-BE49-F238E27FC236}">
              <a16:creationId xmlns:a16="http://schemas.microsoft.com/office/drawing/2014/main" xmlns="" id="{AF83816C-7C9B-4715-8370-AA82D214E6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6400" y="71628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1095375</xdr:colOff>
      <xdr:row>6</xdr:row>
      <xdr:rowOff>9525</xdr:rowOff>
    </xdr:from>
    <xdr:to>
      <xdr:col>2</xdr:col>
      <xdr:colOff>1209675</xdr:colOff>
      <xdr:row>6</xdr:row>
      <xdr:rowOff>114300</xdr:rowOff>
    </xdr:to>
    <xdr:pic>
      <xdr:nvPicPr>
        <xdr:cNvPr id="4" name="Grafik 6">
          <a:extLst>
            <a:ext uri="{FF2B5EF4-FFF2-40B4-BE49-F238E27FC236}">
              <a16:creationId xmlns:a16="http://schemas.microsoft.com/office/drawing/2014/main" xmlns="" id="{F2C58FA4-BD16-4C8A-9E27-DF675E9D9F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8325" y="9239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790575</xdr:colOff>
      <xdr:row>1</xdr:row>
      <xdr:rowOff>104775</xdr:rowOff>
    </xdr:from>
    <xdr:to>
      <xdr:col>10</xdr:col>
      <xdr:colOff>2143125</xdr:colOff>
      <xdr:row>2</xdr:row>
      <xdr:rowOff>104775</xdr:rowOff>
    </xdr:to>
    <xdr:pic>
      <xdr:nvPicPr>
        <xdr:cNvPr id="6184" name="Grafik 1">
          <a:extLst>
            <a:ext uri="{FF2B5EF4-FFF2-40B4-BE49-F238E27FC236}">
              <a16:creationId xmlns:a16="http://schemas.microsoft.com/office/drawing/2014/main" xmlns="" id="{00000000-0008-0000-0700-0000281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77150" y="104775"/>
          <a:ext cx="1352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1876425</xdr:colOff>
      <xdr:row>5</xdr:row>
      <xdr:rowOff>9525</xdr:rowOff>
    </xdr:from>
    <xdr:to>
      <xdr:col>10</xdr:col>
      <xdr:colOff>0</xdr:colOff>
      <xdr:row>5</xdr:row>
      <xdr:rowOff>114300</xdr:rowOff>
    </xdr:to>
    <xdr:pic>
      <xdr:nvPicPr>
        <xdr:cNvPr id="6185" name="Grafik 18">
          <a:extLst>
            <a:ext uri="{FF2B5EF4-FFF2-40B4-BE49-F238E27FC236}">
              <a16:creationId xmlns:a16="http://schemas.microsoft.com/office/drawing/2014/main" xmlns="" id="{00000000-0008-0000-0700-0000291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00" y="7810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1876425</xdr:colOff>
      <xdr:row>7</xdr:row>
      <xdr:rowOff>9525</xdr:rowOff>
    </xdr:from>
    <xdr:to>
      <xdr:col>10</xdr:col>
      <xdr:colOff>0</xdr:colOff>
      <xdr:row>7</xdr:row>
      <xdr:rowOff>114300</xdr:rowOff>
    </xdr:to>
    <xdr:pic>
      <xdr:nvPicPr>
        <xdr:cNvPr id="6186" name="Grafik 18">
          <a:extLst>
            <a:ext uri="{FF2B5EF4-FFF2-40B4-BE49-F238E27FC236}">
              <a16:creationId xmlns:a16="http://schemas.microsoft.com/office/drawing/2014/main" xmlns="" id="{00000000-0008-0000-0700-00002A1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00" y="1057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7</xdr:row>
      <xdr:rowOff>9525</xdr:rowOff>
    </xdr:from>
    <xdr:to>
      <xdr:col>5</xdr:col>
      <xdr:colOff>0</xdr:colOff>
      <xdr:row>7</xdr:row>
      <xdr:rowOff>114300</xdr:rowOff>
    </xdr:to>
    <xdr:pic>
      <xdr:nvPicPr>
        <xdr:cNvPr id="6187" name="Grafik 18">
          <a:extLst>
            <a:ext uri="{FF2B5EF4-FFF2-40B4-BE49-F238E27FC236}">
              <a16:creationId xmlns:a16="http://schemas.microsoft.com/office/drawing/2014/main" xmlns="" id="{00000000-0008-0000-0700-00002B1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95575" y="1057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abelle1" displayName="Tabelle1" ref="A67:S88" totalsRowShown="0" headerRowDxfId="77" dataDxfId="75" headerRowBorderDxfId="76">
  <autoFilter ref="A67:S88"/>
  <tableColumns count="19">
    <tableColumn id="1" name="Baden-Württemberg" dataDxfId="74"/>
    <tableColumn id="2" name="Bayern" dataDxfId="73"/>
    <tableColumn id="3" name="Berlin" dataDxfId="72"/>
    <tableColumn id="4" name="Brandenburg" dataDxfId="71"/>
    <tableColumn id="5" name="Bremen" dataDxfId="70"/>
    <tableColumn id="6" name="Hamburg" dataDxfId="69"/>
    <tableColumn id="7" name="Hessen" dataDxfId="68"/>
    <tableColumn id="8" name="Mecklenburg-Vorpommern" dataDxfId="67"/>
    <tableColumn id="9" name="Niedersachsen" dataDxfId="66"/>
    <tableColumn id="10" name="Nordrhein-Westfalen" dataDxfId="65"/>
    <tableColumn id="11" name="Rheinland-Pfalz" dataDxfId="64"/>
    <tableColumn id="12" name="Saarland" dataDxfId="63"/>
    <tableColumn id="13" name="Sachsen" dataDxfId="62"/>
    <tableColumn id="14" name="Sachsen-Anhalt" dataDxfId="61"/>
    <tableColumn id="15" name="Schleswig-Holstein" dataDxfId="60"/>
    <tableColumn id="16" name="Thüringen" dataDxfId="59"/>
    <tableColumn id="17" name="Schweiz" dataDxfId="58"/>
    <tableColumn id="18" name="Österreich" dataDxfId="57"/>
    <tableColumn id="19" name="Italien" dataDxfId="56"/>
  </tableColumns>
  <tableStyleInfo name="TableStyleMedium2" showFirstColumn="0" showLastColumn="0" showRowStripes="1" showColumnStripes="0"/>
</table>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P48"/>
  <sheetViews>
    <sheetView showGridLines="0" tabSelected="1" zoomScaleNormal="100" workbookViewId="0">
      <selection activeCell="B8" sqref="B8:D8"/>
    </sheetView>
  </sheetViews>
  <sheetFormatPr baseColWidth="10" defaultColWidth="9.140625" defaultRowHeight="12.75" x14ac:dyDescent="0.2"/>
  <cols>
    <col min="1" max="1" width="15.5703125" style="2" customWidth="1"/>
    <col min="2" max="2" width="16.28515625" style="2" customWidth="1"/>
    <col min="3" max="3" width="2" style="2" customWidth="1"/>
    <col min="4" max="4" width="15.42578125" style="2" customWidth="1"/>
    <col min="5" max="5" width="9.85546875" style="2" customWidth="1"/>
    <col min="6" max="6" width="13.5703125" style="2" customWidth="1"/>
    <col min="7" max="7" width="13" style="2" customWidth="1"/>
    <col min="8" max="8" width="11.42578125" style="2" customWidth="1"/>
    <col min="9" max="9" width="16.42578125" style="2" customWidth="1"/>
    <col min="10" max="12" width="9.140625" style="2"/>
    <col min="13" max="13" width="9.140625" style="2" hidden="1" customWidth="1"/>
    <col min="14" max="16384" width="9.140625" style="2"/>
  </cols>
  <sheetData>
    <row r="1" spans="1:9" ht="9.75" customHeight="1" x14ac:dyDescent="0.2"/>
    <row r="2" spans="1:9" ht="12.75" customHeight="1" x14ac:dyDescent="0.2">
      <c r="A2" s="98" t="s">
        <v>466</v>
      </c>
    </row>
    <row r="3" spans="1:9" ht="15.75" customHeight="1" x14ac:dyDescent="0.2">
      <c r="A3" s="3" t="s">
        <v>263</v>
      </c>
    </row>
    <row r="4" spans="1:9" ht="6.75" customHeight="1" x14ac:dyDescent="0.2"/>
    <row r="6" spans="1:9" ht="15.95" customHeight="1" x14ac:dyDescent="0.2">
      <c r="A6" s="101" t="s">
        <v>326</v>
      </c>
      <c r="B6" s="221"/>
      <c r="C6" s="222"/>
      <c r="D6" s="222"/>
      <c r="E6" s="222"/>
      <c r="F6" s="222"/>
      <c r="G6" s="222"/>
      <c r="H6" s="222"/>
      <c r="I6" s="223"/>
    </row>
    <row r="7" spans="1:9" ht="31.5" customHeight="1" x14ac:dyDescent="0.2"/>
    <row r="8" spans="1:9" ht="15.95" customHeight="1" x14ac:dyDescent="0.2">
      <c r="A8" s="2" t="s">
        <v>9</v>
      </c>
      <c r="B8" s="221"/>
      <c r="C8" s="222"/>
      <c r="D8" s="223"/>
      <c r="E8" s="64"/>
      <c r="F8" s="64"/>
      <c r="I8" s="140"/>
    </row>
    <row r="9" spans="1:9" ht="6.75" customHeight="1" x14ac:dyDescent="0.2">
      <c r="B9" s="64"/>
      <c r="C9" s="64"/>
      <c r="D9" s="64"/>
      <c r="E9" s="64"/>
      <c r="F9" s="64"/>
      <c r="G9" s="64"/>
    </row>
    <row r="10" spans="1:9" ht="15.95" customHeight="1" x14ac:dyDescent="0.2">
      <c r="A10" s="2" t="s">
        <v>1</v>
      </c>
      <c r="B10" s="224" t="str">
        <f>IF($B$8="","",Datenquelle!B105)</f>
        <v/>
      </c>
      <c r="C10" s="225"/>
      <c r="D10" s="225"/>
      <c r="E10" s="225"/>
      <c r="F10" s="225"/>
      <c r="G10" s="225"/>
      <c r="H10" s="225"/>
      <c r="I10" s="226"/>
    </row>
    <row r="11" spans="1:9" ht="6.75" customHeight="1" x14ac:dyDescent="0.2">
      <c r="B11" s="64"/>
      <c r="C11" s="64"/>
      <c r="D11" s="64"/>
      <c r="E11" s="64"/>
      <c r="F11" s="64"/>
      <c r="G11" s="64"/>
    </row>
    <row r="12" spans="1:9" ht="15.95" customHeight="1" x14ac:dyDescent="0.2">
      <c r="A12" s="2" t="s">
        <v>2</v>
      </c>
      <c r="B12" s="224" t="str">
        <f>IF($B$8="","",Datenquelle!C105)</f>
        <v/>
      </c>
      <c r="C12" s="225"/>
      <c r="D12" s="225"/>
      <c r="E12" s="225"/>
      <c r="F12" s="225"/>
      <c r="G12" s="225"/>
      <c r="H12" s="225"/>
      <c r="I12" s="226"/>
    </row>
    <row r="13" spans="1:9" ht="6.75" customHeight="1" x14ac:dyDescent="0.2">
      <c r="B13" s="64"/>
      <c r="C13" s="64"/>
      <c r="D13" s="64"/>
      <c r="E13" s="64"/>
      <c r="F13" s="64"/>
      <c r="G13" s="64"/>
    </row>
    <row r="14" spans="1:9" ht="15.95" customHeight="1" x14ac:dyDescent="0.2">
      <c r="A14" s="98" t="s">
        <v>464</v>
      </c>
      <c r="B14" s="229"/>
      <c r="C14" s="222"/>
      <c r="D14" s="223"/>
      <c r="G14" s="227" t="s">
        <v>4</v>
      </c>
      <c r="H14" s="231"/>
      <c r="I14" s="65"/>
    </row>
    <row r="15" spans="1:9" ht="6.75" customHeight="1" x14ac:dyDescent="0.2">
      <c r="G15" s="100"/>
      <c r="H15" s="100"/>
    </row>
    <row r="16" spans="1:9" ht="15.95" customHeight="1" x14ac:dyDescent="0.2">
      <c r="A16" s="98" t="s">
        <v>465</v>
      </c>
      <c r="B16" s="229"/>
      <c r="C16" s="222"/>
      <c r="D16" s="223"/>
      <c r="G16" s="227" t="s">
        <v>5</v>
      </c>
      <c r="H16" s="228"/>
      <c r="I16" s="66" t="str">
        <f>IF(B8="","",Datenquelle!F105)</f>
        <v/>
      </c>
    </row>
    <row r="17" spans="1:16" ht="6.75" customHeight="1" x14ac:dyDescent="0.2">
      <c r="G17" s="100"/>
      <c r="H17" s="100"/>
    </row>
    <row r="18" spans="1:16" ht="15.95" customHeight="1" x14ac:dyDescent="0.2">
      <c r="A18" s="2" t="s">
        <v>3</v>
      </c>
      <c r="B18" s="229"/>
      <c r="C18" s="222"/>
      <c r="D18" s="223"/>
      <c r="G18" s="227" t="s">
        <v>330</v>
      </c>
      <c r="H18" s="228"/>
      <c r="I18" s="67">
        <v>2024</v>
      </c>
    </row>
    <row r="19" spans="1:16" ht="5.0999999999999996" customHeight="1" x14ac:dyDescent="0.2">
      <c r="G19" s="105"/>
      <c r="H19" s="106"/>
      <c r="I19" s="111"/>
    </row>
    <row r="20" spans="1:16" ht="5.0999999999999996" customHeight="1" x14ac:dyDescent="0.2">
      <c r="G20" s="105"/>
      <c r="H20" s="106"/>
      <c r="I20" s="111"/>
    </row>
    <row r="21" spans="1:16" ht="5.0999999999999996" customHeight="1" x14ac:dyDescent="0.2">
      <c r="G21" s="105"/>
      <c r="H21" s="106"/>
      <c r="I21" s="111"/>
    </row>
    <row r="22" spans="1:16" s="64" customFormat="1" ht="5.0999999999999996" customHeight="1" x14ac:dyDescent="0.25"/>
    <row r="23" spans="1:16" s="64" customFormat="1" ht="15.95" customHeight="1" x14ac:dyDescent="0.25">
      <c r="A23" s="218" t="s">
        <v>6</v>
      </c>
      <c r="B23" s="218"/>
      <c r="C23" s="218"/>
      <c r="D23" s="218"/>
      <c r="E23" s="232" t="s">
        <v>429</v>
      </c>
      <c r="F23" s="233"/>
      <c r="G23" s="233"/>
      <c r="H23" s="233"/>
      <c r="I23" s="234"/>
    </row>
    <row r="24" spans="1:16" s="64" customFormat="1" ht="27" customHeight="1" x14ac:dyDescent="0.25">
      <c r="A24" s="218" t="str">
        <f>IF($B$8="","",Datenquelle!D105)</f>
        <v/>
      </c>
      <c r="B24" s="218"/>
      <c r="C24" s="218"/>
      <c r="D24" s="218"/>
      <c r="E24" s="235"/>
      <c r="F24" s="235"/>
      <c r="G24" s="235"/>
      <c r="H24" s="235"/>
      <c r="I24" s="235"/>
    </row>
    <row r="25" spans="1:16" s="64" customFormat="1" ht="15" customHeight="1" x14ac:dyDescent="0.25"/>
    <row r="26" spans="1:16" s="64" customFormat="1" ht="15.95" customHeight="1" x14ac:dyDescent="0.25">
      <c r="A26" s="218" t="s">
        <v>8</v>
      </c>
      <c r="B26" s="218"/>
      <c r="C26" s="218"/>
      <c r="D26" s="218"/>
      <c r="E26" s="218" t="s">
        <v>7</v>
      </c>
      <c r="F26" s="218"/>
      <c r="G26" s="218"/>
      <c r="H26" s="218"/>
      <c r="I26" s="218"/>
    </row>
    <row r="27" spans="1:16" ht="24.95" customHeight="1" x14ac:dyDescent="0.2">
      <c r="A27" s="218" t="s">
        <v>10</v>
      </c>
      <c r="B27" s="218"/>
      <c r="C27" s="218"/>
      <c r="D27" s="218"/>
      <c r="E27" s="236"/>
      <c r="F27" s="236"/>
      <c r="G27" s="236"/>
      <c r="H27" s="236"/>
      <c r="I27" s="236"/>
    </row>
    <row r="28" spans="1:16" ht="6" customHeight="1" x14ac:dyDescent="0.2"/>
    <row r="29" spans="1:16" ht="18.75" customHeight="1" x14ac:dyDescent="0.2">
      <c r="M29" s="107"/>
      <c r="P29" s="107"/>
    </row>
    <row r="30" spans="1:16" ht="44.25" customHeight="1" x14ac:dyDescent="0.2">
      <c r="A30" s="217" t="s">
        <v>333</v>
      </c>
      <c r="B30" s="218"/>
      <c r="D30" s="217" t="s">
        <v>469</v>
      </c>
      <c r="E30" s="218"/>
      <c r="F30" s="218"/>
      <c r="G30" s="217" t="s">
        <v>470</v>
      </c>
      <c r="H30" s="218"/>
      <c r="I30" s="218"/>
      <c r="L30" s="107"/>
      <c r="O30" s="107"/>
      <c r="P30" s="107"/>
    </row>
    <row r="31" spans="1:16" ht="20.100000000000001" customHeight="1" x14ac:dyDescent="0.2">
      <c r="A31" s="219"/>
      <c r="B31" s="220"/>
      <c r="C31" s="99"/>
      <c r="D31" s="102" t="s">
        <v>327</v>
      </c>
      <c r="E31" s="243">
        <f>IF(AND(E32="",E33=""),0,SUM(E32:F33))</f>
        <v>0</v>
      </c>
      <c r="F31" s="243"/>
      <c r="G31" s="238"/>
      <c r="H31" s="239"/>
      <c r="I31" s="220"/>
      <c r="M31" s="112">
        <f>IF(Basisdaten!A31="",0,Basisdaten!A31)</f>
        <v>0</v>
      </c>
      <c r="N31" s="107"/>
      <c r="O31" s="107"/>
    </row>
    <row r="32" spans="1:16" ht="20.100000000000001" customHeight="1" x14ac:dyDescent="0.2">
      <c r="A32" s="111"/>
      <c r="B32" s="111"/>
      <c r="C32" s="99"/>
      <c r="D32" s="102" t="s">
        <v>328</v>
      </c>
      <c r="E32" s="238"/>
      <c r="F32" s="220"/>
      <c r="G32" s="99"/>
    </row>
    <row r="33" spans="1:14" ht="20.100000000000001" customHeight="1" x14ac:dyDescent="0.2">
      <c r="A33" s="111"/>
      <c r="B33" s="111"/>
      <c r="C33" s="99"/>
      <c r="D33" s="102" t="s">
        <v>329</v>
      </c>
      <c r="E33" s="238"/>
      <c r="F33" s="220"/>
      <c r="G33" s="99"/>
      <c r="N33" s="107"/>
    </row>
    <row r="34" spans="1:14" ht="15.75" customHeight="1" x14ac:dyDescent="0.2">
      <c r="A34" s="111"/>
      <c r="B34" s="111"/>
      <c r="C34" s="99"/>
      <c r="D34" s="103"/>
      <c r="E34" s="111"/>
      <c r="F34" s="111"/>
      <c r="G34" s="99"/>
      <c r="N34" s="107"/>
    </row>
    <row r="35" spans="1:14" ht="29.25" customHeight="1" x14ac:dyDescent="0.2">
      <c r="A35" s="237" t="s">
        <v>432</v>
      </c>
      <c r="B35" s="237"/>
      <c r="C35" s="237"/>
      <c r="D35" s="237"/>
      <c r="E35" s="237"/>
      <c r="F35" s="237"/>
      <c r="G35" s="238"/>
      <c r="H35" s="239"/>
      <c r="I35" s="220"/>
      <c r="N35" s="107"/>
    </row>
    <row r="36" spans="1:14" ht="27" customHeight="1" x14ac:dyDescent="0.2">
      <c r="A36" s="240" t="s">
        <v>431</v>
      </c>
      <c r="B36" s="240"/>
      <c r="C36" s="240"/>
      <c r="D36" s="240"/>
      <c r="E36" s="240"/>
      <c r="F36" s="240"/>
      <c r="G36" s="238"/>
      <c r="H36" s="239"/>
      <c r="I36" s="220"/>
      <c r="N36" s="107"/>
    </row>
    <row r="37" spans="1:14" ht="28.5" customHeight="1" x14ac:dyDescent="0.2">
      <c r="A37" s="111"/>
      <c r="B37" s="111"/>
      <c r="C37" s="99"/>
      <c r="D37" s="103"/>
      <c r="E37" s="104"/>
      <c r="F37" s="104"/>
      <c r="G37" s="99"/>
    </row>
    <row r="38" spans="1:14" ht="46.5" customHeight="1" x14ac:dyDescent="0.2">
      <c r="A38" s="217" t="s">
        <v>434</v>
      </c>
      <c r="B38" s="218"/>
      <c r="D38" s="217" t="s">
        <v>471</v>
      </c>
      <c r="E38" s="218"/>
      <c r="F38" s="218"/>
      <c r="G38" s="217" t="s">
        <v>472</v>
      </c>
      <c r="H38" s="218"/>
      <c r="I38" s="218"/>
    </row>
    <row r="39" spans="1:14" ht="20.100000000000001" customHeight="1" x14ac:dyDescent="0.2">
      <c r="A39" s="219"/>
      <c r="B39" s="220"/>
      <c r="C39" s="99"/>
      <c r="D39" s="102" t="s">
        <v>327</v>
      </c>
      <c r="E39" s="243">
        <f>IF(AND(E40="",E41=""),0,SUM(E40:F41))</f>
        <v>0</v>
      </c>
      <c r="F39" s="243"/>
      <c r="G39" s="238"/>
      <c r="H39" s="239"/>
      <c r="I39" s="220"/>
      <c r="M39" s="112">
        <f>IF(Basisdaten!A39="",0,Basisdaten!A39)</f>
        <v>0</v>
      </c>
    </row>
    <row r="40" spans="1:14" ht="20.100000000000001" customHeight="1" x14ac:dyDescent="0.2">
      <c r="A40" s="111"/>
      <c r="B40" s="111"/>
      <c r="C40" s="99"/>
      <c r="D40" s="102" t="s">
        <v>328</v>
      </c>
      <c r="E40" s="238"/>
      <c r="F40" s="220"/>
      <c r="G40" s="99"/>
    </row>
    <row r="41" spans="1:14" ht="20.100000000000001" customHeight="1" x14ac:dyDescent="0.2">
      <c r="A41" s="111"/>
      <c r="B41" s="111"/>
      <c r="C41" s="99"/>
      <c r="D41" s="102" t="s">
        <v>329</v>
      </c>
      <c r="E41" s="238"/>
      <c r="F41" s="220"/>
      <c r="G41" s="99"/>
    </row>
    <row r="42" spans="1:14" ht="15.75" customHeight="1" x14ac:dyDescent="0.2">
      <c r="A42" s="111"/>
      <c r="B42" s="111"/>
      <c r="C42" s="99"/>
      <c r="D42" s="103"/>
      <c r="E42" s="111"/>
      <c r="F42" s="111"/>
      <c r="G42" s="99"/>
    </row>
    <row r="43" spans="1:14" ht="29.25" customHeight="1" x14ac:dyDescent="0.2">
      <c r="A43" s="244" t="s">
        <v>433</v>
      </c>
      <c r="B43" s="245"/>
      <c r="C43" s="245"/>
      <c r="D43" s="245"/>
      <c r="E43" s="245"/>
      <c r="F43" s="246"/>
      <c r="G43" s="238"/>
      <c r="H43" s="239"/>
      <c r="I43" s="220"/>
    </row>
    <row r="44" spans="1:14" ht="27" customHeight="1" x14ac:dyDescent="0.2">
      <c r="A44" s="247" t="s">
        <v>431</v>
      </c>
      <c r="B44" s="248"/>
      <c r="C44" s="248"/>
      <c r="D44" s="248"/>
      <c r="E44" s="248"/>
      <c r="F44" s="249"/>
      <c r="G44" s="238"/>
      <c r="H44" s="239"/>
      <c r="I44" s="220"/>
    </row>
    <row r="45" spans="1:14" ht="24.95" customHeight="1" x14ac:dyDescent="0.2">
      <c r="A45" s="111"/>
      <c r="B45" s="111"/>
      <c r="C45" s="99"/>
      <c r="D45" s="103"/>
      <c r="E45" s="111"/>
      <c r="F45" s="111"/>
      <c r="G45" s="99"/>
    </row>
    <row r="46" spans="1:14" ht="27" customHeight="1" x14ac:dyDescent="0.2">
      <c r="A46" s="241" t="s">
        <v>473</v>
      </c>
      <c r="B46" s="241"/>
      <c r="C46" s="241"/>
      <c r="D46" s="241"/>
      <c r="E46" s="241"/>
      <c r="F46" s="241"/>
      <c r="G46" s="238"/>
      <c r="H46" s="239"/>
      <c r="I46" s="220"/>
    </row>
    <row r="47" spans="1:14" ht="34.5" customHeight="1" x14ac:dyDescent="0.2">
      <c r="A47" s="230" t="s">
        <v>474</v>
      </c>
      <c r="B47" s="230"/>
      <c r="C47" s="230"/>
      <c r="D47" s="230"/>
      <c r="E47" s="230"/>
      <c r="F47" s="230"/>
      <c r="G47" s="230"/>
      <c r="H47" s="230"/>
      <c r="I47" s="230"/>
    </row>
    <row r="48" spans="1:14" ht="202.5" customHeight="1" x14ac:dyDescent="0.2">
      <c r="A48" s="242" t="s">
        <v>369</v>
      </c>
      <c r="B48" s="242"/>
      <c r="C48" s="242"/>
      <c r="D48" s="242"/>
      <c r="E48" s="242"/>
      <c r="F48" s="242"/>
      <c r="G48" s="242"/>
      <c r="H48" s="242"/>
      <c r="I48" s="242"/>
    </row>
  </sheetData>
  <sheetProtection password="CA09" sheet="1" objects="1" scenarios="1" selectLockedCells="1"/>
  <dataConsolidate/>
  <mergeCells count="46">
    <mergeCell ref="A48:I48"/>
    <mergeCell ref="G30:I30"/>
    <mergeCell ref="E31:F31"/>
    <mergeCell ref="E32:F32"/>
    <mergeCell ref="E33:F33"/>
    <mergeCell ref="G31:I31"/>
    <mergeCell ref="A39:B39"/>
    <mergeCell ref="E39:F39"/>
    <mergeCell ref="G39:I39"/>
    <mergeCell ref="E40:F40"/>
    <mergeCell ref="E41:F41"/>
    <mergeCell ref="A38:B38"/>
    <mergeCell ref="D38:F38"/>
    <mergeCell ref="A43:F43"/>
    <mergeCell ref="A44:F44"/>
    <mergeCell ref="G43:I43"/>
    <mergeCell ref="A47:I47"/>
    <mergeCell ref="G14:H14"/>
    <mergeCell ref="A23:D23"/>
    <mergeCell ref="E23:I23"/>
    <mergeCell ref="A24:D24"/>
    <mergeCell ref="E24:I24"/>
    <mergeCell ref="E26:I26"/>
    <mergeCell ref="E27:I27"/>
    <mergeCell ref="A35:F35"/>
    <mergeCell ref="G35:I35"/>
    <mergeCell ref="A36:F36"/>
    <mergeCell ref="G36:I36"/>
    <mergeCell ref="G44:I44"/>
    <mergeCell ref="A46:F46"/>
    <mergeCell ref="G46:I46"/>
    <mergeCell ref="G38:I38"/>
    <mergeCell ref="A30:B30"/>
    <mergeCell ref="A31:B31"/>
    <mergeCell ref="D30:F30"/>
    <mergeCell ref="B6:I6"/>
    <mergeCell ref="A26:D26"/>
    <mergeCell ref="A27:D27"/>
    <mergeCell ref="B10:I10"/>
    <mergeCell ref="B12:I12"/>
    <mergeCell ref="G16:H16"/>
    <mergeCell ref="G18:H18"/>
    <mergeCell ref="B18:D18"/>
    <mergeCell ref="B8:D8"/>
    <mergeCell ref="B14:D14"/>
    <mergeCell ref="B16:D16"/>
  </mergeCells>
  <conditionalFormatting sqref="A31">
    <cfRule type="expression" dxfId="112" priority="28" stopIfTrue="1">
      <formula>LEN(TRIM(A31))=0</formula>
    </cfRule>
  </conditionalFormatting>
  <conditionalFormatting sqref="A39">
    <cfRule type="expression" dxfId="111" priority="20" stopIfTrue="1">
      <formula>LEN(TRIM(A39))=0</formula>
    </cfRule>
  </conditionalFormatting>
  <conditionalFormatting sqref="A43:A44">
    <cfRule type="expression" dxfId="110" priority="8">
      <formula>ISNUMBER(FIND("Magenkrebszentrum + eigenständiges Speiseröhrenkrebszentrum",$B$6))</formula>
    </cfRule>
  </conditionalFormatting>
  <conditionalFormatting sqref="A38:B39">
    <cfRule type="expression" dxfId="109" priority="18">
      <formula>ISNUMBER(FIND("Magenkrebszentrum + eigenständiges Speiseröhrenkrebszentrum",$B$6))</formula>
    </cfRule>
  </conditionalFormatting>
  <conditionalFormatting sqref="B6">
    <cfRule type="expression" dxfId="108" priority="26" stopIfTrue="1">
      <formula>LEN(TRIM(B6))=0</formula>
    </cfRule>
  </conditionalFormatting>
  <conditionalFormatting sqref="B8">
    <cfRule type="expression" dxfId="107" priority="36" stopIfTrue="1">
      <formula>LEN(TRIM(B8))=0</formula>
    </cfRule>
  </conditionalFormatting>
  <conditionalFormatting sqref="B14:C14">
    <cfRule type="expression" dxfId="106" priority="4" stopIfTrue="1">
      <formula>LEN(TRIM(B14))=0</formula>
    </cfRule>
  </conditionalFormatting>
  <conditionalFormatting sqref="B16:C16">
    <cfRule type="expression" dxfId="105" priority="3" stopIfTrue="1">
      <formula>LEN(TRIM(B16))=0</formula>
    </cfRule>
  </conditionalFormatting>
  <conditionalFormatting sqref="B18:C18">
    <cfRule type="expression" dxfId="104" priority="35" stopIfTrue="1">
      <formula>LEN(TRIM(B18))=0</formula>
    </cfRule>
  </conditionalFormatting>
  <conditionalFormatting sqref="D40:F41">
    <cfRule type="expression" dxfId="103" priority="14">
      <formula>ISNUMBER(FIND("Magenkrebszentrum + eigenständiges Speiseröhrenkrebszentrum",$B$6))</formula>
    </cfRule>
  </conditionalFormatting>
  <conditionalFormatting sqref="D38:I39">
    <cfRule type="expression" dxfId="102" priority="15">
      <formula>ISNUMBER(FIND("Magenkrebszentrum + eigenständiges Speiseröhrenkrebszentrum",$B$6))</formula>
    </cfRule>
  </conditionalFormatting>
  <conditionalFormatting sqref="E24">
    <cfRule type="expression" dxfId="101" priority="32" stopIfTrue="1">
      <formula>LEN(TRIM(E24))=0</formula>
    </cfRule>
  </conditionalFormatting>
  <conditionalFormatting sqref="E27">
    <cfRule type="expression" dxfId="100" priority="31" stopIfTrue="1">
      <formula>LEN(TRIM(E27))=0</formula>
    </cfRule>
  </conditionalFormatting>
  <conditionalFormatting sqref="E32:E33">
    <cfRule type="expression" dxfId="99" priority="24" stopIfTrue="1">
      <formula>LEN(TRIM(E32))=0</formula>
    </cfRule>
  </conditionalFormatting>
  <conditionalFormatting sqref="E40:E41">
    <cfRule type="expression" dxfId="98" priority="23" stopIfTrue="1">
      <formula>LEN(TRIM(E40))=0</formula>
    </cfRule>
  </conditionalFormatting>
  <conditionalFormatting sqref="G31">
    <cfRule type="expression" dxfId="97" priority="22" stopIfTrue="1">
      <formula>LEN(TRIM(G31))=0</formula>
    </cfRule>
  </conditionalFormatting>
  <conditionalFormatting sqref="G35:G36">
    <cfRule type="expression" dxfId="96" priority="11" stopIfTrue="1">
      <formula>LEN(TRIM(G35))=0</formula>
    </cfRule>
  </conditionalFormatting>
  <conditionalFormatting sqref="G39">
    <cfRule type="expression" dxfId="95" priority="21" stopIfTrue="1">
      <formula>LEN(TRIM(G39))=0</formula>
    </cfRule>
  </conditionalFormatting>
  <conditionalFormatting sqref="G43:G44">
    <cfRule type="expression" dxfId="94" priority="7" stopIfTrue="1">
      <formula>LEN(TRIM(G43))=0</formula>
    </cfRule>
  </conditionalFormatting>
  <conditionalFormatting sqref="G46">
    <cfRule type="expression" dxfId="93" priority="9" stopIfTrue="1">
      <formula>LEN(TRIM(G46))=0</formula>
    </cfRule>
  </conditionalFormatting>
  <conditionalFormatting sqref="G43:I44">
    <cfRule type="expression" dxfId="92" priority="5">
      <formula>ISNUMBER(FIND("Magenkrebszentrum + eigenständiges Speiseröhrenkrebszentrum",$B$6))</formula>
    </cfRule>
  </conditionalFormatting>
  <conditionalFormatting sqref="I14">
    <cfRule type="expression" dxfId="91" priority="34" stopIfTrue="1">
      <formula>LEN(TRIM(I14))=0</formula>
    </cfRule>
  </conditionalFormatting>
  <conditionalFormatting sqref="B14:D14">
    <cfRule type="expression" dxfId="90" priority="2">
      <formula>IF(OR($A$24="Österreich",$A$24="Schweiz",$A$24="Italien",$A$24="Luxemburg",$A$24="Polen",$A$24="Rumänien",$A$24="China",$A$24="Russland"),TRUE,FALSE)</formula>
    </cfRule>
  </conditionalFormatting>
  <conditionalFormatting sqref="B16:D16">
    <cfRule type="expression" dxfId="89" priority="1">
      <formula>IF(OR($A$24="Österreich",$A$24="Schweiz",$A$24="Italien",$A$24="Luxemburg",$A$24="Polen",$A$24="Rumänien",$A$24="China",$A$24="Russland"),TRUE,FALSE)</formula>
    </cfRule>
  </conditionalFormatting>
  <dataValidations count="22">
    <dataValidation type="textLength" allowBlank="1" showInputMessage="1" showErrorMessage="1" errorTitle="Eingabefehler" error="Nur Texteingabe bis 100 Zeichen möglich." sqref="B18:D18 A24">
      <formula1>0</formula1>
      <formula2>100</formula2>
    </dataValidation>
    <dataValidation type="date" allowBlank="1" showErrorMessage="1" errorTitle="Eingabefehler" error="Format: tt.mm.jjjj_x000a__x000a_Zeitraum zwischen 01.10.2024 - 31.01.2026 angeben." sqref="I14">
      <formula1>45566</formula1>
      <formula2>46053</formula2>
    </dataValidation>
    <dataValidation type="custom" allowBlank="1" showInputMessage="1" showErrorMessage="1" errorTitle="Eingabefehler" error="Anzahl Primärfälle Speiseröhre Gesamt kann nicht kleiner sein als Summe Operative Primärfälle (Zelle E39) + Primärfälle mit endoskopischer Resektion (Zelle G39)." sqref="A39:B39">
      <formula1>IF(ISNUMBER(A39),IF(SUM(E39:I39)&lt;=M39,TRUE,FALSE),FALSE)</formula1>
    </dataValidation>
    <dataValidation type="custom" allowBlank="1" showInputMessage="1" showErrorMessage="1" errorTitle="Eingabefehler" error="1. Summe Operative Primärfälle + Primärfälle mit endoskopischer Resektion kann nicht größer sein als Primärfälle Magen Gesamt (Zelle A31)._x000a_2. Das Feld Primärfälle Magen Gesamt (Zelle A31) wurde nicht bearbeitet." sqref="E32:F32">
      <formula1>IF(E32&lt;=M31,IF(SUM(E32,E33,G31)&lt;=M31,TRUE,FALSE),FALSE)</formula1>
    </dataValidation>
    <dataValidation type="custom" allowBlank="1" showInputMessage="1" showErrorMessage="1" errorTitle="Eingabefehler" error="1. Summe Operative Primärfälle + Primärfälle mit endoskopischer Resektion kann nicht größer sein als Primärfälle Speiseröhre Gesamt (Zelle A39)._x000a_2. Das Feld Primärfälle Speiseröhre Gesamt (Zelle A39) wurde nicht bearbeitet." sqref="E40:F40">
      <formula1>IF(E40&lt;=M39,IF(SUM(E40,E41,G39)&lt;=M39,TRUE,FALSE),FALSE)</formula1>
    </dataValidation>
    <dataValidation type="custom" allowBlank="1" showInputMessage="1" showErrorMessage="1" errorTitle="Eingabefehler" error="1. Anzahl Primärfälle mit endoskopischer Resektion + Operative Primärfälle kann nicht größer sein als Primärfälle Magen Gesamt (Zelle A31)._x000a_2. Das Feld Primärfälle Magen Gesamt (Zelle A31) wurde nicht bearbeitet." sqref="G31:I31">
      <formula1>IF(G31&lt;=M31,IF(SUM(E31:I31)&lt;=M31,TRUE,FALSE),FALSE)</formula1>
    </dataValidation>
    <dataValidation type="custom" allowBlank="1" showInputMessage="1" showErrorMessage="1" errorTitle="Eingabefehler" error="1. Anzahl Primärfälle mit endoskopischer Resektion + Operative Primärfälle kann nicht größer sein als Primärfälle Speiseröhre Gesamt (Zelle A39)._x000a_2. Das Feld Primärfälle Speiseröhre Gesamt (Zelle A39) wurde nicht bearbeitet." sqref="G39:I39">
      <formula1>IF(G39&lt;=M39,IF(SUM(E39:I39)&lt;=M39,TRUE,FALSE),FALSE)</formula1>
    </dataValidation>
    <dataValidation type="custom" allowBlank="1" showInputMessage="1" showErrorMessage="1" sqref="O30">
      <formula1>IF(SUM(E31:I31)&gt;=M31,TRUE,FALSE)</formula1>
    </dataValidation>
    <dataValidation type="custom" allowBlank="1" showInputMessage="1" showErrorMessage="1" errorTitle="Eingabefehler" error="Anzahl Primärfälle Magen Gesamt kann nicht kleiner sein als Summe Operative Primärfälle (Zelle E31) + Primärfälle mit endoskopischer Resektion (Zelle G31)." sqref="A31:B31">
      <formula1>IF(ISNUMBER(A31),IF(SUM(E31:I31)&lt;=M31,TRUE,FALSE),FALSE)</formula1>
    </dataValidation>
    <dataValidation type="custom" allowBlank="1" showInputMessage="1" showErrorMessage="1" errorTitle="Eingabefehler" error="1. Summe Operative Primärfälle + Primärfälle mit endoskopischer Resektion kann nicht größer sein als Primärfälle Magen Gesamt (Zelle A33)._x000a_2. Das Feld Primärfälle Magen Gesamt (Zelle A33) wurde nicht bearbeitet." sqref="E34:F34">
      <formula1>IF(E34&lt;=M32,IF(SUM(E33,E34,G32)&lt;=M32,TRUE,FALSE),FALSE)</formula1>
    </dataValidation>
    <dataValidation type="custom" allowBlank="1" showInputMessage="1" showErrorMessage="1" errorTitle="Eingabefehler" error="1. Summe Operative Primärfälle + Primärfälle mit endoskopischer Resektion kann nicht größer sein als Primärfälle Speiseröhre Gesamt (Zelle A38)._x000a_2. Das Feld Primärfälle Speiseröhre Gesamt (Zelle A38) wurde nicht bearbeitet." sqref="E45:F45">
      <formula1>IF(E45&lt;=M40,IF(SUM(E41,E45,G40)&lt;=M40,TRUE,FALSE),FALSE)</formula1>
    </dataValidation>
    <dataValidation type="custom" allowBlank="1" showInputMessage="1" showErrorMessage="1" errorTitle="Eingabefehler" error="1. Summe Operative Primärfälle + Primärfälle mit endoskopischer Resektion kann nicht größer sein als Primärfälle Speiseröhre Gesamt (Zelle A38)._x000a_2. Das Feld Primärfälle Speiseröhre Gesamt (Zelle A38) wurde nicht bearbeitet." sqref="E42:F42">
      <formula1>IF(E42&lt;=M40,IF(SUM(E41,E42,G40)&lt;=M40,TRUE,FALSE),FALSE)</formula1>
    </dataValidation>
    <dataValidation type="whole" showInputMessage="1" showErrorMessage="1" errorTitle="Eingabefehler" error="Angabe im Feld „davon Resektionen mit neoadjuvanter Systemtherapie“ (Zelle G36) kann nicht größer sein als „Operative Expertise – Anzahl operative Resektionen Magen/AEG (Zelle G35)“" sqref="G36:I36">
      <formula1>0</formula1>
      <formula2>G35</formula2>
    </dataValidation>
    <dataValidation type="whole" showInputMessage="1" showErrorMessage="1" errorTitle="Eingabefehler" error="Angabe im Feld „davon Resektionen mit neoadjuvanter Systemtherapie“ (Zelle G44) kann nicht größer sein als „Operative Expertise – Anzahl operative Resektionen Magen/AEG (Zelle G43)“" sqref="G44:I44">
      <formula1>0</formula1>
      <formula2>G43</formula2>
    </dataValidation>
    <dataValidation type="whole" allowBlank="1" showInputMessage="1" showErrorMessage="1" errorTitle="Eingabefehler" error="Ganze Zahl zwischen 0 und 5000 eingeben." sqref="G35:I35 G46:I46 G43:I43">
      <formula1>0</formula1>
      <formula2>5000</formula2>
    </dataValidation>
    <dataValidation type="custom" allowBlank="1" showInputMessage="1" showErrorMessage="1" errorTitle="Eingabefehler" error="1. Summe Operative Primärfälle + Primärfälle mit endoskopischer Resektion kann nicht größer sein als Primärfälle Magen Gesamt (Zelle A31)._x000a_2. Das Feld Primärfälle Magen Gesamt (Zelle A31) wurde nicht bearbeitet." sqref="E33:F33">
      <formula1>IF(E33&lt;=M31,IF(SUM(E32,E33,G31)&lt;=M31,TRUE,FALSE),FALSE)</formula1>
    </dataValidation>
    <dataValidation type="custom" allowBlank="1" showInputMessage="1" showErrorMessage="1" errorTitle="Eingabefehler" error="1. Summe Operative Primärfälle + Primärfälle mit endoskopischer Resektion kann nicht größer sein als Primärfälle Speiseröhre Gesamt (Zelle A39)._x000a_2. Das Feld Primärfälle Speiseröhre Gesamt (Zelle A39) wurde nicht bearbeitet." sqref="E41:F41">
      <formula1>IF(E41&lt;=M39,IF(SUM(E40,E41,G39)&lt;=M39,TRUE,FALSE),FALSE)</formula1>
    </dataValidation>
    <dataValidation type="list" allowBlank="1" showInputMessage="1" showErrorMessage="1" errorTitle="Hinweis" error="Auswahl treffen über Dropdown-Liste." sqref="B8:D8">
      <formula1>Zentrum</formula1>
    </dataValidation>
    <dataValidation type="list" allowBlank="1" showInputMessage="1" showErrorMessage="1" errorTitle="Hinweis" error="Auswahl treffen über Dropdown-Liste." sqref="E24:I24">
      <formula1>KrebsregisterZusammenarbeit</formula1>
    </dataValidation>
    <dataValidation type="list" allowBlank="1" showInputMessage="1" showErrorMessage="1" errorTitle="Hinweis" error="Auswahl treffen über Dropdown-Liste." sqref="E27:I27">
      <formula1>Tumordokumentation</formula1>
    </dataValidation>
    <dataValidation type="whole" allowBlank="1" showInputMessage="1" showErrorMessage="1" errorTitle="Eingabefehler" error="Die IK-Nummer muss eine 9-stellige Ziffernfolge sein, welche mit 26 beginnt." sqref="B14:D14">
      <formula1>260000000</formula1>
      <formula2>269999999</formula2>
    </dataValidation>
    <dataValidation type="whole" allowBlank="1" showInputMessage="1" showErrorMessage="1" errorTitle="Eingabefehler" error="Die Standort-Nummer muss eine 9-stellige Ziffernfolge sein, welche mit 77 beginnt." sqref="B16:D16">
      <formula1>770000000</formula1>
      <formula2>779999999</formula2>
    </dataValidation>
  </dataValidations>
  <pageMargins left="0.75" right="0.25" top="0.75" bottom="0.75" header="0.3" footer="0.3"/>
  <pageSetup paperSize="9" scale="71" orientation="portrait" r:id="rId1"/>
  <headerFooter>
    <oddFooter xml:space="preserve">&amp;L&amp;"Arial,Standard"&amp;7&amp;F&amp;C&amp;"Arial,Standard"&amp;7 © DKG  Alle Rechte vorbehalten&amp;R&amp;"Arial,Standard"&amp;7&amp;P   </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Hinweis" error="Auswahl treffen über Dropdown-Liste.">
          <x14:formula1>
            <xm:f>Datenquelle!$C$91:$C$92</xm:f>
          </x14:formula1>
          <xm:sqref>B6:I6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showGridLines="0" zoomScaleNormal="100" workbookViewId="0">
      <pane ySplit="10" topLeftCell="A11" activePane="bottomLeft" state="frozen"/>
      <selection pane="bottomLeft" activeCell="A11" sqref="A11"/>
    </sheetView>
  </sheetViews>
  <sheetFormatPr baseColWidth="10" defaultColWidth="9.140625" defaultRowHeight="15" x14ac:dyDescent="0.25"/>
  <cols>
    <col min="1" max="1" width="46.7109375" customWidth="1"/>
    <col min="2" max="2" width="50.7109375" customWidth="1"/>
    <col min="3" max="3" width="20.5703125" customWidth="1"/>
    <col min="4" max="5" width="20.7109375" customWidth="1"/>
    <col min="9" max="11" width="9.140625" style="157" hidden="1" customWidth="1"/>
  </cols>
  <sheetData>
    <row r="1" spans="1:11" ht="7.5" customHeight="1" x14ac:dyDescent="0.25"/>
    <row r="2" spans="1:11" x14ac:dyDescent="0.25">
      <c r="A2" s="98" t="str">
        <f>Basisdaten!A2</f>
        <v>Anlage EB Version O1.1 (Auditjahr 2025 / Kennzahlenjahr 2024)</v>
      </c>
    </row>
    <row r="3" spans="1:11" ht="15.75" x14ac:dyDescent="0.25">
      <c r="A3" s="62" t="s">
        <v>476</v>
      </c>
    </row>
    <row r="4" spans="1:11" ht="15.95" customHeight="1" thickBot="1" x14ac:dyDescent="0.3"/>
    <row r="5" spans="1:11" ht="18" customHeight="1" thickBot="1" x14ac:dyDescent="0.3">
      <c r="D5" s="158" t="s">
        <v>477</v>
      </c>
      <c r="E5" s="159">
        <f>SUM(K11:K60)</f>
        <v>0</v>
      </c>
    </row>
    <row r="6" spans="1:11" ht="9" customHeight="1" x14ac:dyDescent="0.25">
      <c r="A6" s="120"/>
    </row>
    <row r="7" spans="1:11" ht="35.25" customHeight="1" x14ac:dyDescent="0.25">
      <c r="A7" s="250" t="s">
        <v>579</v>
      </c>
      <c r="B7" s="251"/>
      <c r="C7" s="251"/>
      <c r="D7" s="251"/>
      <c r="E7" s="251"/>
    </row>
    <row r="8" spans="1:11" ht="12.75" customHeight="1" thickBot="1" x14ac:dyDescent="0.3"/>
    <row r="9" spans="1:11" ht="18.75" customHeight="1" x14ac:dyDescent="0.25">
      <c r="A9" s="252" t="s">
        <v>478</v>
      </c>
      <c r="B9" s="254" t="s">
        <v>479</v>
      </c>
      <c r="C9" s="254" t="s">
        <v>480</v>
      </c>
      <c r="D9" s="254"/>
      <c r="E9" s="256"/>
    </row>
    <row r="10" spans="1:11" ht="51.75" customHeight="1" thickBot="1" x14ac:dyDescent="0.3">
      <c r="A10" s="253"/>
      <c r="B10" s="255"/>
      <c r="C10" s="163" t="s">
        <v>481</v>
      </c>
      <c r="D10" s="163" t="s">
        <v>482</v>
      </c>
      <c r="E10" s="164" t="s">
        <v>483</v>
      </c>
    </row>
    <row r="11" spans="1:11" ht="26.1" customHeight="1" x14ac:dyDescent="0.25">
      <c r="A11" s="196"/>
      <c r="B11" s="197"/>
      <c r="C11" s="184"/>
      <c r="D11" s="184"/>
      <c r="E11" s="185"/>
      <c r="I11" s="157">
        <f>IF(A11&lt;&gt;"",1,0)</f>
        <v>0</v>
      </c>
      <c r="J11" s="157">
        <f>IF(B11&lt;&gt;"",1,0)</f>
        <v>0</v>
      </c>
      <c r="K11" s="157" t="str">
        <f t="shared" ref="K11" si="0">IF(AND(SUM($C$11:$C$60)&gt;=1,SUM(I11:J11)=2),SUM(C11:E11),"")</f>
        <v/>
      </c>
    </row>
    <row r="12" spans="1:11" ht="26.1" customHeight="1" x14ac:dyDescent="0.25">
      <c r="A12" s="198"/>
      <c r="B12" s="199"/>
      <c r="C12" s="186"/>
      <c r="D12" s="186"/>
      <c r="E12" s="187"/>
      <c r="I12" s="157">
        <f t="shared" ref="I12:I60" si="1">IF(A12&lt;&gt;"",1,0)</f>
        <v>0</v>
      </c>
      <c r="J12" s="157">
        <f t="shared" ref="J12:J60" si="2">IF(B12&lt;&gt;"",1,0)</f>
        <v>0</v>
      </c>
      <c r="K12" s="157" t="str">
        <f t="shared" ref="K12:K60" si="3">IF(AND(SUM($C$11:$C$60)&gt;=1,SUM(I12:J12)=2),SUM(C12:E12),"")</f>
        <v/>
      </c>
    </row>
    <row r="13" spans="1:11" ht="26.1" customHeight="1" x14ac:dyDescent="0.25">
      <c r="A13" s="196"/>
      <c r="B13" s="197"/>
      <c r="C13" s="186"/>
      <c r="D13" s="186"/>
      <c r="E13" s="187"/>
      <c r="I13" s="157">
        <f t="shared" si="1"/>
        <v>0</v>
      </c>
      <c r="J13" s="157">
        <f t="shared" si="2"/>
        <v>0</v>
      </c>
      <c r="K13" s="157" t="str">
        <f t="shared" si="3"/>
        <v/>
      </c>
    </row>
    <row r="14" spans="1:11" ht="26.1" customHeight="1" x14ac:dyDescent="0.25">
      <c r="A14" s="198"/>
      <c r="B14" s="199"/>
      <c r="C14" s="186"/>
      <c r="D14" s="186"/>
      <c r="E14" s="185"/>
      <c r="I14" s="157">
        <f t="shared" si="1"/>
        <v>0</v>
      </c>
      <c r="J14" s="157">
        <f t="shared" si="2"/>
        <v>0</v>
      </c>
      <c r="K14" s="157" t="str">
        <f t="shared" si="3"/>
        <v/>
      </c>
    </row>
    <row r="15" spans="1:11" ht="26.1" customHeight="1" x14ac:dyDescent="0.25">
      <c r="A15" s="196"/>
      <c r="B15" s="197"/>
      <c r="C15" s="186"/>
      <c r="D15" s="184"/>
      <c r="E15" s="187"/>
      <c r="I15" s="157">
        <f t="shared" si="1"/>
        <v>0</v>
      </c>
      <c r="J15" s="157">
        <f t="shared" si="2"/>
        <v>0</v>
      </c>
      <c r="K15" s="157" t="str">
        <f t="shared" si="3"/>
        <v/>
      </c>
    </row>
    <row r="16" spans="1:11" ht="26.1" customHeight="1" x14ac:dyDescent="0.25">
      <c r="A16" s="198"/>
      <c r="B16" s="199"/>
      <c r="C16" s="184"/>
      <c r="D16" s="186"/>
      <c r="E16" s="187"/>
      <c r="I16" s="157">
        <f t="shared" si="1"/>
        <v>0</v>
      </c>
      <c r="J16" s="157">
        <f t="shared" si="2"/>
        <v>0</v>
      </c>
      <c r="K16" s="157" t="str">
        <f t="shared" si="3"/>
        <v/>
      </c>
    </row>
    <row r="17" spans="1:11" ht="26.1" customHeight="1" x14ac:dyDescent="0.25">
      <c r="A17" s="196"/>
      <c r="B17" s="197"/>
      <c r="C17" s="186"/>
      <c r="D17" s="186"/>
      <c r="E17" s="185"/>
      <c r="I17" s="157">
        <f t="shared" si="1"/>
        <v>0</v>
      </c>
      <c r="J17" s="157">
        <f t="shared" si="2"/>
        <v>0</v>
      </c>
      <c r="K17" s="157" t="str">
        <f t="shared" si="3"/>
        <v/>
      </c>
    </row>
    <row r="18" spans="1:11" ht="26.1" customHeight="1" x14ac:dyDescent="0.25">
      <c r="A18" s="198"/>
      <c r="B18" s="199"/>
      <c r="C18" s="186"/>
      <c r="D18" s="186"/>
      <c r="E18" s="187"/>
      <c r="I18" s="157">
        <f t="shared" si="1"/>
        <v>0</v>
      </c>
      <c r="J18" s="157">
        <f t="shared" si="2"/>
        <v>0</v>
      </c>
      <c r="K18" s="157" t="str">
        <f t="shared" si="3"/>
        <v/>
      </c>
    </row>
    <row r="19" spans="1:11" ht="26.1" customHeight="1" x14ac:dyDescent="0.25">
      <c r="A19" s="196"/>
      <c r="B19" s="197"/>
      <c r="C19" s="186"/>
      <c r="D19" s="184"/>
      <c r="E19" s="187"/>
      <c r="I19" s="157">
        <f t="shared" si="1"/>
        <v>0</v>
      </c>
      <c r="J19" s="157">
        <f t="shared" si="2"/>
        <v>0</v>
      </c>
      <c r="K19" s="157" t="str">
        <f t="shared" si="3"/>
        <v/>
      </c>
    </row>
    <row r="20" spans="1:11" ht="26.1" customHeight="1" x14ac:dyDescent="0.25">
      <c r="A20" s="198"/>
      <c r="B20" s="199"/>
      <c r="C20" s="186"/>
      <c r="D20" s="186"/>
      <c r="E20" s="185"/>
      <c r="I20" s="157">
        <f t="shared" si="1"/>
        <v>0</v>
      </c>
      <c r="J20" s="157">
        <f t="shared" si="2"/>
        <v>0</v>
      </c>
      <c r="K20" s="157" t="str">
        <f t="shared" si="3"/>
        <v/>
      </c>
    </row>
    <row r="21" spans="1:11" ht="26.1" customHeight="1" x14ac:dyDescent="0.25">
      <c r="A21" s="196"/>
      <c r="B21" s="197"/>
      <c r="C21" s="184"/>
      <c r="D21" s="186"/>
      <c r="E21" s="187"/>
      <c r="I21" s="157">
        <f t="shared" si="1"/>
        <v>0</v>
      </c>
      <c r="J21" s="157">
        <f t="shared" si="2"/>
        <v>0</v>
      </c>
      <c r="K21" s="157" t="str">
        <f t="shared" si="3"/>
        <v/>
      </c>
    </row>
    <row r="22" spans="1:11" ht="26.1" customHeight="1" x14ac:dyDescent="0.25">
      <c r="A22" s="198"/>
      <c r="B22" s="199"/>
      <c r="C22" s="186"/>
      <c r="D22" s="186"/>
      <c r="E22" s="187"/>
      <c r="I22" s="157">
        <f t="shared" si="1"/>
        <v>0</v>
      </c>
      <c r="J22" s="157">
        <f t="shared" si="2"/>
        <v>0</v>
      </c>
      <c r="K22" s="157" t="str">
        <f t="shared" si="3"/>
        <v/>
      </c>
    </row>
    <row r="23" spans="1:11" ht="26.1" customHeight="1" x14ac:dyDescent="0.25">
      <c r="A23" s="196"/>
      <c r="B23" s="197"/>
      <c r="C23" s="186"/>
      <c r="D23" s="184"/>
      <c r="E23" s="185"/>
      <c r="I23" s="157">
        <f t="shared" si="1"/>
        <v>0</v>
      </c>
      <c r="J23" s="157">
        <f t="shared" si="2"/>
        <v>0</v>
      </c>
      <c r="K23" s="157" t="str">
        <f t="shared" si="3"/>
        <v/>
      </c>
    </row>
    <row r="24" spans="1:11" ht="26.1" customHeight="1" x14ac:dyDescent="0.25">
      <c r="A24" s="198"/>
      <c r="B24" s="199"/>
      <c r="C24" s="186"/>
      <c r="D24" s="186"/>
      <c r="E24" s="187"/>
      <c r="I24" s="157">
        <f t="shared" si="1"/>
        <v>0</v>
      </c>
      <c r="J24" s="157">
        <f t="shared" si="2"/>
        <v>0</v>
      </c>
      <c r="K24" s="157" t="str">
        <f t="shared" si="3"/>
        <v/>
      </c>
    </row>
    <row r="25" spans="1:11" ht="26.1" customHeight="1" x14ac:dyDescent="0.25">
      <c r="A25" s="196"/>
      <c r="B25" s="197"/>
      <c r="C25" s="186"/>
      <c r="D25" s="186"/>
      <c r="E25" s="187"/>
      <c r="I25" s="157">
        <f t="shared" si="1"/>
        <v>0</v>
      </c>
      <c r="J25" s="157">
        <f t="shared" si="2"/>
        <v>0</v>
      </c>
      <c r="K25" s="157" t="str">
        <f t="shared" si="3"/>
        <v/>
      </c>
    </row>
    <row r="26" spans="1:11" ht="26.1" customHeight="1" x14ac:dyDescent="0.25">
      <c r="A26" s="198"/>
      <c r="B26" s="199"/>
      <c r="C26" s="184"/>
      <c r="D26" s="186"/>
      <c r="E26" s="185"/>
      <c r="I26" s="157">
        <f t="shared" si="1"/>
        <v>0</v>
      </c>
      <c r="J26" s="157">
        <f t="shared" si="2"/>
        <v>0</v>
      </c>
      <c r="K26" s="157" t="str">
        <f t="shared" si="3"/>
        <v/>
      </c>
    </row>
    <row r="27" spans="1:11" ht="26.1" customHeight="1" x14ac:dyDescent="0.25">
      <c r="A27" s="196"/>
      <c r="B27" s="197"/>
      <c r="C27" s="186"/>
      <c r="D27" s="184"/>
      <c r="E27" s="187"/>
      <c r="I27" s="157">
        <f t="shared" si="1"/>
        <v>0</v>
      </c>
      <c r="J27" s="157">
        <f t="shared" si="2"/>
        <v>0</v>
      </c>
      <c r="K27" s="157" t="str">
        <f t="shared" si="3"/>
        <v/>
      </c>
    </row>
    <row r="28" spans="1:11" ht="26.1" customHeight="1" x14ac:dyDescent="0.25">
      <c r="A28" s="198"/>
      <c r="B28" s="199"/>
      <c r="C28" s="186"/>
      <c r="D28" s="186"/>
      <c r="E28" s="187"/>
      <c r="I28" s="157">
        <f t="shared" si="1"/>
        <v>0</v>
      </c>
      <c r="J28" s="157">
        <f t="shared" si="2"/>
        <v>0</v>
      </c>
      <c r="K28" s="157" t="str">
        <f t="shared" si="3"/>
        <v/>
      </c>
    </row>
    <row r="29" spans="1:11" ht="26.1" customHeight="1" x14ac:dyDescent="0.25">
      <c r="A29" s="196"/>
      <c r="B29" s="197"/>
      <c r="C29" s="186"/>
      <c r="D29" s="186"/>
      <c r="E29" s="185"/>
      <c r="I29" s="157">
        <f t="shared" si="1"/>
        <v>0</v>
      </c>
      <c r="J29" s="157">
        <f t="shared" si="2"/>
        <v>0</v>
      </c>
      <c r="K29" s="157" t="str">
        <f t="shared" si="3"/>
        <v/>
      </c>
    </row>
    <row r="30" spans="1:11" ht="26.1" customHeight="1" x14ac:dyDescent="0.25">
      <c r="A30" s="198"/>
      <c r="B30" s="199"/>
      <c r="C30" s="186"/>
      <c r="D30" s="186"/>
      <c r="E30" s="187"/>
      <c r="I30" s="157">
        <f t="shared" si="1"/>
        <v>0</v>
      </c>
      <c r="J30" s="157">
        <f t="shared" si="2"/>
        <v>0</v>
      </c>
      <c r="K30" s="157" t="str">
        <f t="shared" si="3"/>
        <v/>
      </c>
    </row>
    <row r="31" spans="1:11" ht="26.1" customHeight="1" x14ac:dyDescent="0.25">
      <c r="A31" s="196"/>
      <c r="B31" s="197"/>
      <c r="C31" s="184"/>
      <c r="D31" s="184"/>
      <c r="E31" s="187"/>
      <c r="I31" s="157">
        <f t="shared" si="1"/>
        <v>0</v>
      </c>
      <c r="J31" s="157">
        <f t="shared" si="2"/>
        <v>0</v>
      </c>
      <c r="K31" s="157" t="str">
        <f t="shared" si="3"/>
        <v/>
      </c>
    </row>
    <row r="32" spans="1:11" ht="26.1" customHeight="1" x14ac:dyDescent="0.25">
      <c r="A32" s="198"/>
      <c r="B32" s="199"/>
      <c r="C32" s="186"/>
      <c r="D32" s="186"/>
      <c r="E32" s="185"/>
      <c r="I32" s="157">
        <f t="shared" si="1"/>
        <v>0</v>
      </c>
      <c r="J32" s="157">
        <f t="shared" si="2"/>
        <v>0</v>
      </c>
      <c r="K32" s="157" t="str">
        <f t="shared" si="3"/>
        <v/>
      </c>
    </row>
    <row r="33" spans="1:11" ht="26.1" customHeight="1" x14ac:dyDescent="0.25">
      <c r="A33" s="196"/>
      <c r="B33" s="197"/>
      <c r="C33" s="186"/>
      <c r="D33" s="186"/>
      <c r="E33" s="187"/>
      <c r="I33" s="157">
        <f t="shared" si="1"/>
        <v>0</v>
      </c>
      <c r="J33" s="157">
        <f t="shared" si="2"/>
        <v>0</v>
      </c>
      <c r="K33" s="157" t="str">
        <f t="shared" si="3"/>
        <v/>
      </c>
    </row>
    <row r="34" spans="1:11" ht="26.1" customHeight="1" x14ac:dyDescent="0.25">
      <c r="A34" s="198"/>
      <c r="B34" s="199"/>
      <c r="C34" s="186"/>
      <c r="D34" s="186"/>
      <c r="E34" s="187"/>
      <c r="I34" s="157">
        <f t="shared" si="1"/>
        <v>0</v>
      </c>
      <c r="J34" s="157">
        <f t="shared" si="2"/>
        <v>0</v>
      </c>
      <c r="K34" s="157" t="str">
        <f t="shared" si="3"/>
        <v/>
      </c>
    </row>
    <row r="35" spans="1:11" ht="26.1" customHeight="1" x14ac:dyDescent="0.25">
      <c r="A35" s="196"/>
      <c r="B35" s="197"/>
      <c r="C35" s="186"/>
      <c r="D35" s="184"/>
      <c r="E35" s="185"/>
      <c r="I35" s="157">
        <f t="shared" si="1"/>
        <v>0</v>
      </c>
      <c r="J35" s="157">
        <f t="shared" si="2"/>
        <v>0</v>
      </c>
      <c r="K35" s="157" t="str">
        <f t="shared" si="3"/>
        <v/>
      </c>
    </row>
    <row r="36" spans="1:11" ht="26.1" customHeight="1" x14ac:dyDescent="0.25">
      <c r="A36" s="198"/>
      <c r="B36" s="199"/>
      <c r="C36" s="184"/>
      <c r="D36" s="186"/>
      <c r="E36" s="187"/>
      <c r="I36" s="157">
        <f t="shared" si="1"/>
        <v>0</v>
      </c>
      <c r="J36" s="157">
        <f t="shared" si="2"/>
        <v>0</v>
      </c>
      <c r="K36" s="157" t="str">
        <f t="shared" si="3"/>
        <v/>
      </c>
    </row>
    <row r="37" spans="1:11" ht="26.1" customHeight="1" x14ac:dyDescent="0.25">
      <c r="A37" s="196"/>
      <c r="B37" s="197"/>
      <c r="C37" s="186"/>
      <c r="D37" s="186"/>
      <c r="E37" s="187"/>
      <c r="I37" s="157">
        <f t="shared" si="1"/>
        <v>0</v>
      </c>
      <c r="J37" s="157">
        <f t="shared" si="2"/>
        <v>0</v>
      </c>
      <c r="K37" s="157" t="str">
        <f t="shared" si="3"/>
        <v/>
      </c>
    </row>
    <row r="38" spans="1:11" ht="26.1" customHeight="1" x14ac:dyDescent="0.25">
      <c r="A38" s="198"/>
      <c r="B38" s="199"/>
      <c r="C38" s="186"/>
      <c r="D38" s="186"/>
      <c r="E38" s="185"/>
      <c r="I38" s="157">
        <f t="shared" si="1"/>
        <v>0</v>
      </c>
      <c r="J38" s="157">
        <f t="shared" si="2"/>
        <v>0</v>
      </c>
      <c r="K38" s="157" t="str">
        <f t="shared" si="3"/>
        <v/>
      </c>
    </row>
    <row r="39" spans="1:11" ht="26.1" customHeight="1" x14ac:dyDescent="0.25">
      <c r="A39" s="196"/>
      <c r="B39" s="197"/>
      <c r="C39" s="186"/>
      <c r="D39" s="184"/>
      <c r="E39" s="187"/>
      <c r="I39" s="157">
        <f t="shared" si="1"/>
        <v>0</v>
      </c>
      <c r="J39" s="157">
        <f t="shared" si="2"/>
        <v>0</v>
      </c>
      <c r="K39" s="157" t="str">
        <f t="shared" si="3"/>
        <v/>
      </c>
    </row>
    <row r="40" spans="1:11" ht="26.1" customHeight="1" x14ac:dyDescent="0.25">
      <c r="A40" s="199"/>
      <c r="B40" s="199"/>
      <c r="C40" s="186"/>
      <c r="D40" s="186"/>
      <c r="E40" s="214"/>
      <c r="I40" s="157">
        <f t="shared" si="1"/>
        <v>0</v>
      </c>
      <c r="J40" s="157">
        <f t="shared" si="2"/>
        <v>0</v>
      </c>
      <c r="K40" s="157" t="str">
        <f t="shared" si="3"/>
        <v/>
      </c>
    </row>
    <row r="41" spans="1:11" ht="26.1" customHeight="1" x14ac:dyDescent="0.25">
      <c r="A41" s="199"/>
      <c r="B41" s="199"/>
      <c r="C41" s="186"/>
      <c r="D41" s="186"/>
      <c r="E41" s="214"/>
      <c r="I41" s="157">
        <f t="shared" si="1"/>
        <v>0</v>
      </c>
      <c r="J41" s="157">
        <f t="shared" si="2"/>
        <v>0</v>
      </c>
      <c r="K41" s="157" t="str">
        <f t="shared" si="3"/>
        <v/>
      </c>
    </row>
    <row r="42" spans="1:11" ht="26.1" customHeight="1" x14ac:dyDescent="0.25">
      <c r="A42" s="199"/>
      <c r="B42" s="199"/>
      <c r="C42" s="186"/>
      <c r="D42" s="186"/>
      <c r="E42" s="214"/>
      <c r="I42" s="157">
        <f t="shared" si="1"/>
        <v>0</v>
      </c>
      <c r="J42" s="157">
        <f t="shared" si="2"/>
        <v>0</v>
      </c>
      <c r="K42" s="157" t="str">
        <f t="shared" si="3"/>
        <v/>
      </c>
    </row>
    <row r="43" spans="1:11" ht="26.1" customHeight="1" x14ac:dyDescent="0.25">
      <c r="A43" s="199"/>
      <c r="B43" s="199"/>
      <c r="C43" s="186"/>
      <c r="D43" s="186"/>
      <c r="E43" s="214"/>
      <c r="I43" s="157">
        <f t="shared" si="1"/>
        <v>0</v>
      </c>
      <c r="J43" s="157">
        <f t="shared" si="2"/>
        <v>0</v>
      </c>
      <c r="K43" s="157" t="str">
        <f t="shared" si="3"/>
        <v/>
      </c>
    </row>
    <row r="44" spans="1:11" ht="26.1" customHeight="1" x14ac:dyDescent="0.25">
      <c r="A44" s="199"/>
      <c r="B44" s="199"/>
      <c r="C44" s="186"/>
      <c r="D44" s="186"/>
      <c r="E44" s="214"/>
      <c r="I44" s="157">
        <f t="shared" si="1"/>
        <v>0</v>
      </c>
      <c r="J44" s="157">
        <f t="shared" si="2"/>
        <v>0</v>
      </c>
      <c r="K44" s="157" t="str">
        <f t="shared" si="3"/>
        <v/>
      </c>
    </row>
    <row r="45" spans="1:11" ht="26.1" customHeight="1" x14ac:dyDescent="0.25">
      <c r="A45" s="199"/>
      <c r="B45" s="199"/>
      <c r="C45" s="186"/>
      <c r="D45" s="186"/>
      <c r="E45" s="214"/>
      <c r="I45" s="157">
        <f t="shared" si="1"/>
        <v>0</v>
      </c>
      <c r="J45" s="157">
        <f t="shared" si="2"/>
        <v>0</v>
      </c>
      <c r="K45" s="157" t="str">
        <f t="shared" si="3"/>
        <v/>
      </c>
    </row>
    <row r="46" spans="1:11" ht="26.1" customHeight="1" x14ac:dyDescent="0.25">
      <c r="A46" s="199"/>
      <c r="B46" s="199"/>
      <c r="C46" s="186"/>
      <c r="D46" s="186"/>
      <c r="E46" s="214"/>
      <c r="I46" s="157">
        <f t="shared" si="1"/>
        <v>0</v>
      </c>
      <c r="J46" s="157">
        <f t="shared" si="2"/>
        <v>0</v>
      </c>
      <c r="K46" s="157" t="str">
        <f t="shared" si="3"/>
        <v/>
      </c>
    </row>
    <row r="47" spans="1:11" ht="26.1" customHeight="1" x14ac:dyDescent="0.25">
      <c r="A47" s="199"/>
      <c r="B47" s="199"/>
      <c r="C47" s="186"/>
      <c r="D47" s="186"/>
      <c r="E47" s="214"/>
      <c r="I47" s="157">
        <f t="shared" si="1"/>
        <v>0</v>
      </c>
      <c r="J47" s="157">
        <f t="shared" si="2"/>
        <v>0</v>
      </c>
      <c r="K47" s="157" t="str">
        <f t="shared" si="3"/>
        <v/>
      </c>
    </row>
    <row r="48" spans="1:11" ht="26.1" customHeight="1" x14ac:dyDescent="0.25">
      <c r="A48" s="199"/>
      <c r="B48" s="199"/>
      <c r="C48" s="186"/>
      <c r="D48" s="186"/>
      <c r="E48" s="214"/>
      <c r="I48" s="157">
        <f t="shared" si="1"/>
        <v>0</v>
      </c>
      <c r="J48" s="157">
        <f t="shared" si="2"/>
        <v>0</v>
      </c>
      <c r="K48" s="157" t="str">
        <f t="shared" si="3"/>
        <v/>
      </c>
    </row>
    <row r="49" spans="1:11" ht="26.1" customHeight="1" x14ac:dyDescent="0.25">
      <c r="A49" s="199"/>
      <c r="B49" s="199"/>
      <c r="C49" s="186"/>
      <c r="D49" s="186"/>
      <c r="E49" s="214"/>
      <c r="I49" s="157">
        <f t="shared" si="1"/>
        <v>0</v>
      </c>
      <c r="J49" s="157">
        <f t="shared" si="2"/>
        <v>0</v>
      </c>
      <c r="K49" s="157" t="str">
        <f t="shared" si="3"/>
        <v/>
      </c>
    </row>
    <row r="50" spans="1:11" ht="26.1" customHeight="1" x14ac:dyDescent="0.25">
      <c r="A50" s="199"/>
      <c r="B50" s="199"/>
      <c r="C50" s="186"/>
      <c r="D50" s="186"/>
      <c r="E50" s="214"/>
      <c r="I50" s="157">
        <f t="shared" si="1"/>
        <v>0</v>
      </c>
      <c r="J50" s="157">
        <f t="shared" si="2"/>
        <v>0</v>
      </c>
      <c r="K50" s="157" t="str">
        <f t="shared" si="3"/>
        <v/>
      </c>
    </row>
    <row r="51" spans="1:11" ht="26.1" customHeight="1" x14ac:dyDescent="0.25">
      <c r="A51" s="199"/>
      <c r="B51" s="199"/>
      <c r="C51" s="186"/>
      <c r="D51" s="186"/>
      <c r="E51" s="214"/>
      <c r="I51" s="157">
        <f t="shared" si="1"/>
        <v>0</v>
      </c>
      <c r="J51" s="157">
        <f t="shared" si="2"/>
        <v>0</v>
      </c>
      <c r="K51" s="157" t="str">
        <f t="shared" si="3"/>
        <v/>
      </c>
    </row>
    <row r="52" spans="1:11" ht="26.1" customHeight="1" x14ac:dyDescent="0.25">
      <c r="A52" s="199"/>
      <c r="B52" s="199"/>
      <c r="C52" s="186"/>
      <c r="D52" s="186"/>
      <c r="E52" s="214"/>
      <c r="I52" s="157">
        <f t="shared" si="1"/>
        <v>0</v>
      </c>
      <c r="J52" s="157">
        <f t="shared" si="2"/>
        <v>0</v>
      </c>
      <c r="K52" s="157" t="str">
        <f t="shared" si="3"/>
        <v/>
      </c>
    </row>
    <row r="53" spans="1:11" ht="26.1" customHeight="1" x14ac:dyDescent="0.25">
      <c r="A53" s="199"/>
      <c r="B53" s="199"/>
      <c r="C53" s="186"/>
      <c r="D53" s="186"/>
      <c r="E53" s="214"/>
      <c r="I53" s="157">
        <f t="shared" si="1"/>
        <v>0</v>
      </c>
      <c r="J53" s="157">
        <f t="shared" si="2"/>
        <v>0</v>
      </c>
      <c r="K53" s="157" t="str">
        <f t="shared" si="3"/>
        <v/>
      </c>
    </row>
    <row r="54" spans="1:11" ht="26.1" customHeight="1" x14ac:dyDescent="0.25">
      <c r="A54" s="199"/>
      <c r="B54" s="199"/>
      <c r="C54" s="186"/>
      <c r="D54" s="186"/>
      <c r="E54" s="214"/>
      <c r="I54" s="157">
        <f t="shared" si="1"/>
        <v>0</v>
      </c>
      <c r="J54" s="157">
        <f t="shared" si="2"/>
        <v>0</v>
      </c>
      <c r="K54" s="157" t="str">
        <f t="shared" si="3"/>
        <v/>
      </c>
    </row>
    <row r="55" spans="1:11" ht="26.1" customHeight="1" x14ac:dyDescent="0.25">
      <c r="A55" s="199"/>
      <c r="B55" s="199"/>
      <c r="C55" s="186"/>
      <c r="D55" s="186"/>
      <c r="E55" s="214"/>
      <c r="I55" s="157">
        <f t="shared" si="1"/>
        <v>0</v>
      </c>
      <c r="J55" s="157">
        <f t="shared" si="2"/>
        <v>0</v>
      </c>
      <c r="K55" s="157" t="str">
        <f t="shared" si="3"/>
        <v/>
      </c>
    </row>
    <row r="56" spans="1:11" ht="26.1" customHeight="1" x14ac:dyDescent="0.25">
      <c r="A56" s="199"/>
      <c r="B56" s="199"/>
      <c r="C56" s="186"/>
      <c r="D56" s="186"/>
      <c r="E56" s="214"/>
      <c r="I56" s="157">
        <f t="shared" si="1"/>
        <v>0</v>
      </c>
      <c r="J56" s="157">
        <f t="shared" si="2"/>
        <v>0</v>
      </c>
      <c r="K56" s="157" t="str">
        <f t="shared" si="3"/>
        <v/>
      </c>
    </row>
    <row r="57" spans="1:11" ht="26.1" customHeight="1" x14ac:dyDescent="0.25">
      <c r="A57" s="199"/>
      <c r="B57" s="199"/>
      <c r="C57" s="186"/>
      <c r="D57" s="186"/>
      <c r="E57" s="214"/>
      <c r="I57" s="157">
        <f t="shared" si="1"/>
        <v>0</v>
      </c>
      <c r="J57" s="157">
        <f t="shared" si="2"/>
        <v>0</v>
      </c>
      <c r="K57" s="157" t="str">
        <f t="shared" si="3"/>
        <v/>
      </c>
    </row>
    <row r="58" spans="1:11" ht="26.1" customHeight="1" x14ac:dyDescent="0.25">
      <c r="A58" s="199"/>
      <c r="B58" s="199"/>
      <c r="C58" s="186"/>
      <c r="D58" s="186"/>
      <c r="E58" s="214"/>
      <c r="I58" s="157">
        <f t="shared" si="1"/>
        <v>0</v>
      </c>
      <c r="J58" s="157">
        <f t="shared" si="2"/>
        <v>0</v>
      </c>
      <c r="K58" s="157" t="str">
        <f t="shared" si="3"/>
        <v/>
      </c>
    </row>
    <row r="59" spans="1:11" ht="26.1" customHeight="1" x14ac:dyDescent="0.25">
      <c r="A59" s="199"/>
      <c r="B59" s="199"/>
      <c r="C59" s="186"/>
      <c r="D59" s="186"/>
      <c r="E59" s="214"/>
      <c r="I59" s="157">
        <f t="shared" si="1"/>
        <v>0</v>
      </c>
      <c r="J59" s="157">
        <f t="shared" si="2"/>
        <v>0</v>
      </c>
      <c r="K59" s="157" t="str">
        <f t="shared" si="3"/>
        <v/>
      </c>
    </row>
    <row r="60" spans="1:11" ht="26.1" customHeight="1" thickBot="1" x14ac:dyDescent="0.3">
      <c r="A60" s="200"/>
      <c r="B60" s="201"/>
      <c r="C60" s="188"/>
      <c r="D60" s="188"/>
      <c r="E60" s="189"/>
      <c r="I60" s="157">
        <f t="shared" si="1"/>
        <v>0</v>
      </c>
      <c r="J60" s="157">
        <f t="shared" si="2"/>
        <v>0</v>
      </c>
      <c r="K60" s="157" t="str">
        <f t="shared" si="3"/>
        <v/>
      </c>
    </row>
  </sheetData>
  <sheetProtection algorithmName="SHA-512" hashValue="YSuF8/cYO+u9Jc34L4FhkFlxa273LHIgFTBmEkrbOmKfsqdvFrVEV9DQiCy+3gas1Bp3Id4jYuhwUJevdDMCew==" saltValue="214hAWUv0zqFE4QiFiBFTg==" spinCount="100000" sheet="1" objects="1" scenarios="1" selectLockedCells="1"/>
  <mergeCells count="4">
    <mergeCell ref="A7:E7"/>
    <mergeCell ref="A9:A10"/>
    <mergeCell ref="B9:B10"/>
    <mergeCell ref="C9:E9"/>
  </mergeCells>
  <phoneticPr fontId="82" type="noConversion"/>
  <conditionalFormatting sqref="A11:E60">
    <cfRule type="expression" dxfId="88" priority="1" stopIfTrue="1">
      <formula>LEN(TRIM(A11))=0</formula>
    </cfRule>
  </conditionalFormatting>
  <dataValidations count="3">
    <dataValidation type="whole" allowBlank="1" showInputMessage="1" showErrorMessage="1" errorTitle="Eingabefehler" error="Ganze Zahl zwischen 0 und 5000 eingeben." sqref="C11 C14 C17 C20 C23 C26 C29 C32 C35 C38 C41 C44 C47 C50 C53 C56 C59">
      <formula1>0</formula1>
      <formula2>5000</formula2>
    </dataValidation>
    <dataValidation type="textLength" showInputMessage="1" showErrorMessage="1" errorTitle="Zeichenlänge" error="Nur Texteingabe bis 200 Zeichen möglich." sqref="A11:B60">
      <formula1>2</formula1>
      <formula2>200</formula2>
    </dataValidation>
    <dataValidation type="whole" showInputMessage="1" showErrorMessage="1" errorTitle="Eingabefehler" error="Ganze Zahl zwischen 0 und 5000 eingeben." sqref="D11:E60 C12:C13 C15:C16 C18:C19 C21:C22 C24:C25 C27:C28 C30:C31 C33:C34 C36:C37 C39:C40 C42:C43 C45:C46 C48:C49 C51:C52 C54:C55 C57:C58 C60">
      <formula1>0</formula1>
      <formula2>5000</formula2>
    </dataValidation>
  </dataValidations>
  <pageMargins left="0.7" right="0.7" top="0.75" bottom="0.75" header="0.3" footer="0.3"/>
  <pageSetup scale="56" orientation="portrait" r:id="rId1"/>
  <headerFooter>
    <oddFooter>&amp;L&amp;"Arial,Regular"&amp;7&amp;F&amp;C&amp;"Arial,Regular"&amp;7 © DKG  Alle Rechte vorbehalten&amp;R&amp;"Arial,Regular"&amp;7&amp;P</oddFooter>
  </headerFooter>
  <rowBreaks count="1" manualBreakCount="1">
    <brk id="47" max="4" man="1"/>
  </rowBreaks>
  <colBreaks count="1" manualBreakCount="1">
    <brk id="5"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topLeftCell="A20" workbookViewId="0">
      <selection activeCell="C50" sqref="C50"/>
    </sheetView>
  </sheetViews>
  <sheetFormatPr baseColWidth="10" defaultColWidth="9.140625" defaultRowHeight="15" x14ac:dyDescent="0.25"/>
  <cols>
    <col min="1" max="5" width="37.7109375" customWidth="1"/>
  </cols>
  <sheetData>
    <row r="1" spans="1:13" ht="41.25" customHeight="1" x14ac:dyDescent="0.25">
      <c r="A1" s="161" t="s">
        <v>509</v>
      </c>
      <c r="B1" s="161" t="s">
        <v>479</v>
      </c>
      <c r="C1" s="161" t="s">
        <v>481</v>
      </c>
      <c r="D1" s="161" t="s">
        <v>482</v>
      </c>
      <c r="E1" s="161" t="s">
        <v>483</v>
      </c>
      <c r="F1" s="183" t="s">
        <v>510</v>
      </c>
      <c r="G1" s="183" t="s">
        <v>511</v>
      </c>
      <c r="H1" s="183" t="s">
        <v>512</v>
      </c>
      <c r="I1" s="183" t="s">
        <v>513</v>
      </c>
      <c r="J1" s="183" t="s">
        <v>514</v>
      </c>
      <c r="K1" s="183" t="s">
        <v>515</v>
      </c>
      <c r="L1" s="183" t="s">
        <v>516</v>
      </c>
      <c r="M1" s="183" t="s">
        <v>517</v>
      </c>
    </row>
    <row r="2" spans="1:13" x14ac:dyDescent="0.25">
      <c r="A2" s="162" t="str">
        <f>IF(AND(SUM(Studien!I11:J11)=2,Studien!K11&lt;&gt;0),Studien!A11,"")</f>
        <v/>
      </c>
      <c r="B2" s="162" t="str">
        <f>IF(AND(SUM(Studien!I11:J11)=2,Studien!K11&lt;&gt;0),Studien!B11,"")</f>
        <v/>
      </c>
      <c r="C2" s="162" t="str">
        <f>IF(AND(SUM(Studien!I11:J11)=2,Studien!K11&lt;&gt;0),Studien!C11,"")</f>
        <v/>
      </c>
      <c r="D2" s="162" t="str">
        <f>IF(AND(SUM(Studien!I11:J11)=2,Studien!K11&lt;&gt;0),Studien!D11,"")</f>
        <v/>
      </c>
      <c r="E2" s="162" t="str">
        <f>IF(AND(SUM(Studien!I11:J11)=2,Studien!K11&lt;&gt;0),Studien!E11,"")</f>
        <v/>
      </c>
      <c r="F2" s="215"/>
      <c r="G2" s="215"/>
      <c r="H2" s="215"/>
      <c r="I2" s="215"/>
      <c r="J2" s="215"/>
      <c r="K2" s="215"/>
      <c r="L2" s="215"/>
      <c r="M2" s="215"/>
    </row>
    <row r="3" spans="1:13" x14ac:dyDescent="0.25">
      <c r="A3" s="162" t="str">
        <f>IF(AND(SUM(Studien!I12:J12)=2,Studien!K12&lt;&gt;0),Studien!A12,"")</f>
        <v/>
      </c>
      <c r="B3" s="162" t="str">
        <f>IF(AND(SUM(Studien!I12:J12)=2,Studien!K12&lt;&gt;0),Studien!B12,"")</f>
        <v/>
      </c>
      <c r="C3" s="162" t="str">
        <f>IF(AND(SUM(Studien!I12:J12)=2,Studien!K12&lt;&gt;0),Studien!C12,"")</f>
        <v/>
      </c>
      <c r="D3" s="162" t="str">
        <f>IF(AND(SUM(Studien!I12:J12)=2,Studien!K12&lt;&gt;0),Studien!D12,"")</f>
        <v/>
      </c>
      <c r="E3" s="162" t="str">
        <f>IF(AND(SUM(Studien!I12:J12)=2,Studien!K12&lt;&gt;0),Studien!E12,"")</f>
        <v/>
      </c>
      <c r="F3" s="215"/>
      <c r="G3" s="215"/>
      <c r="H3" s="215"/>
      <c r="I3" s="215"/>
      <c r="J3" s="215"/>
      <c r="K3" s="215"/>
      <c r="L3" s="215"/>
      <c r="M3" s="215"/>
    </row>
    <row r="4" spans="1:13" x14ac:dyDescent="0.25">
      <c r="A4" s="162" t="str">
        <f>IF(AND(SUM(Studien!I13:J13)=2,Studien!K13&lt;&gt;0),Studien!A13,"")</f>
        <v/>
      </c>
      <c r="B4" s="162" t="str">
        <f>IF(AND(SUM(Studien!I13:J13)=2,Studien!K13&lt;&gt;0),Studien!B13,"")</f>
        <v/>
      </c>
      <c r="C4" s="162" t="str">
        <f>IF(AND(SUM(Studien!I13:J13)=2,Studien!K13&lt;&gt;0),Studien!C13,"")</f>
        <v/>
      </c>
      <c r="D4" s="162" t="str">
        <f>IF(AND(SUM(Studien!I13:J13)=2,Studien!K13&lt;&gt;0),Studien!D13,"")</f>
        <v/>
      </c>
      <c r="E4" s="162" t="str">
        <f>IF(AND(SUM(Studien!I13:J13)=2,Studien!K13&lt;&gt;0),Studien!E13,"")</f>
        <v/>
      </c>
      <c r="F4" s="215"/>
      <c r="G4" s="215"/>
      <c r="H4" s="215"/>
      <c r="I4" s="215"/>
      <c r="J4" s="215"/>
      <c r="K4" s="215"/>
      <c r="L4" s="215"/>
      <c r="M4" s="215"/>
    </row>
    <row r="5" spans="1:13" x14ac:dyDescent="0.25">
      <c r="A5" s="162" t="str">
        <f>IF(AND(SUM(Studien!I14:J14)=2,Studien!K14&lt;&gt;0),Studien!A14,"")</f>
        <v/>
      </c>
      <c r="B5" s="162" t="str">
        <f>IF(AND(SUM(Studien!I14:J14)=2,Studien!K14&lt;&gt;0),Studien!B14,"")</f>
        <v/>
      </c>
      <c r="C5" s="162" t="str">
        <f>IF(AND(SUM(Studien!I14:J14)=2,Studien!K14&lt;&gt;0),Studien!C14,"")</f>
        <v/>
      </c>
      <c r="D5" s="162" t="str">
        <f>IF(AND(SUM(Studien!I14:J14)=2,Studien!K14&lt;&gt;0),Studien!D14,"")</f>
        <v/>
      </c>
      <c r="E5" s="162" t="str">
        <f>IF(AND(SUM(Studien!I14:J14)=2,Studien!K14&lt;&gt;0),Studien!E14,"")</f>
        <v/>
      </c>
      <c r="F5" s="215"/>
      <c r="G5" s="215"/>
      <c r="H5" s="215"/>
      <c r="I5" s="215"/>
      <c r="J5" s="215"/>
      <c r="K5" s="215"/>
      <c r="L5" s="215"/>
      <c r="M5" s="215"/>
    </row>
    <row r="6" spans="1:13" x14ac:dyDescent="0.25">
      <c r="A6" s="162" t="str">
        <f>IF(AND(SUM(Studien!I15:J15)=2,Studien!K15&lt;&gt;0),Studien!A15,"")</f>
        <v/>
      </c>
      <c r="B6" s="162" t="str">
        <f>IF(AND(SUM(Studien!I15:J15)=2,Studien!K15&lt;&gt;0),Studien!B15,"")</f>
        <v/>
      </c>
      <c r="C6" s="162" t="str">
        <f>IF(AND(SUM(Studien!I15:J15)=2,Studien!K15&lt;&gt;0),Studien!C15,"")</f>
        <v/>
      </c>
      <c r="D6" s="162" t="str">
        <f>IF(AND(SUM(Studien!I15:J15)=2,Studien!K15&lt;&gt;0),Studien!D15,"")</f>
        <v/>
      </c>
      <c r="E6" s="162" t="str">
        <f>IF(AND(SUM(Studien!I15:J15)=2,Studien!K15&lt;&gt;0),Studien!E15,"")</f>
        <v/>
      </c>
      <c r="F6" s="215"/>
      <c r="G6" s="215"/>
      <c r="H6" s="215"/>
      <c r="I6" s="215"/>
      <c r="J6" s="215"/>
      <c r="K6" s="215"/>
      <c r="L6" s="215"/>
      <c r="M6" s="215"/>
    </row>
    <row r="7" spans="1:13" x14ac:dyDescent="0.25">
      <c r="A7" s="162" t="str">
        <f>IF(AND(SUM(Studien!I16:J16)=2,Studien!K16&lt;&gt;0),Studien!A16,"")</f>
        <v/>
      </c>
      <c r="B7" s="162" t="str">
        <f>IF(AND(SUM(Studien!I16:J16)=2,Studien!K16&lt;&gt;0),Studien!B16,"")</f>
        <v/>
      </c>
      <c r="C7" s="162" t="str">
        <f>IF(AND(SUM(Studien!I16:J16)=2,Studien!K16&lt;&gt;0),Studien!C16,"")</f>
        <v/>
      </c>
      <c r="D7" s="162" t="str">
        <f>IF(AND(SUM(Studien!I16:J16)=2,Studien!K16&lt;&gt;0),Studien!D16,"")</f>
        <v/>
      </c>
      <c r="E7" s="162" t="str">
        <f>IF(AND(SUM(Studien!I16:J16)=2,Studien!K16&lt;&gt;0),Studien!E16,"")</f>
        <v/>
      </c>
      <c r="F7" s="215"/>
      <c r="G7" s="215"/>
      <c r="H7" s="215"/>
      <c r="I7" s="215"/>
      <c r="J7" s="215"/>
      <c r="K7" s="215"/>
      <c r="L7" s="215"/>
      <c r="M7" s="215"/>
    </row>
    <row r="8" spans="1:13" x14ac:dyDescent="0.25">
      <c r="A8" s="162" t="str">
        <f>IF(AND(SUM(Studien!I17:J17)=2,Studien!K17&lt;&gt;0),Studien!A17,"")</f>
        <v/>
      </c>
      <c r="B8" s="162" t="str">
        <f>IF(AND(SUM(Studien!I17:J17)=2,Studien!K17&lt;&gt;0),Studien!B17,"")</f>
        <v/>
      </c>
      <c r="C8" s="162" t="str">
        <f>IF(AND(SUM(Studien!I17:J17)=2,Studien!K17&lt;&gt;0),Studien!C17,"")</f>
        <v/>
      </c>
      <c r="D8" s="162" t="str">
        <f>IF(AND(SUM(Studien!I17:J17)=2,Studien!K17&lt;&gt;0),Studien!D17,"")</f>
        <v/>
      </c>
      <c r="E8" s="162" t="str">
        <f>IF(AND(SUM(Studien!I17:J17)=2,Studien!K17&lt;&gt;0),Studien!E17,"")</f>
        <v/>
      </c>
      <c r="F8" s="215"/>
      <c r="G8" s="215"/>
      <c r="H8" s="215"/>
      <c r="I8" s="215"/>
      <c r="J8" s="215"/>
      <c r="K8" s="215"/>
      <c r="L8" s="215"/>
      <c r="M8" s="215"/>
    </row>
    <row r="9" spans="1:13" x14ac:dyDescent="0.25">
      <c r="A9" s="162" t="str">
        <f>IF(AND(SUM(Studien!I18:J18)=2,Studien!K18&lt;&gt;0),Studien!A18,"")</f>
        <v/>
      </c>
      <c r="B9" s="162" t="str">
        <f>IF(AND(SUM(Studien!I18:J18)=2,Studien!K18&lt;&gt;0),Studien!B18,"")</f>
        <v/>
      </c>
      <c r="C9" s="162" t="str">
        <f>IF(AND(SUM(Studien!I18:J18)=2,Studien!K18&lt;&gt;0),Studien!C18,"")</f>
        <v/>
      </c>
      <c r="D9" s="162" t="str">
        <f>IF(AND(SUM(Studien!I18:J18)=2,Studien!K18&lt;&gt;0),Studien!D18,"")</f>
        <v/>
      </c>
      <c r="E9" s="162" t="str">
        <f>IF(AND(SUM(Studien!I18:J18)=2,Studien!K18&lt;&gt;0),Studien!E18,"")</f>
        <v/>
      </c>
      <c r="F9" s="215"/>
      <c r="G9" s="215"/>
      <c r="H9" s="215"/>
      <c r="I9" s="215"/>
      <c r="J9" s="215"/>
      <c r="K9" s="215"/>
      <c r="L9" s="215"/>
      <c r="M9" s="215"/>
    </row>
    <row r="10" spans="1:13" x14ac:dyDescent="0.25">
      <c r="A10" s="162" t="str">
        <f>IF(AND(SUM(Studien!I19:J19)=2,Studien!K19&lt;&gt;0),Studien!A19,"")</f>
        <v/>
      </c>
      <c r="B10" s="162" t="str">
        <f>IF(AND(SUM(Studien!I19:J19)=2,Studien!K19&lt;&gt;0),Studien!B19,"")</f>
        <v/>
      </c>
      <c r="C10" s="162" t="str">
        <f>IF(AND(SUM(Studien!I19:J19)=2,Studien!K19&lt;&gt;0),Studien!C19,"")</f>
        <v/>
      </c>
      <c r="D10" s="162" t="str">
        <f>IF(AND(SUM(Studien!I19:J19)=2,Studien!K19&lt;&gt;0),Studien!D19,"")</f>
        <v/>
      </c>
      <c r="E10" s="162" t="str">
        <f>IF(AND(SUM(Studien!I19:J19)=2,Studien!K19&lt;&gt;0),Studien!E19,"")</f>
        <v/>
      </c>
      <c r="F10" s="215"/>
      <c r="G10" s="215"/>
      <c r="H10" s="215"/>
      <c r="I10" s="215"/>
      <c r="J10" s="215"/>
      <c r="K10" s="215"/>
      <c r="L10" s="215"/>
      <c r="M10" s="215"/>
    </row>
    <row r="11" spans="1:13" x14ac:dyDescent="0.25">
      <c r="A11" s="162" t="str">
        <f>IF(AND(SUM(Studien!I20:J20)=2,Studien!K20&lt;&gt;0),Studien!A20,"")</f>
        <v/>
      </c>
      <c r="B11" s="162" t="str">
        <f>IF(AND(SUM(Studien!I20:J20)=2,Studien!K20&lt;&gt;0),Studien!B20,"")</f>
        <v/>
      </c>
      <c r="C11" s="162" t="str">
        <f>IF(AND(SUM(Studien!I20:J20)=2,Studien!K20&lt;&gt;0),Studien!C20,"")</f>
        <v/>
      </c>
      <c r="D11" s="162" t="str">
        <f>IF(AND(SUM(Studien!I20:J20)=2,Studien!K20&lt;&gt;0),Studien!D20,"")</f>
        <v/>
      </c>
      <c r="E11" s="162" t="str">
        <f>IF(AND(SUM(Studien!I20:J20)=2,Studien!K20&lt;&gt;0),Studien!E20,"")</f>
        <v/>
      </c>
      <c r="F11" s="215"/>
      <c r="G11" s="215"/>
      <c r="H11" s="215"/>
      <c r="I11" s="215"/>
      <c r="J11" s="215"/>
      <c r="K11" s="215"/>
      <c r="L11" s="215"/>
      <c r="M11" s="215"/>
    </row>
    <row r="12" spans="1:13" x14ac:dyDescent="0.25">
      <c r="A12" s="162" t="str">
        <f>IF(AND(SUM(Studien!I21:J21)=2,Studien!K21&lt;&gt;0),Studien!A21,"")</f>
        <v/>
      </c>
      <c r="B12" s="162" t="str">
        <f>IF(AND(SUM(Studien!I21:J21)=2,Studien!K21&lt;&gt;0),Studien!B21,"")</f>
        <v/>
      </c>
      <c r="C12" s="162" t="str">
        <f>IF(AND(SUM(Studien!I21:J21)=2,Studien!K21&lt;&gt;0),Studien!C21,"")</f>
        <v/>
      </c>
      <c r="D12" s="162" t="str">
        <f>IF(AND(SUM(Studien!I21:J21)=2,Studien!K21&lt;&gt;0),Studien!D21,"")</f>
        <v/>
      </c>
      <c r="E12" s="162" t="str">
        <f>IF(AND(SUM(Studien!I21:J21)=2,Studien!K21&lt;&gt;0),Studien!E21,"")</f>
        <v/>
      </c>
      <c r="F12" s="215"/>
      <c r="G12" s="215"/>
      <c r="H12" s="215"/>
      <c r="I12" s="215"/>
      <c r="J12" s="215"/>
      <c r="K12" s="215"/>
      <c r="L12" s="215"/>
      <c r="M12" s="215"/>
    </row>
    <row r="13" spans="1:13" x14ac:dyDescent="0.25">
      <c r="A13" s="162" t="str">
        <f>IF(AND(SUM(Studien!I22:J22)=2,Studien!K22&lt;&gt;0),Studien!A22,"")</f>
        <v/>
      </c>
      <c r="B13" s="162" t="str">
        <f>IF(AND(SUM(Studien!I22:J22)=2,Studien!K22&lt;&gt;0),Studien!B22,"")</f>
        <v/>
      </c>
      <c r="C13" s="162" t="str">
        <f>IF(AND(SUM(Studien!I22:J22)=2,Studien!K22&lt;&gt;0),Studien!C22,"")</f>
        <v/>
      </c>
      <c r="D13" s="162" t="str">
        <f>IF(AND(SUM(Studien!I22:J22)=2,Studien!K22&lt;&gt;0),Studien!D22,"")</f>
        <v/>
      </c>
      <c r="E13" s="162" t="str">
        <f>IF(AND(SUM(Studien!I22:J22)=2,Studien!K22&lt;&gt;0),Studien!E22,"")</f>
        <v/>
      </c>
      <c r="F13" s="215"/>
      <c r="G13" s="215"/>
      <c r="H13" s="215"/>
      <c r="I13" s="215"/>
      <c r="J13" s="215"/>
      <c r="K13" s="215"/>
      <c r="L13" s="215"/>
      <c r="M13" s="215"/>
    </row>
    <row r="14" spans="1:13" x14ac:dyDescent="0.25">
      <c r="A14" s="162" t="str">
        <f>IF(AND(SUM(Studien!I23:J23)=2,Studien!K23&lt;&gt;0),Studien!A23,"")</f>
        <v/>
      </c>
      <c r="B14" s="162" t="str">
        <f>IF(AND(SUM(Studien!I23:J23)=2,Studien!K23&lt;&gt;0),Studien!B23,"")</f>
        <v/>
      </c>
      <c r="C14" s="162" t="str">
        <f>IF(AND(SUM(Studien!I23:J23)=2,Studien!K23&lt;&gt;0),Studien!C23,"")</f>
        <v/>
      </c>
      <c r="D14" s="162" t="str">
        <f>IF(AND(SUM(Studien!I23:J23)=2,Studien!K23&lt;&gt;0),Studien!D23,"")</f>
        <v/>
      </c>
      <c r="E14" s="162" t="str">
        <f>IF(AND(SUM(Studien!I23:J23)=2,Studien!K23&lt;&gt;0),Studien!E23,"")</f>
        <v/>
      </c>
      <c r="F14" s="215"/>
      <c r="G14" s="215"/>
      <c r="H14" s="215"/>
      <c r="I14" s="215"/>
      <c r="J14" s="215"/>
      <c r="K14" s="215"/>
      <c r="L14" s="215"/>
      <c r="M14" s="215"/>
    </row>
    <row r="15" spans="1:13" x14ac:dyDescent="0.25">
      <c r="A15" s="162" t="str">
        <f>IF(AND(SUM(Studien!I24:J24)=2,Studien!K24&lt;&gt;0),Studien!A24,"")</f>
        <v/>
      </c>
      <c r="B15" s="162" t="str">
        <f>IF(AND(SUM(Studien!I24:J24)=2,Studien!K24&lt;&gt;0),Studien!B24,"")</f>
        <v/>
      </c>
      <c r="C15" s="162" t="str">
        <f>IF(AND(SUM(Studien!I24:J24)=2,Studien!K24&lt;&gt;0),Studien!C24,"")</f>
        <v/>
      </c>
      <c r="D15" s="162" t="str">
        <f>IF(AND(SUM(Studien!I24:J24)=2,Studien!K24&lt;&gt;0),Studien!D24,"")</f>
        <v/>
      </c>
      <c r="E15" s="162" t="str">
        <f>IF(AND(SUM(Studien!I24:J24)=2,Studien!K24&lt;&gt;0),Studien!E24,"")</f>
        <v/>
      </c>
      <c r="F15" s="215"/>
      <c r="G15" s="215"/>
      <c r="H15" s="215"/>
      <c r="I15" s="215"/>
      <c r="J15" s="215"/>
      <c r="K15" s="215"/>
      <c r="L15" s="215"/>
      <c r="M15" s="215"/>
    </row>
    <row r="16" spans="1:13" x14ac:dyDescent="0.25">
      <c r="A16" s="162" t="str">
        <f>IF(AND(SUM(Studien!I25:J25)=2,Studien!K25&lt;&gt;0),Studien!A25,"")</f>
        <v/>
      </c>
      <c r="B16" s="162" t="str">
        <f>IF(AND(SUM(Studien!I25:J25)=2,Studien!K25&lt;&gt;0),Studien!B25,"")</f>
        <v/>
      </c>
      <c r="C16" s="162" t="str">
        <f>IF(AND(SUM(Studien!I25:J25)=2,Studien!K25&lt;&gt;0),Studien!C25,"")</f>
        <v/>
      </c>
      <c r="D16" s="162" t="str">
        <f>IF(AND(SUM(Studien!I25:J25)=2,Studien!K25&lt;&gt;0),Studien!D25,"")</f>
        <v/>
      </c>
      <c r="E16" s="162" t="str">
        <f>IF(AND(SUM(Studien!I25:J25)=2,Studien!K25&lt;&gt;0),Studien!E25,"")</f>
        <v/>
      </c>
      <c r="F16" s="215"/>
      <c r="G16" s="215"/>
      <c r="H16" s="215"/>
      <c r="I16" s="215"/>
      <c r="J16" s="215"/>
      <c r="K16" s="215"/>
      <c r="L16" s="215"/>
      <c r="M16" s="215"/>
    </row>
    <row r="17" spans="1:13" x14ac:dyDescent="0.25">
      <c r="A17" s="162" t="str">
        <f>IF(AND(SUM(Studien!I26:J26)=2,Studien!K26&lt;&gt;0),Studien!A26,"")</f>
        <v/>
      </c>
      <c r="B17" s="162" t="str">
        <f>IF(AND(SUM(Studien!I26:J26)=2,Studien!K26&lt;&gt;0),Studien!B26,"")</f>
        <v/>
      </c>
      <c r="C17" s="162" t="str">
        <f>IF(AND(SUM(Studien!I26:J26)=2,Studien!K26&lt;&gt;0),Studien!C26,"")</f>
        <v/>
      </c>
      <c r="D17" s="162" t="str">
        <f>IF(AND(SUM(Studien!I26:J26)=2,Studien!K26&lt;&gt;0),Studien!D26,"")</f>
        <v/>
      </c>
      <c r="E17" s="162" t="str">
        <f>IF(AND(SUM(Studien!I26:J26)=2,Studien!K26&lt;&gt;0),Studien!E26,"")</f>
        <v/>
      </c>
      <c r="F17" s="215"/>
      <c r="G17" s="215"/>
      <c r="H17" s="215"/>
      <c r="I17" s="215"/>
      <c r="J17" s="215"/>
      <c r="K17" s="215"/>
      <c r="L17" s="215"/>
      <c r="M17" s="215"/>
    </row>
    <row r="18" spans="1:13" x14ac:dyDescent="0.25">
      <c r="A18" s="162" t="str">
        <f>IF(AND(SUM(Studien!I27:J27)=2,Studien!K27&lt;&gt;0),Studien!A27,"")</f>
        <v/>
      </c>
      <c r="B18" s="162" t="str">
        <f>IF(AND(SUM(Studien!I27:J27)=2,Studien!K27&lt;&gt;0),Studien!B27,"")</f>
        <v/>
      </c>
      <c r="C18" s="162" t="str">
        <f>IF(AND(SUM(Studien!I27:J27)=2,Studien!K27&lt;&gt;0),Studien!C27,"")</f>
        <v/>
      </c>
      <c r="D18" s="162" t="str">
        <f>IF(AND(SUM(Studien!I27:J27)=2,Studien!K27&lt;&gt;0),Studien!D27,"")</f>
        <v/>
      </c>
      <c r="E18" s="162" t="str">
        <f>IF(AND(SUM(Studien!I27:J27)=2,Studien!K27&lt;&gt;0),Studien!E27,"")</f>
        <v/>
      </c>
      <c r="F18" s="215"/>
      <c r="G18" s="215"/>
      <c r="H18" s="215"/>
      <c r="I18" s="215"/>
      <c r="J18" s="215"/>
      <c r="K18" s="215"/>
      <c r="L18" s="215"/>
      <c r="M18" s="215"/>
    </row>
    <row r="19" spans="1:13" x14ac:dyDescent="0.25">
      <c r="A19" s="162" t="str">
        <f>IF(AND(SUM(Studien!I28:J28)=2,Studien!K28&lt;&gt;0),Studien!A28,"")</f>
        <v/>
      </c>
      <c r="B19" s="162" t="str">
        <f>IF(AND(SUM(Studien!I28:J28)=2,Studien!K28&lt;&gt;0),Studien!B28,"")</f>
        <v/>
      </c>
      <c r="C19" s="162" t="str">
        <f>IF(AND(SUM(Studien!I28:J28)=2,Studien!K28&lt;&gt;0),Studien!C28,"")</f>
        <v/>
      </c>
      <c r="D19" s="162" t="str">
        <f>IF(AND(SUM(Studien!I28:J28)=2,Studien!K28&lt;&gt;0),Studien!D28,"")</f>
        <v/>
      </c>
      <c r="E19" s="162" t="str">
        <f>IF(AND(SUM(Studien!I28:J28)=2,Studien!K28&lt;&gt;0),Studien!E28,"")</f>
        <v/>
      </c>
      <c r="F19" s="215"/>
      <c r="G19" s="215"/>
      <c r="H19" s="215"/>
      <c r="I19" s="215"/>
      <c r="J19" s="215"/>
      <c r="K19" s="215"/>
      <c r="L19" s="215"/>
      <c r="M19" s="215"/>
    </row>
    <row r="20" spans="1:13" x14ac:dyDescent="0.25">
      <c r="A20" s="162" t="str">
        <f>IF(AND(SUM(Studien!I29:J29)=2,Studien!K29&lt;&gt;0),Studien!A29,"")</f>
        <v/>
      </c>
      <c r="B20" s="162" t="str">
        <f>IF(AND(SUM(Studien!I29:J29)=2,Studien!K29&lt;&gt;0),Studien!B29,"")</f>
        <v/>
      </c>
      <c r="C20" s="162" t="str">
        <f>IF(AND(SUM(Studien!I29:J29)=2,Studien!K29&lt;&gt;0),Studien!C29,"")</f>
        <v/>
      </c>
      <c r="D20" s="162" t="str">
        <f>IF(AND(SUM(Studien!I29:J29)=2,Studien!K29&lt;&gt;0),Studien!D29,"")</f>
        <v/>
      </c>
      <c r="E20" s="162" t="str">
        <f>IF(AND(SUM(Studien!I29:J29)=2,Studien!K29&lt;&gt;0),Studien!E29,"")</f>
        <v/>
      </c>
      <c r="F20" s="215"/>
      <c r="G20" s="215"/>
      <c r="H20" s="215"/>
      <c r="I20" s="215"/>
      <c r="J20" s="215"/>
      <c r="K20" s="215"/>
      <c r="L20" s="215"/>
      <c r="M20" s="215"/>
    </row>
    <row r="21" spans="1:13" x14ac:dyDescent="0.25">
      <c r="A21" s="162" t="str">
        <f>IF(AND(SUM(Studien!I30:J30)=2,Studien!K30&lt;&gt;0),Studien!A30,"")</f>
        <v/>
      </c>
      <c r="B21" s="162" t="str">
        <f>IF(AND(SUM(Studien!I30:J30)=2,Studien!K30&lt;&gt;0),Studien!B30,"")</f>
        <v/>
      </c>
      <c r="C21" s="162" t="str">
        <f>IF(AND(SUM(Studien!I30:J30)=2,Studien!K30&lt;&gt;0),Studien!C30,"")</f>
        <v/>
      </c>
      <c r="D21" s="162" t="str">
        <f>IF(AND(SUM(Studien!I30:J30)=2,Studien!K30&lt;&gt;0),Studien!D30,"")</f>
        <v/>
      </c>
      <c r="E21" s="162" t="str">
        <f>IF(AND(SUM(Studien!I30:J30)=2,Studien!K30&lt;&gt;0),Studien!E30,"")</f>
        <v/>
      </c>
      <c r="F21" s="215"/>
      <c r="G21" s="215"/>
      <c r="H21" s="215"/>
      <c r="I21" s="215"/>
      <c r="J21" s="215"/>
      <c r="K21" s="215"/>
      <c r="L21" s="215"/>
      <c r="M21" s="215"/>
    </row>
    <row r="22" spans="1:13" x14ac:dyDescent="0.25">
      <c r="A22" s="162" t="str">
        <f>IF(AND(SUM(Studien!I31:J31)=2,Studien!K31&lt;&gt;0),Studien!A31,"")</f>
        <v/>
      </c>
      <c r="B22" s="162" t="str">
        <f>IF(AND(SUM(Studien!I31:J31)=2,Studien!K31&lt;&gt;0),Studien!B31,"")</f>
        <v/>
      </c>
      <c r="C22" s="162" t="str">
        <f>IF(AND(SUM(Studien!I31:J31)=2,Studien!K31&lt;&gt;0),Studien!C31,"")</f>
        <v/>
      </c>
      <c r="D22" s="162" t="str">
        <f>IF(AND(SUM(Studien!I31:J31)=2,Studien!K31&lt;&gt;0),Studien!D31,"")</f>
        <v/>
      </c>
      <c r="E22" s="162" t="str">
        <f>IF(AND(SUM(Studien!I31:J31)=2,Studien!K31&lt;&gt;0),Studien!E31,"")</f>
        <v/>
      </c>
      <c r="F22" s="215"/>
      <c r="G22" s="215"/>
      <c r="H22" s="215"/>
      <c r="I22" s="215"/>
      <c r="J22" s="215"/>
      <c r="K22" s="215"/>
      <c r="L22" s="215"/>
      <c r="M22" s="215"/>
    </row>
    <row r="23" spans="1:13" x14ac:dyDescent="0.25">
      <c r="A23" s="162" t="str">
        <f>IF(AND(SUM(Studien!I32:J32)=2,Studien!K32&lt;&gt;0),Studien!A32,"")</f>
        <v/>
      </c>
      <c r="B23" s="162" t="str">
        <f>IF(AND(SUM(Studien!I32:J32)=2,Studien!K32&lt;&gt;0),Studien!B32,"")</f>
        <v/>
      </c>
      <c r="C23" s="162" t="str">
        <f>IF(AND(SUM(Studien!I32:J32)=2,Studien!K32&lt;&gt;0),Studien!C32,"")</f>
        <v/>
      </c>
      <c r="D23" s="162" t="str">
        <f>IF(AND(SUM(Studien!I32:J32)=2,Studien!K32&lt;&gt;0),Studien!D32,"")</f>
        <v/>
      </c>
      <c r="E23" s="162" t="str">
        <f>IF(AND(SUM(Studien!I32:J32)=2,Studien!K32&lt;&gt;0),Studien!E32,"")</f>
        <v/>
      </c>
      <c r="F23" s="215"/>
      <c r="G23" s="215"/>
      <c r="H23" s="215"/>
      <c r="I23" s="215"/>
      <c r="J23" s="215"/>
      <c r="K23" s="215"/>
      <c r="L23" s="215"/>
      <c r="M23" s="215"/>
    </row>
    <row r="24" spans="1:13" x14ac:dyDescent="0.25">
      <c r="A24" s="162" t="str">
        <f>IF(AND(SUM(Studien!I33:J33)=2,Studien!K33&lt;&gt;0),Studien!A33,"")</f>
        <v/>
      </c>
      <c r="B24" s="162" t="str">
        <f>IF(AND(SUM(Studien!I33:J33)=2,Studien!K33&lt;&gt;0),Studien!B33,"")</f>
        <v/>
      </c>
      <c r="C24" s="162" t="str">
        <f>IF(AND(SUM(Studien!I33:J33)=2,Studien!K33&lt;&gt;0),Studien!C33,"")</f>
        <v/>
      </c>
      <c r="D24" s="162" t="str">
        <f>IF(AND(SUM(Studien!I33:J33)=2,Studien!K33&lt;&gt;0),Studien!D33,"")</f>
        <v/>
      </c>
      <c r="E24" s="162" t="str">
        <f>IF(AND(SUM(Studien!I33:J33)=2,Studien!K33&lt;&gt;0),Studien!E33,"")</f>
        <v/>
      </c>
      <c r="F24" s="215"/>
      <c r="G24" s="215"/>
      <c r="H24" s="215"/>
      <c r="I24" s="215"/>
      <c r="J24" s="215"/>
      <c r="K24" s="215"/>
      <c r="L24" s="215"/>
      <c r="M24" s="215"/>
    </row>
    <row r="25" spans="1:13" x14ac:dyDescent="0.25">
      <c r="A25" s="162" t="str">
        <f>IF(AND(SUM(Studien!I34:J34)=2,Studien!K34&lt;&gt;0),Studien!A34,"")</f>
        <v/>
      </c>
      <c r="B25" s="162" t="str">
        <f>IF(AND(SUM(Studien!I34:J34)=2,Studien!K34&lt;&gt;0),Studien!B34,"")</f>
        <v/>
      </c>
      <c r="C25" s="162" t="str">
        <f>IF(AND(SUM(Studien!I34:J34)=2,Studien!K34&lt;&gt;0),Studien!C34,"")</f>
        <v/>
      </c>
      <c r="D25" s="162" t="str">
        <f>IF(AND(SUM(Studien!I34:J34)=2,Studien!K34&lt;&gt;0),Studien!D34,"")</f>
        <v/>
      </c>
      <c r="E25" s="162" t="str">
        <f>IF(AND(SUM(Studien!I34:J34)=2,Studien!K34&lt;&gt;0),Studien!E34,"")</f>
        <v/>
      </c>
      <c r="F25" s="215"/>
      <c r="G25" s="215"/>
      <c r="H25" s="215"/>
      <c r="I25" s="215"/>
      <c r="J25" s="215"/>
      <c r="K25" s="215"/>
      <c r="L25" s="215"/>
      <c r="M25" s="215"/>
    </row>
    <row r="26" spans="1:13" x14ac:dyDescent="0.25">
      <c r="A26" s="162" t="str">
        <f>IF(AND(SUM(Studien!I35:J35)=2,Studien!K35&lt;&gt;0),Studien!A35,"")</f>
        <v/>
      </c>
      <c r="B26" s="162" t="str">
        <f>IF(AND(SUM(Studien!I35:J35)=2,Studien!K35&lt;&gt;0),Studien!B35,"")</f>
        <v/>
      </c>
      <c r="C26" s="162" t="str">
        <f>IF(AND(SUM(Studien!I35:J35)=2,Studien!K35&lt;&gt;0),Studien!C35,"")</f>
        <v/>
      </c>
      <c r="D26" s="162" t="str">
        <f>IF(AND(SUM(Studien!I35:J35)=2,Studien!K35&lt;&gt;0),Studien!D35,"")</f>
        <v/>
      </c>
      <c r="E26" s="162" t="str">
        <f>IF(AND(SUM(Studien!I35:J35)=2,Studien!K35&lt;&gt;0),Studien!E35,"")</f>
        <v/>
      </c>
      <c r="F26" s="215"/>
      <c r="G26" s="215"/>
      <c r="H26" s="215"/>
      <c r="I26" s="215"/>
      <c r="J26" s="215"/>
      <c r="K26" s="215"/>
      <c r="L26" s="215"/>
      <c r="M26" s="215"/>
    </row>
    <row r="27" spans="1:13" x14ac:dyDescent="0.25">
      <c r="A27" s="162" t="str">
        <f>IF(AND(SUM(Studien!I36:J36)=2,Studien!K36&lt;&gt;0),Studien!A36,"")</f>
        <v/>
      </c>
      <c r="B27" s="162" t="str">
        <f>IF(AND(SUM(Studien!I36:J36)=2,Studien!K36&lt;&gt;0),Studien!B36,"")</f>
        <v/>
      </c>
      <c r="C27" s="162" t="str">
        <f>IF(AND(SUM(Studien!I36:J36)=2,Studien!K36&lt;&gt;0),Studien!C36,"")</f>
        <v/>
      </c>
      <c r="D27" s="162" t="str">
        <f>IF(AND(SUM(Studien!I36:J36)=2,Studien!K36&lt;&gt;0),Studien!D36,"")</f>
        <v/>
      </c>
      <c r="E27" s="162" t="str">
        <f>IF(AND(SUM(Studien!I36:J36)=2,Studien!K36&lt;&gt;0),Studien!E36,"")</f>
        <v/>
      </c>
      <c r="F27" s="215"/>
      <c r="G27" s="215"/>
      <c r="H27" s="215"/>
      <c r="I27" s="215"/>
      <c r="J27" s="215"/>
      <c r="K27" s="215"/>
      <c r="L27" s="215"/>
      <c r="M27" s="215"/>
    </row>
    <row r="28" spans="1:13" x14ac:dyDescent="0.25">
      <c r="A28" s="162" t="str">
        <f>IF(AND(SUM(Studien!I37:J37)=2,Studien!K37&lt;&gt;0),Studien!A37,"")</f>
        <v/>
      </c>
      <c r="B28" s="162" t="str">
        <f>IF(AND(SUM(Studien!I37:J37)=2,Studien!K37&lt;&gt;0),Studien!B37,"")</f>
        <v/>
      </c>
      <c r="C28" s="162" t="str">
        <f>IF(AND(SUM(Studien!I37:J37)=2,Studien!K37&lt;&gt;0),Studien!C37,"")</f>
        <v/>
      </c>
      <c r="D28" s="162" t="str">
        <f>IF(AND(SUM(Studien!I37:J37)=2,Studien!K37&lt;&gt;0),Studien!D37,"")</f>
        <v/>
      </c>
      <c r="E28" s="162" t="str">
        <f>IF(AND(SUM(Studien!I37:J37)=2,Studien!K37&lt;&gt;0),Studien!E37,"")</f>
        <v/>
      </c>
      <c r="F28" s="215"/>
      <c r="G28" s="215"/>
      <c r="H28" s="215"/>
      <c r="I28" s="215"/>
      <c r="J28" s="215"/>
      <c r="K28" s="215"/>
      <c r="L28" s="215"/>
      <c r="M28" s="215"/>
    </row>
    <row r="29" spans="1:13" x14ac:dyDescent="0.25">
      <c r="A29" s="162" t="str">
        <f>IF(AND(SUM(Studien!I38:J38)=2,Studien!K38&lt;&gt;0),Studien!A38,"")</f>
        <v/>
      </c>
      <c r="B29" s="162" t="str">
        <f>IF(AND(SUM(Studien!I38:J38)=2,Studien!K38&lt;&gt;0),Studien!B38,"")</f>
        <v/>
      </c>
      <c r="C29" s="162" t="str">
        <f>IF(AND(SUM(Studien!I38:J38)=2,Studien!K38&lt;&gt;0),Studien!C38,"")</f>
        <v/>
      </c>
      <c r="D29" s="162" t="str">
        <f>IF(AND(SUM(Studien!I38:J38)=2,Studien!K38&lt;&gt;0),Studien!D38,"")</f>
        <v/>
      </c>
      <c r="E29" s="162" t="str">
        <f>IF(AND(SUM(Studien!I38:J38)=2,Studien!K38&lt;&gt;0),Studien!E38,"")</f>
        <v/>
      </c>
      <c r="F29" s="215"/>
      <c r="G29" s="215"/>
      <c r="H29" s="215"/>
      <c r="I29" s="215"/>
      <c r="J29" s="215"/>
      <c r="K29" s="215"/>
      <c r="L29" s="215"/>
      <c r="M29" s="215"/>
    </row>
    <row r="30" spans="1:13" x14ac:dyDescent="0.25">
      <c r="A30" s="162" t="str">
        <f>IF(AND(SUM(Studien!I39:J39)=2,Studien!K39&lt;&gt;0),Studien!A39,"")</f>
        <v/>
      </c>
      <c r="B30" s="162" t="str">
        <f>IF(AND(SUM(Studien!I39:J39)=2,Studien!K39&lt;&gt;0),Studien!B39,"")</f>
        <v/>
      </c>
      <c r="C30" s="162" t="str">
        <f>IF(AND(SUM(Studien!I39:J39)=2,Studien!K39&lt;&gt;0),Studien!C39,"")</f>
        <v/>
      </c>
      <c r="D30" s="162" t="str">
        <f>IF(AND(SUM(Studien!I39:J39)=2,Studien!K39&lt;&gt;0),Studien!D39,"")</f>
        <v/>
      </c>
      <c r="E30" s="162" t="str">
        <f>IF(AND(SUM(Studien!I39:J39)=2,Studien!K39&lt;&gt;0),Studien!E39,"")</f>
        <v/>
      </c>
      <c r="F30" s="215"/>
      <c r="G30" s="215"/>
      <c r="H30" s="215"/>
      <c r="I30" s="215"/>
      <c r="J30" s="215"/>
      <c r="K30" s="215"/>
      <c r="L30" s="215"/>
      <c r="M30" s="215"/>
    </row>
    <row r="31" spans="1:13" x14ac:dyDescent="0.25">
      <c r="A31" s="162" t="str">
        <f>IF(AND(SUM(Studien!I40:J40)=2,Studien!K40&lt;&gt;0),Studien!A40,"")</f>
        <v/>
      </c>
      <c r="B31" s="162" t="str">
        <f>IF(AND(SUM(Studien!I40:J40)=2,Studien!K40&lt;&gt;0),Studien!B40,"")</f>
        <v/>
      </c>
      <c r="C31" s="162" t="str">
        <f>IF(AND(SUM(Studien!I40:J40)=2,Studien!K40&lt;&gt;0),Studien!C40,"")</f>
        <v/>
      </c>
      <c r="D31" s="162" t="str">
        <f>IF(AND(SUM(Studien!I40:J40)=2,Studien!K40&lt;&gt;0),Studien!D40,"")</f>
        <v/>
      </c>
      <c r="E31" s="162" t="str">
        <f>IF(AND(SUM(Studien!I40:J40)=2,Studien!K40&lt;&gt;0),Studien!E40,"")</f>
        <v/>
      </c>
      <c r="F31" s="215"/>
      <c r="G31" s="215"/>
      <c r="H31" s="215"/>
      <c r="I31" s="215"/>
      <c r="J31" s="215"/>
      <c r="K31" s="215"/>
      <c r="L31" s="215"/>
      <c r="M31" s="215"/>
    </row>
    <row r="32" spans="1:13" x14ac:dyDescent="0.25">
      <c r="A32" s="162" t="str">
        <f>IF(AND(SUM(Studien!I41:J41)=2,Studien!K41&lt;&gt;0),Studien!A41,"")</f>
        <v/>
      </c>
      <c r="B32" s="162" t="str">
        <f>IF(AND(SUM(Studien!I41:J41)=2,Studien!K41&lt;&gt;0),Studien!B41,"")</f>
        <v/>
      </c>
      <c r="C32" s="162" t="str">
        <f>IF(AND(SUM(Studien!I41:J41)=2,Studien!K41&lt;&gt;0),Studien!C41,"")</f>
        <v/>
      </c>
      <c r="D32" s="162" t="str">
        <f>IF(AND(SUM(Studien!I41:J41)=2,Studien!K41&lt;&gt;0),Studien!D41,"")</f>
        <v/>
      </c>
      <c r="E32" s="162" t="str">
        <f>IF(AND(SUM(Studien!I41:J41)=2,Studien!K41&lt;&gt;0),Studien!E41,"")</f>
        <v/>
      </c>
      <c r="F32" s="216"/>
      <c r="G32" s="216"/>
      <c r="H32" s="216"/>
      <c r="I32" s="216"/>
      <c r="J32" s="216"/>
      <c r="K32" s="216"/>
      <c r="L32" s="216"/>
      <c r="M32" s="216"/>
    </row>
    <row r="33" spans="1:13" x14ac:dyDescent="0.25">
      <c r="A33" s="162" t="str">
        <f>IF(AND(SUM(Studien!I42:J42)=2,Studien!K42&lt;&gt;0),Studien!A42,"")</f>
        <v/>
      </c>
      <c r="B33" s="162" t="str">
        <f>IF(AND(SUM(Studien!I42:J42)=2,Studien!K42&lt;&gt;0),Studien!B42,"")</f>
        <v/>
      </c>
      <c r="C33" s="162" t="str">
        <f>IF(AND(SUM(Studien!I42:J42)=2,Studien!K42&lt;&gt;0),Studien!C42,"")</f>
        <v/>
      </c>
      <c r="D33" s="162" t="str">
        <f>IF(AND(SUM(Studien!I42:J42)=2,Studien!K42&lt;&gt;0),Studien!D42,"")</f>
        <v/>
      </c>
      <c r="E33" s="162" t="str">
        <f>IF(AND(SUM(Studien!I42:J42)=2,Studien!K42&lt;&gt;0),Studien!E42,"")</f>
        <v/>
      </c>
      <c r="F33" s="216"/>
      <c r="G33" s="216"/>
      <c r="H33" s="216"/>
      <c r="I33" s="216"/>
      <c r="J33" s="216"/>
      <c r="K33" s="216"/>
      <c r="L33" s="216"/>
      <c r="M33" s="216"/>
    </row>
    <row r="34" spans="1:13" x14ac:dyDescent="0.25">
      <c r="A34" s="162" t="str">
        <f>IF(AND(SUM(Studien!I43:J43)=2,Studien!K43&lt;&gt;0),Studien!A43,"")</f>
        <v/>
      </c>
      <c r="B34" s="162" t="str">
        <f>IF(AND(SUM(Studien!I43:J43)=2,Studien!K43&lt;&gt;0),Studien!B43,"")</f>
        <v/>
      </c>
      <c r="C34" s="162" t="str">
        <f>IF(AND(SUM(Studien!I43:J43)=2,Studien!K43&lt;&gt;0),Studien!C43,"")</f>
        <v/>
      </c>
      <c r="D34" s="162" t="str">
        <f>IF(AND(SUM(Studien!I43:J43)=2,Studien!K43&lt;&gt;0),Studien!D43,"")</f>
        <v/>
      </c>
      <c r="E34" s="162" t="str">
        <f>IF(AND(SUM(Studien!I43:J43)=2,Studien!K43&lt;&gt;0),Studien!E43,"")</f>
        <v/>
      </c>
      <c r="F34" s="216"/>
      <c r="G34" s="216"/>
      <c r="H34" s="216"/>
      <c r="I34" s="216"/>
      <c r="J34" s="216"/>
      <c r="K34" s="216"/>
      <c r="L34" s="216"/>
      <c r="M34" s="216"/>
    </row>
    <row r="35" spans="1:13" x14ac:dyDescent="0.25">
      <c r="A35" s="162" t="str">
        <f>IF(AND(SUM(Studien!I44:J44)=2,Studien!K44&lt;&gt;0),Studien!A44,"")</f>
        <v/>
      </c>
      <c r="B35" s="162" t="str">
        <f>IF(AND(SUM(Studien!I44:J44)=2,Studien!K44&lt;&gt;0),Studien!B44,"")</f>
        <v/>
      </c>
      <c r="C35" s="162" t="str">
        <f>IF(AND(SUM(Studien!I44:J44)=2,Studien!K44&lt;&gt;0),Studien!C44,"")</f>
        <v/>
      </c>
      <c r="D35" s="162" t="str">
        <f>IF(AND(SUM(Studien!I44:J44)=2,Studien!K44&lt;&gt;0),Studien!D44,"")</f>
        <v/>
      </c>
      <c r="E35" s="162" t="str">
        <f>IF(AND(SUM(Studien!I44:J44)=2,Studien!K44&lt;&gt;0),Studien!E44,"")</f>
        <v/>
      </c>
      <c r="F35" s="216"/>
      <c r="G35" s="216"/>
      <c r="H35" s="216"/>
      <c r="I35" s="216"/>
      <c r="J35" s="216"/>
      <c r="K35" s="216"/>
      <c r="L35" s="216"/>
      <c r="M35" s="216"/>
    </row>
    <row r="36" spans="1:13" x14ac:dyDescent="0.25">
      <c r="A36" s="162" t="str">
        <f>IF(AND(SUM(Studien!I45:J45)=2,Studien!K45&lt;&gt;0),Studien!A45,"")</f>
        <v/>
      </c>
      <c r="B36" s="162" t="str">
        <f>IF(AND(SUM(Studien!I45:J45)=2,Studien!K45&lt;&gt;0),Studien!B45,"")</f>
        <v/>
      </c>
      <c r="C36" s="162" t="str">
        <f>IF(AND(SUM(Studien!I45:J45)=2,Studien!K45&lt;&gt;0),Studien!C45,"")</f>
        <v/>
      </c>
      <c r="D36" s="162" t="str">
        <f>IF(AND(SUM(Studien!I45:J45)=2,Studien!K45&lt;&gt;0),Studien!D45,"")</f>
        <v/>
      </c>
      <c r="E36" s="162" t="str">
        <f>IF(AND(SUM(Studien!I45:J45)=2,Studien!K45&lt;&gt;0),Studien!E45,"")</f>
        <v/>
      </c>
      <c r="F36" s="216"/>
      <c r="G36" s="216"/>
      <c r="H36" s="216"/>
      <c r="I36" s="216"/>
      <c r="J36" s="216"/>
      <c r="K36" s="216"/>
      <c r="L36" s="216"/>
      <c r="M36" s="216"/>
    </row>
    <row r="37" spans="1:13" x14ac:dyDescent="0.25">
      <c r="A37" s="162" t="str">
        <f>IF(AND(SUM(Studien!I46:J46)=2,Studien!K46&lt;&gt;0),Studien!A46,"")</f>
        <v/>
      </c>
      <c r="B37" s="162" t="str">
        <f>IF(AND(SUM(Studien!I46:J46)=2,Studien!K46&lt;&gt;0),Studien!B46,"")</f>
        <v/>
      </c>
      <c r="C37" s="162" t="str">
        <f>IF(AND(SUM(Studien!I46:J46)=2,Studien!K46&lt;&gt;0),Studien!C46,"")</f>
        <v/>
      </c>
      <c r="D37" s="162" t="str">
        <f>IF(AND(SUM(Studien!I46:J46)=2,Studien!K46&lt;&gt;0),Studien!D46,"")</f>
        <v/>
      </c>
      <c r="E37" s="162" t="str">
        <f>IF(AND(SUM(Studien!I46:J46)=2,Studien!K46&lt;&gt;0),Studien!E46,"")</f>
        <v/>
      </c>
      <c r="F37" s="216"/>
      <c r="G37" s="216"/>
      <c r="H37" s="216"/>
      <c r="I37" s="216"/>
      <c r="J37" s="216"/>
      <c r="K37" s="216"/>
      <c r="L37" s="216"/>
      <c r="M37" s="216"/>
    </row>
    <row r="38" spans="1:13" x14ac:dyDescent="0.25">
      <c r="A38" s="162" t="str">
        <f>IF(AND(SUM(Studien!I47:J47)=2,Studien!K47&lt;&gt;0),Studien!A47,"")</f>
        <v/>
      </c>
      <c r="B38" s="162" t="str">
        <f>IF(AND(SUM(Studien!I47:J47)=2,Studien!K47&lt;&gt;0),Studien!B47,"")</f>
        <v/>
      </c>
      <c r="C38" s="162" t="str">
        <f>IF(AND(SUM(Studien!I47:J47)=2,Studien!K47&lt;&gt;0),Studien!C47,"")</f>
        <v/>
      </c>
      <c r="D38" s="162" t="str">
        <f>IF(AND(SUM(Studien!I47:J47)=2,Studien!K47&lt;&gt;0),Studien!D47,"")</f>
        <v/>
      </c>
      <c r="E38" s="162" t="str">
        <f>IF(AND(SUM(Studien!I47:J47)=2,Studien!K47&lt;&gt;0),Studien!E47,"")</f>
        <v/>
      </c>
      <c r="F38" s="216"/>
      <c r="G38" s="216"/>
      <c r="H38" s="216"/>
      <c r="I38" s="216"/>
      <c r="J38" s="216"/>
      <c r="K38" s="216"/>
      <c r="L38" s="216"/>
      <c r="M38" s="216"/>
    </row>
    <row r="39" spans="1:13" x14ac:dyDescent="0.25">
      <c r="A39" s="162" t="str">
        <f>IF(AND(SUM(Studien!I48:J48)=2,Studien!K48&lt;&gt;0),Studien!A48,"")</f>
        <v/>
      </c>
      <c r="B39" s="162" t="str">
        <f>IF(AND(SUM(Studien!I48:J48)=2,Studien!K48&lt;&gt;0),Studien!B48,"")</f>
        <v/>
      </c>
      <c r="C39" s="162" t="str">
        <f>IF(AND(SUM(Studien!I48:J48)=2,Studien!K48&lt;&gt;0),Studien!C48,"")</f>
        <v/>
      </c>
      <c r="D39" s="162" t="str">
        <f>IF(AND(SUM(Studien!I48:J48)=2,Studien!K48&lt;&gt;0),Studien!D48,"")</f>
        <v/>
      </c>
      <c r="E39" s="162" t="str">
        <f>IF(AND(SUM(Studien!I48:J48)=2,Studien!K48&lt;&gt;0),Studien!E48,"")</f>
        <v/>
      </c>
      <c r="F39" s="216"/>
      <c r="G39" s="216"/>
      <c r="H39" s="216"/>
      <c r="I39" s="216"/>
      <c r="J39" s="216"/>
      <c r="K39" s="216"/>
      <c r="L39" s="216"/>
      <c r="M39" s="216"/>
    </row>
    <row r="40" spans="1:13" x14ac:dyDescent="0.25">
      <c r="A40" s="162" t="str">
        <f>IF(AND(SUM(Studien!I49:J49)=2,Studien!K49&lt;&gt;0),Studien!A49,"")</f>
        <v/>
      </c>
      <c r="B40" s="162" t="str">
        <f>IF(AND(SUM(Studien!I49:J49)=2,Studien!K49&lt;&gt;0),Studien!B49,"")</f>
        <v/>
      </c>
      <c r="C40" s="162" t="str">
        <f>IF(AND(SUM(Studien!I49:J49)=2,Studien!K49&lt;&gt;0),Studien!C49,"")</f>
        <v/>
      </c>
      <c r="D40" s="162" t="str">
        <f>IF(AND(SUM(Studien!I49:J49)=2,Studien!K49&lt;&gt;0),Studien!D49,"")</f>
        <v/>
      </c>
      <c r="E40" s="162" t="str">
        <f>IF(AND(SUM(Studien!I49:J49)=2,Studien!K49&lt;&gt;0),Studien!E49,"")</f>
        <v/>
      </c>
      <c r="F40" s="216"/>
      <c r="G40" s="216"/>
      <c r="H40" s="216"/>
      <c r="I40" s="216"/>
      <c r="J40" s="216"/>
      <c r="K40" s="216"/>
      <c r="L40" s="216"/>
      <c r="M40" s="216"/>
    </row>
    <row r="41" spans="1:13" x14ac:dyDescent="0.25">
      <c r="A41" s="162" t="str">
        <f>IF(AND(SUM(Studien!I50:J50)=2,Studien!K50&lt;&gt;0),Studien!A50,"")</f>
        <v/>
      </c>
      <c r="B41" s="162" t="str">
        <f>IF(AND(SUM(Studien!I50:J50)=2,Studien!K50&lt;&gt;0),Studien!B50,"")</f>
        <v/>
      </c>
      <c r="C41" s="162" t="str">
        <f>IF(AND(SUM(Studien!I50:J50)=2,Studien!K50&lt;&gt;0),Studien!C50,"")</f>
        <v/>
      </c>
      <c r="D41" s="162" t="str">
        <f>IF(AND(SUM(Studien!I50:J50)=2,Studien!K50&lt;&gt;0),Studien!D50,"")</f>
        <v/>
      </c>
      <c r="E41" s="162" t="str">
        <f>IF(AND(SUM(Studien!I50:J50)=2,Studien!K50&lt;&gt;0),Studien!E50,"")</f>
        <v/>
      </c>
      <c r="F41" s="216"/>
      <c r="G41" s="216"/>
      <c r="H41" s="216"/>
      <c r="I41" s="216"/>
      <c r="J41" s="216"/>
      <c r="K41" s="216"/>
      <c r="L41" s="216"/>
      <c r="M41" s="216"/>
    </row>
    <row r="42" spans="1:13" x14ac:dyDescent="0.25">
      <c r="A42" s="162" t="str">
        <f>IF(AND(SUM(Studien!I51:J51)=2,Studien!K51&lt;&gt;0),Studien!A51,"")</f>
        <v/>
      </c>
      <c r="B42" s="162" t="str">
        <f>IF(AND(SUM(Studien!I51:J51)=2,Studien!K51&lt;&gt;0),Studien!B51,"")</f>
        <v/>
      </c>
      <c r="C42" s="162" t="str">
        <f>IF(AND(SUM(Studien!I51:J51)=2,Studien!K51&lt;&gt;0),Studien!C51,"")</f>
        <v/>
      </c>
      <c r="D42" s="162" t="str">
        <f>IF(AND(SUM(Studien!I51:J51)=2,Studien!K51&lt;&gt;0),Studien!D51,"")</f>
        <v/>
      </c>
      <c r="E42" s="162" t="str">
        <f>IF(AND(SUM(Studien!I51:J51)=2,Studien!K51&lt;&gt;0),Studien!E51,"")</f>
        <v/>
      </c>
      <c r="F42" s="216"/>
      <c r="G42" s="216"/>
      <c r="H42" s="216"/>
      <c r="I42" s="216"/>
      <c r="J42" s="216"/>
      <c r="K42" s="216"/>
      <c r="L42" s="216"/>
      <c r="M42" s="216"/>
    </row>
    <row r="43" spans="1:13" x14ac:dyDescent="0.25">
      <c r="A43" s="162" t="str">
        <f>IF(AND(SUM(Studien!I52:J52)=2,Studien!K52&lt;&gt;0),Studien!A52,"")</f>
        <v/>
      </c>
      <c r="B43" s="162" t="str">
        <f>IF(AND(SUM(Studien!I52:J52)=2,Studien!K52&lt;&gt;0),Studien!B52,"")</f>
        <v/>
      </c>
      <c r="C43" s="162" t="str">
        <f>IF(AND(SUM(Studien!I52:J52)=2,Studien!K52&lt;&gt;0),Studien!C52,"")</f>
        <v/>
      </c>
      <c r="D43" s="162" t="str">
        <f>IF(AND(SUM(Studien!I52:J52)=2,Studien!K52&lt;&gt;0),Studien!D52,"")</f>
        <v/>
      </c>
      <c r="E43" s="162" t="str">
        <f>IF(AND(SUM(Studien!I52:J52)=2,Studien!K52&lt;&gt;0),Studien!E52,"")</f>
        <v/>
      </c>
      <c r="F43" s="216"/>
      <c r="G43" s="216"/>
      <c r="H43" s="216"/>
      <c r="I43" s="216"/>
      <c r="J43" s="216"/>
      <c r="K43" s="216"/>
      <c r="L43" s="216"/>
      <c r="M43" s="216"/>
    </row>
    <row r="44" spans="1:13" x14ac:dyDescent="0.25">
      <c r="A44" s="162" t="str">
        <f>IF(AND(SUM(Studien!I53:J53)=2,Studien!K53&lt;&gt;0),Studien!A53,"")</f>
        <v/>
      </c>
      <c r="B44" s="162" t="str">
        <f>IF(AND(SUM(Studien!I53:J53)=2,Studien!K53&lt;&gt;0),Studien!B53,"")</f>
        <v/>
      </c>
      <c r="C44" s="162" t="str">
        <f>IF(AND(SUM(Studien!I53:J53)=2,Studien!K53&lt;&gt;0),Studien!C53,"")</f>
        <v/>
      </c>
      <c r="D44" s="162" t="str">
        <f>IF(AND(SUM(Studien!I53:J53)=2,Studien!K53&lt;&gt;0),Studien!D53,"")</f>
        <v/>
      </c>
      <c r="E44" s="162" t="str">
        <f>IF(AND(SUM(Studien!I53:J53)=2,Studien!K53&lt;&gt;0),Studien!E53,"")</f>
        <v/>
      </c>
      <c r="F44" s="216"/>
      <c r="G44" s="216"/>
      <c r="H44" s="216"/>
      <c r="I44" s="216"/>
      <c r="J44" s="216"/>
      <c r="K44" s="216"/>
      <c r="L44" s="216"/>
      <c r="M44" s="216"/>
    </row>
    <row r="45" spans="1:13" x14ac:dyDescent="0.25">
      <c r="A45" s="162" t="str">
        <f>IF(AND(SUM(Studien!I54:J54)=2,Studien!K54&lt;&gt;0),Studien!A54,"")</f>
        <v/>
      </c>
      <c r="B45" s="162" t="str">
        <f>IF(AND(SUM(Studien!I54:J54)=2,Studien!K54&lt;&gt;0),Studien!B54,"")</f>
        <v/>
      </c>
      <c r="C45" s="162" t="str">
        <f>IF(AND(SUM(Studien!I54:J54)=2,Studien!K54&lt;&gt;0),Studien!C54,"")</f>
        <v/>
      </c>
      <c r="D45" s="162" t="str">
        <f>IF(AND(SUM(Studien!I54:J54)=2,Studien!K54&lt;&gt;0),Studien!D54,"")</f>
        <v/>
      </c>
      <c r="E45" s="162" t="str">
        <f>IF(AND(SUM(Studien!I54:J54)=2,Studien!K54&lt;&gt;0),Studien!E54,"")</f>
        <v/>
      </c>
      <c r="F45" s="216"/>
      <c r="G45" s="216"/>
      <c r="H45" s="216"/>
      <c r="I45" s="216"/>
      <c r="J45" s="216"/>
      <c r="K45" s="216"/>
      <c r="L45" s="216"/>
      <c r="M45" s="216"/>
    </row>
    <row r="46" spans="1:13" x14ac:dyDescent="0.25">
      <c r="A46" s="162" t="str">
        <f>IF(AND(SUM(Studien!I55:J55)=2,Studien!K55&lt;&gt;0),Studien!A55,"")</f>
        <v/>
      </c>
      <c r="B46" s="162" t="str">
        <f>IF(AND(SUM(Studien!I55:J55)=2,Studien!K55&lt;&gt;0),Studien!B55,"")</f>
        <v/>
      </c>
      <c r="C46" s="162" t="str">
        <f>IF(AND(SUM(Studien!I55:J55)=2,Studien!K55&lt;&gt;0),Studien!C55,"")</f>
        <v/>
      </c>
      <c r="D46" s="162" t="str">
        <f>IF(AND(SUM(Studien!I55:J55)=2,Studien!K55&lt;&gt;0),Studien!D55,"")</f>
        <v/>
      </c>
      <c r="E46" s="162" t="str">
        <f>IF(AND(SUM(Studien!I55:J55)=2,Studien!K55&lt;&gt;0),Studien!E55,"")</f>
        <v/>
      </c>
      <c r="F46" s="216"/>
      <c r="G46" s="216"/>
      <c r="H46" s="216"/>
      <c r="I46" s="216"/>
      <c r="J46" s="216"/>
      <c r="K46" s="216"/>
      <c r="L46" s="216"/>
      <c r="M46" s="216"/>
    </row>
    <row r="47" spans="1:13" x14ac:dyDescent="0.25">
      <c r="A47" s="162" t="str">
        <f>IF(AND(SUM(Studien!I56:J56)=2,Studien!K56&lt;&gt;0),Studien!A56,"")</f>
        <v/>
      </c>
      <c r="B47" s="162" t="str">
        <f>IF(AND(SUM(Studien!I56:J56)=2,Studien!K56&lt;&gt;0),Studien!B56,"")</f>
        <v/>
      </c>
      <c r="C47" s="162" t="str">
        <f>IF(AND(SUM(Studien!I56:J56)=2,Studien!K56&lt;&gt;0),Studien!C56,"")</f>
        <v/>
      </c>
      <c r="D47" s="162" t="str">
        <f>IF(AND(SUM(Studien!I56:J56)=2,Studien!K56&lt;&gt;0),Studien!D56,"")</f>
        <v/>
      </c>
      <c r="E47" s="162" t="str">
        <f>IF(AND(SUM(Studien!I56:J56)=2,Studien!K56&lt;&gt;0),Studien!E56,"")</f>
        <v/>
      </c>
      <c r="F47" s="216"/>
      <c r="G47" s="216"/>
      <c r="H47" s="216"/>
      <c r="I47" s="216"/>
      <c r="J47" s="216"/>
      <c r="K47" s="216"/>
      <c r="L47" s="216"/>
      <c r="M47" s="216"/>
    </row>
    <row r="48" spans="1:13" x14ac:dyDescent="0.25">
      <c r="A48" s="162" t="str">
        <f>IF(AND(SUM(Studien!I57:J57)=2,Studien!K57&lt;&gt;0),Studien!A57,"")</f>
        <v/>
      </c>
      <c r="B48" s="162" t="str">
        <f>IF(AND(SUM(Studien!I57:J57)=2,Studien!K57&lt;&gt;0),Studien!B57,"")</f>
        <v/>
      </c>
      <c r="C48" s="162" t="str">
        <f>IF(AND(SUM(Studien!I57:J57)=2,Studien!K57&lt;&gt;0),Studien!C57,"")</f>
        <v/>
      </c>
      <c r="D48" s="162" t="str">
        <f>IF(AND(SUM(Studien!I57:J57)=2,Studien!K57&lt;&gt;0),Studien!D57,"")</f>
        <v/>
      </c>
      <c r="E48" s="162" t="str">
        <f>IF(AND(SUM(Studien!I57:J57)=2,Studien!K57&lt;&gt;0),Studien!E57,"")</f>
        <v/>
      </c>
      <c r="F48" s="216"/>
      <c r="G48" s="216"/>
      <c r="H48" s="216"/>
      <c r="I48" s="216"/>
      <c r="J48" s="216"/>
      <c r="K48" s="216"/>
      <c r="L48" s="216"/>
      <c r="M48" s="216"/>
    </row>
    <row r="49" spans="1:13" x14ac:dyDescent="0.25">
      <c r="A49" s="162" t="str">
        <f>IF(AND(SUM(Studien!I58:J58)=2,Studien!K58&lt;&gt;0),Studien!A58,"")</f>
        <v/>
      </c>
      <c r="B49" s="162" t="str">
        <f>IF(AND(SUM(Studien!I58:J58)=2,Studien!K58&lt;&gt;0),Studien!B58,"")</f>
        <v/>
      </c>
      <c r="C49" s="162" t="str">
        <f>IF(AND(SUM(Studien!I58:J58)=2,Studien!K58&lt;&gt;0),Studien!C58,"")</f>
        <v/>
      </c>
      <c r="D49" s="162" t="str">
        <f>IF(AND(SUM(Studien!I58:J58)=2,Studien!K58&lt;&gt;0),Studien!D58,"")</f>
        <v/>
      </c>
      <c r="E49" s="162" t="str">
        <f>IF(AND(SUM(Studien!I58:J58)=2,Studien!K58&lt;&gt;0),Studien!E58,"")</f>
        <v/>
      </c>
      <c r="F49" s="216"/>
      <c r="G49" s="216"/>
      <c r="H49" s="216"/>
      <c r="I49" s="216"/>
      <c r="J49" s="216"/>
      <c r="K49" s="216"/>
      <c r="L49" s="216"/>
      <c r="M49" s="216"/>
    </row>
    <row r="50" spans="1:13" x14ac:dyDescent="0.25">
      <c r="A50" s="162" t="str">
        <f>IF(AND(SUM(Studien!I59:J59)=2,Studien!K59&lt;&gt;0),Studien!A59,"")</f>
        <v/>
      </c>
      <c r="B50" s="162" t="str">
        <f>IF(AND(SUM(Studien!I59:J59)=2,Studien!K59&lt;&gt;0),Studien!B59,"")</f>
        <v/>
      </c>
      <c r="C50" s="162" t="str">
        <f>IF(AND(SUM(Studien!I59:J59)=2,Studien!K59&lt;&gt;0),Studien!C59,"")</f>
        <v/>
      </c>
      <c r="D50" s="162" t="str">
        <f>IF(AND(SUM(Studien!I59:J59)=2,Studien!K59&lt;&gt;0),Studien!D59,"")</f>
        <v/>
      </c>
      <c r="E50" s="162" t="str">
        <f>IF(AND(SUM(Studien!I59:J59)=2,Studien!K59&lt;&gt;0),Studien!E59,"")</f>
        <v/>
      </c>
      <c r="F50" s="216"/>
      <c r="G50" s="216"/>
      <c r="H50" s="216"/>
      <c r="I50" s="216"/>
      <c r="J50" s="216"/>
      <c r="K50" s="216"/>
      <c r="L50" s="216"/>
      <c r="M50" s="216"/>
    </row>
    <row r="51" spans="1:13" x14ac:dyDescent="0.25">
      <c r="A51" s="162" t="str">
        <f>IF(AND(SUM(Studien!I60:J60)=2,Studien!K60&lt;&gt;0),Studien!A60,"")</f>
        <v/>
      </c>
      <c r="B51" s="162" t="str">
        <f>IF(AND(SUM(Studien!I60:J60)=2,Studien!K60&lt;&gt;0),Studien!B60,"")</f>
        <v/>
      </c>
      <c r="C51" s="162" t="str">
        <f>IF(AND(SUM(Studien!I60:J60)=2,Studien!K60&lt;&gt;0),Studien!C60,"")</f>
        <v/>
      </c>
      <c r="D51" s="162" t="str">
        <f>IF(AND(SUM(Studien!I60:J60)=2,Studien!K60&lt;&gt;0),Studien!D60,"")</f>
        <v/>
      </c>
      <c r="E51" s="162" t="str">
        <f>IF(AND(SUM(Studien!I60:J60)=2,Studien!K60&lt;&gt;0),Studien!E60,"")</f>
        <v/>
      </c>
      <c r="F51" s="216"/>
      <c r="G51" s="216"/>
      <c r="H51" s="216"/>
      <c r="I51" s="216"/>
      <c r="J51" s="216"/>
      <c r="K51" s="216"/>
      <c r="L51" s="216"/>
      <c r="M51" s="21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3"/>
  <sheetViews>
    <sheetView showGridLines="0" zoomScaleNormal="100" workbookViewId="0">
      <pane ySplit="7" topLeftCell="A8" activePane="bottomLeft" state="frozen"/>
      <selection pane="bottomLeft" activeCell="A13" sqref="A13"/>
    </sheetView>
  </sheetViews>
  <sheetFormatPr baseColWidth="10" defaultColWidth="9.140625" defaultRowHeight="15" x14ac:dyDescent="0.25"/>
  <cols>
    <col min="1" max="1" width="32.5703125" customWidth="1"/>
    <col min="2" max="2" width="19.42578125" customWidth="1"/>
    <col min="3" max="3" width="50.85546875" customWidth="1"/>
    <col min="4" max="4" width="14.140625" customWidth="1"/>
    <col min="5" max="7" width="12.7109375" customWidth="1"/>
    <col min="8" max="8" width="50.140625" customWidth="1"/>
  </cols>
  <sheetData>
    <row r="1" spans="1:8" ht="7.5" customHeight="1" x14ac:dyDescent="0.25"/>
    <row r="2" spans="1:8" x14ac:dyDescent="0.25">
      <c r="A2" s="98" t="str">
        <f>Basisdaten!A2</f>
        <v>Anlage EB Version O1.1 (Auditjahr 2025 / Kennzahlenjahr 2024)</v>
      </c>
      <c r="B2" s="98"/>
      <c r="C2" s="98"/>
    </row>
    <row r="3" spans="1:8" ht="15.75" x14ac:dyDescent="0.25">
      <c r="A3" s="62" t="s">
        <v>495</v>
      </c>
      <c r="B3" s="62"/>
      <c r="C3" s="62"/>
    </row>
    <row r="4" spans="1:8" ht="15.75" x14ac:dyDescent="0.25">
      <c r="A4" s="62"/>
      <c r="B4" s="62"/>
      <c r="C4" s="62"/>
    </row>
    <row r="5" spans="1:8" ht="34.5" customHeight="1" x14ac:dyDescent="0.25">
      <c r="A5" s="230" t="s">
        <v>580</v>
      </c>
      <c r="B5" s="230"/>
      <c r="C5" s="230"/>
      <c r="D5" s="230"/>
      <c r="E5" s="230"/>
      <c r="F5" s="230"/>
      <c r="G5" s="230"/>
      <c r="H5" s="230"/>
    </row>
    <row r="6" spans="1:8" ht="11.25" customHeight="1" thickBot="1" x14ac:dyDescent="0.3"/>
    <row r="7" spans="1:8" ht="51.75" customHeight="1" thickBot="1" x14ac:dyDescent="0.3">
      <c r="A7" s="168" t="s">
        <v>484</v>
      </c>
      <c r="B7" s="169" t="s">
        <v>486</v>
      </c>
      <c r="C7" s="170" t="s">
        <v>499</v>
      </c>
      <c r="D7" s="170" t="s">
        <v>487</v>
      </c>
      <c r="E7" s="170" t="s">
        <v>496</v>
      </c>
      <c r="F7" s="170" t="s">
        <v>497</v>
      </c>
      <c r="G7" s="170" t="s">
        <v>498</v>
      </c>
      <c r="H7" s="171" t="s">
        <v>488</v>
      </c>
    </row>
    <row r="8" spans="1:8" ht="26.1" customHeight="1" x14ac:dyDescent="0.25">
      <c r="A8" s="196"/>
      <c r="B8" s="193"/>
      <c r="C8" s="197"/>
      <c r="D8" s="202"/>
      <c r="E8" s="184"/>
      <c r="F8" s="184"/>
      <c r="G8" s="184"/>
      <c r="H8" s="190"/>
    </row>
    <row r="9" spans="1:8" ht="26.1" customHeight="1" x14ac:dyDescent="0.25">
      <c r="A9" s="198"/>
      <c r="B9" s="194"/>
      <c r="C9" s="199"/>
      <c r="D9" s="203"/>
      <c r="E9" s="186"/>
      <c r="F9" s="186"/>
      <c r="G9" s="186"/>
      <c r="H9" s="191"/>
    </row>
    <row r="10" spans="1:8" ht="26.1" customHeight="1" x14ac:dyDescent="0.25">
      <c r="A10" s="198"/>
      <c r="B10" s="194"/>
      <c r="C10" s="199"/>
      <c r="D10" s="203"/>
      <c r="E10" s="186"/>
      <c r="F10" s="186"/>
      <c r="G10" s="186"/>
      <c r="H10" s="191"/>
    </row>
    <row r="11" spans="1:8" ht="26.1" customHeight="1" x14ac:dyDescent="0.25">
      <c r="A11" s="198"/>
      <c r="B11" s="194"/>
      <c r="C11" s="199"/>
      <c r="D11" s="203"/>
      <c r="E11" s="186"/>
      <c r="F11" s="186"/>
      <c r="G11" s="186"/>
      <c r="H11" s="191"/>
    </row>
    <row r="12" spans="1:8" ht="26.1" customHeight="1" x14ac:dyDescent="0.25">
      <c r="A12" s="198"/>
      <c r="B12" s="194"/>
      <c r="C12" s="199"/>
      <c r="D12" s="203"/>
      <c r="E12" s="186"/>
      <c r="F12" s="186"/>
      <c r="G12" s="186"/>
      <c r="H12" s="191"/>
    </row>
    <row r="13" spans="1:8" ht="26.1" customHeight="1" x14ac:dyDescent="0.25">
      <c r="A13" s="198"/>
      <c r="B13" s="194"/>
      <c r="C13" s="199"/>
      <c r="D13" s="203"/>
      <c r="E13" s="186"/>
      <c r="F13" s="186"/>
      <c r="G13" s="186"/>
      <c r="H13" s="191"/>
    </row>
    <row r="14" spans="1:8" ht="26.1" customHeight="1" x14ac:dyDescent="0.25">
      <c r="A14" s="198"/>
      <c r="B14" s="194"/>
      <c r="C14" s="199"/>
      <c r="D14" s="203"/>
      <c r="E14" s="186"/>
      <c r="F14" s="186"/>
      <c r="G14" s="186"/>
      <c r="H14" s="191"/>
    </row>
    <row r="15" spans="1:8" ht="26.1" customHeight="1" x14ac:dyDescent="0.25">
      <c r="A15" s="198"/>
      <c r="B15" s="194"/>
      <c r="C15" s="199"/>
      <c r="D15" s="203"/>
      <c r="E15" s="186"/>
      <c r="F15" s="186"/>
      <c r="G15" s="186"/>
      <c r="H15" s="191"/>
    </row>
    <row r="16" spans="1:8" ht="26.1" customHeight="1" x14ac:dyDescent="0.25">
      <c r="A16" s="198"/>
      <c r="B16" s="194"/>
      <c r="C16" s="199"/>
      <c r="D16" s="203"/>
      <c r="E16" s="186"/>
      <c r="F16" s="186"/>
      <c r="G16" s="186"/>
      <c r="H16" s="191"/>
    </row>
    <row r="17" spans="1:8" ht="26.1" customHeight="1" x14ac:dyDescent="0.25">
      <c r="A17" s="198"/>
      <c r="B17" s="194"/>
      <c r="C17" s="199"/>
      <c r="D17" s="203"/>
      <c r="E17" s="186"/>
      <c r="F17" s="186"/>
      <c r="G17" s="186"/>
      <c r="H17" s="191"/>
    </row>
    <row r="18" spans="1:8" ht="26.1" customHeight="1" x14ac:dyDescent="0.25">
      <c r="A18" s="198"/>
      <c r="B18" s="194"/>
      <c r="C18" s="199"/>
      <c r="D18" s="203"/>
      <c r="E18" s="186"/>
      <c r="F18" s="186"/>
      <c r="G18" s="186"/>
      <c r="H18" s="191"/>
    </row>
    <row r="19" spans="1:8" ht="26.1" customHeight="1" x14ac:dyDescent="0.25">
      <c r="A19" s="198"/>
      <c r="B19" s="194"/>
      <c r="C19" s="199"/>
      <c r="D19" s="203"/>
      <c r="E19" s="186"/>
      <c r="F19" s="186"/>
      <c r="G19" s="186"/>
      <c r="H19" s="191"/>
    </row>
    <row r="20" spans="1:8" ht="26.1" customHeight="1" x14ac:dyDescent="0.25">
      <c r="A20" s="198"/>
      <c r="B20" s="194"/>
      <c r="C20" s="199"/>
      <c r="D20" s="203"/>
      <c r="E20" s="186"/>
      <c r="F20" s="186"/>
      <c r="G20" s="186"/>
      <c r="H20" s="191"/>
    </row>
    <row r="21" spans="1:8" ht="26.1" customHeight="1" x14ac:dyDescent="0.25">
      <c r="A21" s="198"/>
      <c r="B21" s="194"/>
      <c r="C21" s="199"/>
      <c r="D21" s="203"/>
      <c r="E21" s="186"/>
      <c r="F21" s="186"/>
      <c r="G21" s="186"/>
      <c r="H21" s="191"/>
    </row>
    <row r="22" spans="1:8" ht="26.1" customHeight="1" x14ac:dyDescent="0.25">
      <c r="A22" s="198"/>
      <c r="B22" s="194"/>
      <c r="C22" s="199"/>
      <c r="D22" s="203"/>
      <c r="E22" s="186"/>
      <c r="F22" s="186"/>
      <c r="G22" s="186"/>
      <c r="H22" s="191"/>
    </row>
    <row r="23" spans="1:8" ht="26.1" customHeight="1" thickBot="1" x14ac:dyDescent="0.3">
      <c r="A23" s="200"/>
      <c r="B23" s="195"/>
      <c r="C23" s="201"/>
      <c r="D23" s="204"/>
      <c r="E23" s="188"/>
      <c r="F23" s="188"/>
      <c r="G23" s="188"/>
      <c r="H23" s="192"/>
    </row>
  </sheetData>
  <sheetProtection algorithmName="SHA-512" hashValue="4TtnLlkZiHQWEmHhon93AFqC7FIRKdAL+m5UGEkNkFfai1UL4VHmeIdP0J+kwXg05zN363MF9hDLTc30HMeL0A==" saltValue="EF4JtRO+6TLDlQUpx81aKw==" spinCount="100000" sheet="1" objects="1" scenarios="1" selectLockedCells="1"/>
  <mergeCells count="1">
    <mergeCell ref="A5:H5"/>
  </mergeCells>
  <conditionalFormatting sqref="A8:H23">
    <cfRule type="expression" dxfId="87" priority="4" stopIfTrue="1">
      <formula>LEN(TRIM(A8))=0</formula>
    </cfRule>
  </conditionalFormatting>
  <conditionalFormatting sqref="E8:E23">
    <cfRule type="cellIs" dxfId="86" priority="5" operator="lessThan">
      <formula>30</formula>
    </cfRule>
  </conditionalFormatting>
  <conditionalFormatting sqref="F8:F23">
    <cfRule type="cellIs" dxfId="85" priority="8" operator="lessThan">
      <formula>10</formula>
    </cfRule>
  </conditionalFormatting>
  <conditionalFormatting sqref="G8:G23">
    <cfRule type="cellIs" dxfId="84" priority="7" operator="lessThan">
      <formula>50</formula>
    </cfRule>
  </conditionalFormatting>
  <conditionalFormatting sqref="H8:H23">
    <cfRule type="expression" dxfId="83" priority="1">
      <formula>AND($B8="benannter Untersucher",$E8&gt;=30,$F8&gt;=10,$G8&gt;=50)</formula>
    </cfRule>
    <cfRule type="expression" dxfId="82" priority="2">
      <formula>AND($B8="nicht benannter Untersucher",$E8&lt;&gt;"",$F8&lt;&gt;"",$G8&lt;&gt;"")</formula>
    </cfRule>
    <cfRule type="expression" dxfId="81" priority="3">
      <formula>AND($B8="benannter Untersucher",$E8&lt;30,$F8&lt;10,$G8&lt;50)</formula>
    </cfRule>
  </conditionalFormatting>
  <dataValidations count="5">
    <dataValidation type="textLength" showInputMessage="1" showErrorMessage="1" errorTitle="Eingabefehler" error="Nur Texteingabe bis 500 Zeichen möglich." sqref="H8:H23">
      <formula1>2</formula1>
      <formula2>500</formula2>
    </dataValidation>
    <dataValidation type="list" showInputMessage="1" showErrorMessage="1" errorTitle="Zeichenlänge" error="Nur Texteingabe bis 200 Zeichen möglich." sqref="B8:B23">
      <formula1>"benannter Untersucher, nicht benannter Untersucher"</formula1>
    </dataValidation>
    <dataValidation type="whole" showInputMessage="1" showErrorMessage="1" errorTitle="Eingabefehler" error="Ganze Zahl zwischen 0 und 5000 eingeben." sqref="G8:G23">
      <formula1>0</formula1>
      <formula2>5000</formula2>
    </dataValidation>
    <dataValidation type="textLength" showInputMessage="1" showErrorMessage="1" errorTitle="Zeichenlänge" error="Nur Texteingabe bis 200 Zeichen möglich." sqref="A8:A23 C8:D23">
      <formula1>2</formula1>
      <formula2>200</formula2>
    </dataValidation>
    <dataValidation type="whole" allowBlank="1" showInputMessage="1" showErrorMessage="1" errorTitle="Eingabefehler" error="Ganze Zahl zwischen 0 und 5000 eingeben." sqref="E8:F23">
      <formula1>0</formula1>
      <formula2>5000</formula2>
    </dataValidation>
  </dataValidations>
  <pageMargins left="0.7" right="0.7" top="0.75" bottom="0.75" header="0.3" footer="0.3"/>
  <pageSetup scale="60" orientation="landscape" r:id="rId1"/>
  <headerFooter>
    <oddFooter>&amp;L&amp;"Arial,Regular"&amp;7&amp;F&amp;C&amp;"Arial,Regular"&amp;7 © DKG  Alle Rechte vorbehalten&amp;R&amp;"Arial,Regular"&amp;7&amp;P</oddFooter>
  </headerFooter>
  <colBreaks count="1" manualBreakCount="1">
    <brk id="8"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3"/>
  <sheetViews>
    <sheetView showGridLines="0" zoomScaleNormal="100" workbookViewId="0">
      <pane ySplit="6" topLeftCell="A7" activePane="bottomLeft" state="frozen"/>
      <selection pane="bottomLeft" activeCell="A7" sqref="A7"/>
    </sheetView>
  </sheetViews>
  <sheetFormatPr baseColWidth="10" defaultColWidth="9.140625" defaultRowHeight="15" x14ac:dyDescent="0.25"/>
  <cols>
    <col min="1" max="1" width="32.5703125" customWidth="1"/>
    <col min="2" max="2" width="15.85546875" customWidth="1"/>
    <col min="3" max="3" width="20.7109375" customWidth="1"/>
    <col min="4" max="4" width="49.7109375" customWidth="1"/>
    <col min="5" max="5" width="13.42578125" customWidth="1"/>
    <col min="6" max="6" width="11.85546875" customWidth="1"/>
    <col min="7" max="7" width="50.140625" customWidth="1"/>
    <col min="9" max="9" width="9.140625" hidden="1" customWidth="1"/>
  </cols>
  <sheetData>
    <row r="1" spans="1:9" ht="7.5" customHeight="1" x14ac:dyDescent="0.25"/>
    <row r="2" spans="1:9" x14ac:dyDescent="0.25">
      <c r="A2" s="98" t="str">
        <f>Basisdaten!A2</f>
        <v>Anlage EB Version O1.1 (Auditjahr 2025 / Kennzahlenjahr 2024)</v>
      </c>
      <c r="B2" s="98"/>
      <c r="C2" s="98"/>
    </row>
    <row r="3" spans="1:9" ht="15.75" x14ac:dyDescent="0.25">
      <c r="A3" s="62" t="s">
        <v>489</v>
      </c>
      <c r="B3" s="62"/>
      <c r="C3" s="62"/>
    </row>
    <row r="4" spans="1:9" ht="15.95" customHeight="1" x14ac:dyDescent="0.25">
      <c r="A4" s="7" t="s">
        <v>578</v>
      </c>
    </row>
    <row r="5" spans="1:9" ht="7.5" customHeight="1" thickBot="1" x14ac:dyDescent="0.3"/>
    <row r="6" spans="1:9" ht="51.75" customHeight="1" thickBot="1" x14ac:dyDescent="0.3">
      <c r="A6" s="168" t="s">
        <v>484</v>
      </c>
      <c r="B6" s="169" t="s">
        <v>485</v>
      </c>
      <c r="C6" s="169" t="s">
        <v>490</v>
      </c>
      <c r="D6" s="170" t="s">
        <v>491</v>
      </c>
      <c r="E6" s="170" t="s">
        <v>487</v>
      </c>
      <c r="F6" s="170" t="s">
        <v>500</v>
      </c>
      <c r="G6" s="171" t="s">
        <v>488</v>
      </c>
      <c r="I6" t="s">
        <v>492</v>
      </c>
    </row>
    <row r="7" spans="1:9" ht="26.1" customHeight="1" x14ac:dyDescent="0.25">
      <c r="A7" s="205"/>
      <c r="B7" s="175"/>
      <c r="C7" s="172"/>
      <c r="D7" s="208"/>
      <c r="E7" s="211"/>
      <c r="F7" s="165"/>
      <c r="G7" s="180"/>
      <c r="I7" t="s">
        <v>493</v>
      </c>
    </row>
    <row r="8" spans="1:9" ht="26.1" customHeight="1" x14ac:dyDescent="0.25">
      <c r="A8" s="206"/>
      <c r="B8" s="176"/>
      <c r="C8" s="173"/>
      <c r="D8" s="209"/>
      <c r="E8" s="212"/>
      <c r="F8" s="166"/>
      <c r="G8" s="181"/>
    </row>
    <row r="9" spans="1:9" ht="26.1" customHeight="1" x14ac:dyDescent="0.25">
      <c r="A9" s="206"/>
      <c r="B9" s="176"/>
      <c r="C9" s="173"/>
      <c r="D9" s="209"/>
      <c r="E9" s="212"/>
      <c r="F9" s="166"/>
      <c r="G9" s="181"/>
    </row>
    <row r="10" spans="1:9" ht="26.1" customHeight="1" x14ac:dyDescent="0.25">
      <c r="A10" s="206"/>
      <c r="B10" s="176"/>
      <c r="C10" s="173"/>
      <c r="D10" s="209"/>
      <c r="E10" s="212"/>
      <c r="F10" s="166"/>
      <c r="G10" s="181"/>
    </row>
    <row r="11" spans="1:9" ht="26.1" customHeight="1" x14ac:dyDescent="0.25">
      <c r="A11" s="206"/>
      <c r="B11" s="176"/>
      <c r="C11" s="173"/>
      <c r="D11" s="209"/>
      <c r="E11" s="212"/>
      <c r="F11" s="166"/>
      <c r="G11" s="181"/>
    </row>
    <row r="12" spans="1:9" ht="26.1" customHeight="1" x14ac:dyDescent="0.25">
      <c r="A12" s="206"/>
      <c r="B12" s="176"/>
      <c r="C12" s="173"/>
      <c r="D12" s="209"/>
      <c r="E12" s="212"/>
      <c r="F12" s="166"/>
      <c r="G12" s="181"/>
    </row>
    <row r="13" spans="1:9" ht="26.1" customHeight="1" x14ac:dyDescent="0.25">
      <c r="A13" s="206"/>
      <c r="B13" s="176"/>
      <c r="C13" s="173"/>
      <c r="D13" s="209"/>
      <c r="E13" s="212"/>
      <c r="F13" s="166"/>
      <c r="G13" s="181"/>
    </row>
    <row r="14" spans="1:9" ht="26.1" customHeight="1" x14ac:dyDescent="0.25">
      <c r="A14" s="206"/>
      <c r="B14" s="176"/>
      <c r="C14" s="173"/>
      <c r="D14" s="209"/>
      <c r="E14" s="212"/>
      <c r="F14" s="166"/>
      <c r="G14" s="181"/>
    </row>
    <row r="15" spans="1:9" ht="26.1" customHeight="1" x14ac:dyDescent="0.25">
      <c r="A15" s="206"/>
      <c r="B15" s="176"/>
      <c r="C15" s="173"/>
      <c r="D15" s="209"/>
      <c r="E15" s="212"/>
      <c r="F15" s="166"/>
      <c r="G15" s="181"/>
    </row>
    <row r="16" spans="1:9" ht="26.1" customHeight="1" x14ac:dyDescent="0.25">
      <c r="A16" s="206"/>
      <c r="B16" s="176"/>
      <c r="C16" s="173"/>
      <c r="D16" s="209"/>
      <c r="E16" s="212"/>
      <c r="F16" s="166"/>
      <c r="G16" s="181"/>
    </row>
    <row r="17" spans="1:7" ht="26.1" customHeight="1" x14ac:dyDescent="0.25">
      <c r="A17" s="206"/>
      <c r="B17" s="176"/>
      <c r="C17" s="173"/>
      <c r="D17" s="209"/>
      <c r="E17" s="212"/>
      <c r="F17" s="166"/>
      <c r="G17" s="181"/>
    </row>
    <row r="18" spans="1:7" ht="26.1" customHeight="1" x14ac:dyDescent="0.25">
      <c r="A18" s="206"/>
      <c r="B18" s="176"/>
      <c r="C18" s="173"/>
      <c r="D18" s="209"/>
      <c r="E18" s="212"/>
      <c r="F18" s="166"/>
      <c r="G18" s="181"/>
    </row>
    <row r="19" spans="1:7" ht="26.1" customHeight="1" x14ac:dyDescent="0.25">
      <c r="A19" s="206"/>
      <c r="B19" s="176"/>
      <c r="C19" s="173"/>
      <c r="D19" s="209"/>
      <c r="E19" s="212"/>
      <c r="F19" s="166"/>
      <c r="G19" s="181"/>
    </row>
    <row r="20" spans="1:7" ht="26.1" customHeight="1" x14ac:dyDescent="0.25">
      <c r="A20" s="206"/>
      <c r="B20" s="176"/>
      <c r="C20" s="173"/>
      <c r="D20" s="209"/>
      <c r="E20" s="212"/>
      <c r="F20" s="166"/>
      <c r="G20" s="181"/>
    </row>
    <row r="21" spans="1:7" ht="26.1" customHeight="1" x14ac:dyDescent="0.25">
      <c r="A21" s="206"/>
      <c r="B21" s="176"/>
      <c r="C21" s="173"/>
      <c r="D21" s="209"/>
      <c r="E21" s="212"/>
      <c r="F21" s="166"/>
      <c r="G21" s="181"/>
    </row>
    <row r="22" spans="1:7" ht="26.1" customHeight="1" thickBot="1" x14ac:dyDescent="0.3">
      <c r="A22" s="207"/>
      <c r="B22" s="177"/>
      <c r="C22" s="174"/>
      <c r="D22" s="210"/>
      <c r="E22" s="213"/>
      <c r="F22" s="167"/>
      <c r="G22" s="182"/>
    </row>
    <row r="23" spans="1:7" ht="26.1" customHeight="1" thickBot="1" x14ac:dyDescent="0.3">
      <c r="E23" s="160" t="s">
        <v>494</v>
      </c>
      <c r="F23" s="178">
        <f>SUM(F7:F22)</f>
        <v>0</v>
      </c>
    </row>
  </sheetData>
  <sheetProtection algorithmName="SHA-512" hashValue="qGcCSsa5dDJYDlXXHaZN3wTOWRmUfLBtb5tSJr9EXDLiN1qCNogRob++cyM0YedQ8kvv/0m6W1Oq1wKWhIkk8Q==" saltValue="8tHvZKJH0XnRTqeg76Nx6Q==" spinCount="100000" sheet="1" objects="1" scenarios="1" selectLockedCells="1"/>
  <conditionalFormatting sqref="A7:G22">
    <cfRule type="expression" dxfId="80" priority="2" stopIfTrue="1">
      <formula>LEN(TRIM(A7))=0</formula>
    </cfRule>
  </conditionalFormatting>
  <conditionalFormatting sqref="F7:F22">
    <cfRule type="cellIs" dxfId="79" priority="3" operator="lessThan">
      <formula>10</formula>
    </cfRule>
  </conditionalFormatting>
  <conditionalFormatting sqref="G7:G22">
    <cfRule type="expression" dxfId="78" priority="1">
      <formula>AND($C7="benannter Operateur",$F7&gt;=10)</formula>
    </cfRule>
  </conditionalFormatting>
  <dataValidations count="5">
    <dataValidation type="textLength" showInputMessage="1" showErrorMessage="1" errorTitle="Zeichenlänge" error="Nur Texteingabe bis 200 Zeichen möglich." sqref="D7:E22 A7:A22">
      <formula1>2</formula1>
      <formula2>200</formula2>
    </dataValidation>
    <dataValidation type="whole" showInputMessage="1" showErrorMessage="1" errorTitle="Eingabefehler" error="Ganze Zahl zwischen 0 und 5000 eingeben." sqref="F7:F22">
      <formula1>0</formula1>
      <formula2>5000</formula2>
    </dataValidation>
    <dataValidation type="list" showInputMessage="1" showErrorMessage="1" errorTitle="Zeichenlänge" error="Nur Texteingabe bis 200 Zeichen möglich." sqref="B7:B22">
      <formula1>"Ja, Nein"</formula1>
    </dataValidation>
    <dataValidation type="list" showInputMessage="1" showErrorMessage="1" errorTitle="Zeichenlänge" error="Nur Texteingabe bis 200 Zeichen möglich." sqref="C7:C22">
      <formula1>$I$6:$I$7</formula1>
    </dataValidation>
    <dataValidation type="textLength" allowBlank="1" showInputMessage="1" showErrorMessage="1" errorTitle="Eingabefehler" error="Nur Texteingabe bis 500 Zeichen möglich." sqref="G7:G22">
      <formula1>2</formula1>
      <formula2>500</formula2>
    </dataValidation>
  </dataValidations>
  <pageMargins left="0.7" right="0.7" top="0.75" bottom="0.75" header="0.3" footer="0.3"/>
  <pageSetup scale="62" orientation="landscape" r:id="rId1"/>
  <headerFooter>
    <oddFooter>&amp;L&amp;"Arial,Regular"&amp;7&amp;F&amp;C&amp;"Arial,Regular"&amp;7 © DKG  Alle Rechte vorbehalten&amp;R&amp;"Arial,Regular"&amp;7&amp;P</oddFooter>
  </headerFooter>
  <colBreaks count="1" manualBreakCount="1">
    <brk id="7" max="1048575"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6"/>
  <sheetViews>
    <sheetView workbookViewId="0">
      <selection activeCell="B18" sqref="B18"/>
    </sheetView>
  </sheetViews>
  <sheetFormatPr baseColWidth="10" defaultColWidth="11.42578125" defaultRowHeight="15" x14ac:dyDescent="0.25"/>
  <cols>
    <col min="1" max="1" width="37.85546875" customWidth="1"/>
    <col min="2" max="2" width="45.7109375" customWidth="1"/>
    <col min="3" max="3" width="46.28515625" customWidth="1"/>
    <col min="4" max="4" width="20.85546875" customWidth="1"/>
    <col min="5" max="5" width="16" customWidth="1"/>
  </cols>
  <sheetData>
    <row r="1" spans="1:7" x14ac:dyDescent="0.25">
      <c r="A1" s="74" t="s">
        <v>3</v>
      </c>
      <c r="B1" s="152" t="str">
        <f>IF(Basisdaten!B18=0,"",Basisdaten!B18)</f>
        <v/>
      </c>
    </row>
    <row r="2" spans="1:7" x14ac:dyDescent="0.25">
      <c r="A2" s="74" t="s">
        <v>4</v>
      </c>
      <c r="B2" s="76" t="str">
        <f>IF(Basisdaten!I14=0,"",Basisdaten!I14)</f>
        <v/>
      </c>
    </row>
    <row r="3" spans="1:7" x14ac:dyDescent="0.25">
      <c r="A3" s="74" t="s">
        <v>5</v>
      </c>
      <c r="B3" s="76" t="str">
        <f>IF(Basisdaten!I16=0,"",Basisdaten!I16)</f>
        <v/>
      </c>
    </row>
    <row r="5" spans="1:7" x14ac:dyDescent="0.25">
      <c r="A5" s="77" t="s">
        <v>12</v>
      </c>
      <c r="B5" s="77" t="s">
        <v>7</v>
      </c>
      <c r="C5" s="77" t="s">
        <v>463</v>
      </c>
      <c r="D5" s="77" t="s">
        <v>268</v>
      </c>
      <c r="E5" s="77" t="s">
        <v>374</v>
      </c>
      <c r="F5" s="77" t="str">
        <f>Basisdaten!A14</f>
        <v>IK-Nummer</v>
      </c>
      <c r="G5" s="77" t="str">
        <f>Basisdaten!A16</f>
        <v>Standort-Nummer</v>
      </c>
    </row>
    <row r="6" spans="1:7" x14ac:dyDescent="0.25">
      <c r="A6" s="75" t="str">
        <f>IF(Basisdaten!A24=0,"",Basisdaten!A24)</f>
        <v/>
      </c>
      <c r="B6" s="75" t="str">
        <f>IF(Basisdaten!E27=0,"",Basisdaten!E27)</f>
        <v/>
      </c>
      <c r="C6" s="75" t="str">
        <f>IF(Basisdaten!E24=0,"",Basisdaten!E24)</f>
        <v/>
      </c>
      <c r="D6" s="75" t="str">
        <f>IF(Basisdaten!A27=0,"",Basisdaten!A27)</f>
        <v>Nein</v>
      </c>
      <c r="E6" s="75" t="str">
        <f>IF(Basisdaten!B6=0,"",Basisdaten!B6)</f>
        <v/>
      </c>
      <c r="F6" s="179" t="str">
        <f>IF(Basisdaten!B14=0,"",Basisdaten!B14)</f>
        <v/>
      </c>
      <c r="G6" s="179" t="str">
        <f>IF(Basisdaten!B16=0,"",Basisdaten!B16)</f>
        <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12"/>
  <sheetViews>
    <sheetView workbookViewId="0">
      <selection activeCell="B31" sqref="B31"/>
    </sheetView>
  </sheetViews>
  <sheetFormatPr baseColWidth="10" defaultColWidth="11.42578125" defaultRowHeight="12.75" x14ac:dyDescent="0.2"/>
  <cols>
    <col min="1" max="1" width="64.42578125" style="2" customWidth="1"/>
    <col min="2" max="16384" width="11.42578125" style="2"/>
  </cols>
  <sheetData>
    <row r="1" spans="1:4" ht="15.95" customHeight="1" x14ac:dyDescent="0.2">
      <c r="B1" s="98" t="s">
        <v>327</v>
      </c>
      <c r="C1" s="98" t="s">
        <v>328</v>
      </c>
      <c r="D1" s="98" t="s">
        <v>329</v>
      </c>
    </row>
    <row r="2" spans="1:4" ht="15.95" customHeight="1" x14ac:dyDescent="0.2">
      <c r="A2" s="108" t="s">
        <v>334</v>
      </c>
      <c r="B2" s="109">
        <f>Basisdaten!A31</f>
        <v>0</v>
      </c>
      <c r="C2" s="110"/>
      <c r="D2" s="110"/>
    </row>
    <row r="3" spans="1:4" ht="15.95" customHeight="1" x14ac:dyDescent="0.2">
      <c r="A3" s="108" t="s">
        <v>370</v>
      </c>
      <c r="B3" s="109">
        <f>Basisdaten!E31</f>
        <v>0</v>
      </c>
      <c r="C3" s="109">
        <f>Basisdaten!E32</f>
        <v>0</v>
      </c>
      <c r="D3" s="109">
        <f>Basisdaten!E33</f>
        <v>0</v>
      </c>
    </row>
    <row r="4" spans="1:4" ht="15.95" customHeight="1" x14ac:dyDescent="0.2">
      <c r="A4" s="108" t="s">
        <v>372</v>
      </c>
      <c r="B4" s="109">
        <f>Basisdaten!G31</f>
        <v>0</v>
      </c>
      <c r="C4" s="110"/>
      <c r="D4" s="110"/>
    </row>
    <row r="5" spans="1:4" ht="15.95" customHeight="1" x14ac:dyDescent="0.2">
      <c r="A5" s="108" t="s">
        <v>435</v>
      </c>
      <c r="B5" s="109">
        <f>Basisdaten!G35</f>
        <v>0</v>
      </c>
      <c r="C5" s="110"/>
      <c r="D5" s="110"/>
    </row>
    <row r="6" spans="1:4" ht="15.95" customHeight="1" x14ac:dyDescent="0.2">
      <c r="A6" s="108" t="s">
        <v>436</v>
      </c>
      <c r="B6" s="109">
        <f>Basisdaten!G36</f>
        <v>0</v>
      </c>
      <c r="C6" s="110"/>
      <c r="D6" s="110"/>
    </row>
    <row r="7" spans="1:4" ht="15.95" customHeight="1" x14ac:dyDescent="0.2">
      <c r="A7" s="108" t="s">
        <v>336</v>
      </c>
      <c r="B7" s="109">
        <f>Basisdaten!A39</f>
        <v>0</v>
      </c>
      <c r="C7" s="110"/>
      <c r="D7" s="110"/>
    </row>
    <row r="8" spans="1:4" ht="15.95" customHeight="1" x14ac:dyDescent="0.2">
      <c r="A8" s="108" t="s">
        <v>371</v>
      </c>
      <c r="B8" s="109">
        <f>Basisdaten!E39</f>
        <v>0</v>
      </c>
      <c r="C8" s="109">
        <f>Basisdaten!E40</f>
        <v>0</v>
      </c>
      <c r="D8" s="109">
        <f>Basisdaten!E41</f>
        <v>0</v>
      </c>
    </row>
    <row r="9" spans="1:4" ht="15.95" customHeight="1" x14ac:dyDescent="0.2">
      <c r="A9" s="108" t="s">
        <v>373</v>
      </c>
      <c r="B9" s="109">
        <f>Basisdaten!G39</f>
        <v>0</v>
      </c>
      <c r="C9" s="110"/>
      <c r="D9" s="110"/>
    </row>
    <row r="10" spans="1:4" x14ac:dyDescent="0.2">
      <c r="A10" s="108" t="s">
        <v>437</v>
      </c>
      <c r="B10" s="109">
        <f>Basisdaten!G43</f>
        <v>0</v>
      </c>
      <c r="C10" s="110"/>
      <c r="D10" s="110"/>
    </row>
    <row r="11" spans="1:4" x14ac:dyDescent="0.2">
      <c r="A11" s="108" t="s">
        <v>438</v>
      </c>
      <c r="B11" s="109">
        <f>Basisdaten!G44</f>
        <v>0</v>
      </c>
      <c r="C11" s="110"/>
      <c r="D11" s="110"/>
    </row>
    <row r="12" spans="1:4" x14ac:dyDescent="0.2">
      <c r="A12" s="108" t="s">
        <v>473</v>
      </c>
      <c r="B12" s="109">
        <f>Basisdaten!G46</f>
        <v>0</v>
      </c>
      <c r="C12" s="110"/>
      <c r="D12" s="110"/>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S154"/>
  <sheetViews>
    <sheetView topLeftCell="A132" workbookViewId="0">
      <selection activeCell="F104" sqref="F104"/>
    </sheetView>
  </sheetViews>
  <sheetFormatPr baseColWidth="10" defaultColWidth="9.140625" defaultRowHeight="11.25" x14ac:dyDescent="0.2"/>
  <cols>
    <col min="1" max="1" width="34.140625" style="7" customWidth="1"/>
    <col min="2" max="2" width="50.42578125" style="7" customWidth="1"/>
    <col min="3" max="3" width="69.28515625" style="7" customWidth="1"/>
    <col min="4" max="4" width="20.42578125" style="7" customWidth="1"/>
    <col min="5" max="5" width="12.5703125" style="7" customWidth="1"/>
    <col min="6" max="6" width="23.7109375" style="7" customWidth="1"/>
    <col min="7" max="7" width="9.140625" style="7" customWidth="1"/>
    <col min="8" max="8" width="24.7109375" style="7" customWidth="1"/>
    <col min="9" max="9" width="14.85546875" style="7" customWidth="1"/>
    <col min="10" max="10" width="19.28515625" style="7" customWidth="1"/>
    <col min="11" max="11" width="15" style="7" customWidth="1"/>
    <col min="12" max="13" width="9.140625" style="7" customWidth="1"/>
    <col min="14" max="14" width="15.28515625" style="7" customWidth="1"/>
    <col min="15" max="15" width="18.140625" style="7" customWidth="1"/>
    <col min="16" max="16384" width="9.140625" style="7"/>
  </cols>
  <sheetData>
    <row r="1" spans="1:6" x14ac:dyDescent="0.2">
      <c r="A1" s="118" t="s">
        <v>13</v>
      </c>
      <c r="B1" s="19" t="s">
        <v>20</v>
      </c>
      <c r="C1" s="95"/>
      <c r="D1" s="153"/>
    </row>
    <row r="2" spans="1:6" x14ac:dyDescent="0.2">
      <c r="A2" s="20" t="s">
        <v>468</v>
      </c>
      <c r="B2" s="19" t="s">
        <v>14</v>
      </c>
      <c r="C2" s="95"/>
      <c r="D2" s="154"/>
      <c r="E2" s="7" t="s">
        <v>58</v>
      </c>
    </row>
    <row r="3" spans="1:6" x14ac:dyDescent="0.2">
      <c r="B3" s="19" t="s">
        <v>15</v>
      </c>
      <c r="C3" s="95"/>
      <c r="D3" s="154"/>
      <c r="E3" s="63" t="str">
        <f>Basisdaten!I16</f>
        <v/>
      </c>
      <c r="F3" s="7">
        <f>IF(E3&gt;E4,0,DATEDIF(E3,E4,"y"))</f>
        <v>0</v>
      </c>
    </row>
    <row r="4" spans="1:6" x14ac:dyDescent="0.2">
      <c r="B4" s="19" t="s">
        <v>315</v>
      </c>
      <c r="C4" s="95"/>
      <c r="D4" s="154"/>
      <c r="E4" s="63">
        <v>46022</v>
      </c>
    </row>
    <row r="5" spans="1:6" x14ac:dyDescent="0.2">
      <c r="B5" s="19" t="s">
        <v>16</v>
      </c>
      <c r="C5" s="95"/>
      <c r="D5" s="154"/>
    </row>
    <row r="6" spans="1:6" x14ac:dyDescent="0.2">
      <c r="B6" s="19" t="s">
        <v>17</v>
      </c>
      <c r="C6" s="95"/>
      <c r="D6" s="154"/>
    </row>
    <row r="7" spans="1:6" x14ac:dyDescent="0.2">
      <c r="B7" s="19" t="s">
        <v>316</v>
      </c>
      <c r="C7" s="95"/>
      <c r="D7" s="154"/>
    </row>
    <row r="8" spans="1:6" x14ac:dyDescent="0.2">
      <c r="B8" s="19" t="s">
        <v>18</v>
      </c>
      <c r="C8" s="95"/>
      <c r="D8" s="154"/>
    </row>
    <row r="9" spans="1:6" x14ac:dyDescent="0.2">
      <c r="B9" s="19" t="s">
        <v>317</v>
      </c>
      <c r="C9" s="95"/>
      <c r="D9" s="154"/>
    </row>
    <row r="10" spans="1:6" x14ac:dyDescent="0.2">
      <c r="B10" s="19" t="s">
        <v>19</v>
      </c>
      <c r="C10" s="95"/>
      <c r="D10" s="154"/>
    </row>
    <row r="11" spans="1:6" x14ac:dyDescent="0.2">
      <c r="B11" s="19" t="s">
        <v>318</v>
      </c>
      <c r="C11" s="95"/>
      <c r="D11" s="154"/>
    </row>
    <row r="12" spans="1:6" x14ac:dyDescent="0.2">
      <c r="B12" s="19" t="s">
        <v>21</v>
      </c>
      <c r="C12" s="95"/>
      <c r="D12" s="154"/>
    </row>
    <row r="13" spans="1:6" x14ac:dyDescent="0.2">
      <c r="B13" s="19" t="s">
        <v>22</v>
      </c>
      <c r="C13" s="95"/>
      <c r="D13" s="154"/>
    </row>
    <row r="14" spans="1:6" x14ac:dyDescent="0.2">
      <c r="B14" s="19" t="s">
        <v>23</v>
      </c>
      <c r="C14" s="95"/>
      <c r="D14" s="154"/>
    </row>
    <row r="15" spans="1:6" x14ac:dyDescent="0.2">
      <c r="B15" s="19" t="s">
        <v>25</v>
      </c>
      <c r="C15" s="95"/>
      <c r="D15" s="154"/>
    </row>
    <row r="16" spans="1:6" x14ac:dyDescent="0.2">
      <c r="B16" s="19" t="s">
        <v>24</v>
      </c>
      <c r="C16" s="95"/>
      <c r="D16" s="154"/>
    </row>
    <row r="17" spans="2:4" x14ac:dyDescent="0.2">
      <c r="B17" s="19" t="s">
        <v>26</v>
      </c>
      <c r="C17" s="95"/>
      <c r="D17" s="155"/>
    </row>
    <row r="18" spans="2:4" x14ac:dyDescent="0.2">
      <c r="B18" s="19" t="s">
        <v>27</v>
      </c>
      <c r="C18" s="95"/>
      <c r="D18" s="154"/>
    </row>
    <row r="19" spans="2:4" x14ac:dyDescent="0.2">
      <c r="B19" s="19" t="s">
        <v>28</v>
      </c>
      <c r="C19" s="95"/>
      <c r="D19" s="154"/>
    </row>
    <row r="20" spans="2:4" x14ac:dyDescent="0.2">
      <c r="B20" s="19" t="s">
        <v>29</v>
      </c>
      <c r="C20" s="95"/>
      <c r="D20" s="154"/>
    </row>
    <row r="21" spans="2:4" x14ac:dyDescent="0.2">
      <c r="B21" s="19" t="s">
        <v>30</v>
      </c>
      <c r="C21" s="119"/>
      <c r="D21" s="154"/>
    </row>
    <row r="22" spans="2:4" x14ac:dyDescent="0.2">
      <c r="B22" s="19" t="s">
        <v>32</v>
      </c>
      <c r="C22" s="95"/>
      <c r="D22" s="154"/>
    </row>
    <row r="23" spans="2:4" x14ac:dyDescent="0.2">
      <c r="B23" s="19" t="s">
        <v>31</v>
      </c>
      <c r="C23" s="95"/>
      <c r="D23" s="154"/>
    </row>
    <row r="24" spans="2:4" x14ac:dyDescent="0.2">
      <c r="B24" s="19" t="s">
        <v>34</v>
      </c>
      <c r="C24" s="95"/>
      <c r="D24" s="154"/>
    </row>
    <row r="25" spans="2:4" x14ac:dyDescent="0.2">
      <c r="B25" s="19" t="s">
        <v>300</v>
      </c>
      <c r="C25" s="95"/>
      <c r="D25" s="154"/>
    </row>
    <row r="26" spans="2:4" x14ac:dyDescent="0.2">
      <c r="B26" s="19" t="s">
        <v>467</v>
      </c>
      <c r="C26" s="95"/>
      <c r="D26" s="154"/>
    </row>
    <row r="27" spans="2:4" x14ac:dyDescent="0.2">
      <c r="B27" s="19" t="s">
        <v>33</v>
      </c>
      <c r="C27" s="95"/>
      <c r="D27" s="154"/>
    </row>
    <row r="28" spans="2:4" x14ac:dyDescent="0.2">
      <c r="B28" s="19" t="s">
        <v>35</v>
      </c>
      <c r="C28" s="95"/>
      <c r="D28" s="154"/>
    </row>
    <row r="29" spans="2:4" x14ac:dyDescent="0.2">
      <c r="B29" s="19" t="s">
        <v>36</v>
      </c>
      <c r="C29" s="95"/>
      <c r="D29" s="154"/>
    </row>
    <row r="30" spans="2:4" x14ac:dyDescent="0.2">
      <c r="B30" s="19" t="s">
        <v>37</v>
      </c>
      <c r="C30" s="95"/>
      <c r="D30" s="154"/>
    </row>
    <row r="31" spans="2:4" x14ac:dyDescent="0.2">
      <c r="B31" s="19" t="s">
        <v>319</v>
      </c>
      <c r="C31" s="95"/>
      <c r="D31" s="154"/>
    </row>
    <row r="32" spans="2:4" x14ac:dyDescent="0.2">
      <c r="B32" s="19" t="s">
        <v>39</v>
      </c>
      <c r="C32" s="95"/>
      <c r="D32" s="154"/>
    </row>
    <row r="33" spans="2:4" x14ac:dyDescent="0.2">
      <c r="B33" s="19" t="s">
        <v>40</v>
      </c>
      <c r="C33" s="95"/>
      <c r="D33" s="154"/>
    </row>
    <row r="34" spans="2:4" x14ac:dyDescent="0.2">
      <c r="B34" s="19" t="s">
        <v>42</v>
      </c>
      <c r="C34" s="95"/>
      <c r="D34" s="154"/>
    </row>
    <row r="35" spans="2:4" x14ac:dyDescent="0.2">
      <c r="B35" s="19" t="s">
        <v>43</v>
      </c>
      <c r="C35" s="95"/>
      <c r="D35" s="154"/>
    </row>
    <row r="36" spans="2:4" x14ac:dyDescent="0.2">
      <c r="B36" s="19" t="s">
        <v>44</v>
      </c>
      <c r="C36" s="95"/>
      <c r="D36" s="154"/>
    </row>
    <row r="37" spans="2:4" x14ac:dyDescent="0.2">
      <c r="B37" s="19" t="s">
        <v>45</v>
      </c>
      <c r="C37" s="95"/>
      <c r="D37" s="154"/>
    </row>
    <row r="38" spans="2:4" x14ac:dyDescent="0.2">
      <c r="B38" s="19" t="s">
        <v>46</v>
      </c>
      <c r="C38" s="95"/>
      <c r="D38" s="154"/>
    </row>
    <row r="39" spans="2:4" x14ac:dyDescent="0.2">
      <c r="B39" s="19" t="s">
        <v>41</v>
      </c>
      <c r="C39" s="95"/>
      <c r="D39" s="154"/>
    </row>
    <row r="40" spans="2:4" x14ac:dyDescent="0.2">
      <c r="B40" s="9" t="s">
        <v>47</v>
      </c>
      <c r="C40" s="95"/>
      <c r="D40" s="154"/>
    </row>
    <row r="41" spans="2:4" x14ac:dyDescent="0.2">
      <c r="B41" s="9" t="s">
        <v>38</v>
      </c>
      <c r="C41" s="95"/>
      <c r="D41" s="154"/>
    </row>
    <row r="42" spans="2:4" x14ac:dyDescent="0.2">
      <c r="B42" s="9" t="s">
        <v>51</v>
      </c>
      <c r="C42" s="95"/>
      <c r="D42" s="154"/>
    </row>
    <row r="43" spans="2:4" x14ac:dyDescent="0.2">
      <c r="B43" s="9" t="s">
        <v>48</v>
      </c>
      <c r="C43" s="95"/>
      <c r="D43" s="154"/>
    </row>
    <row r="44" spans="2:4" x14ac:dyDescent="0.2">
      <c r="B44" s="34" t="s">
        <v>359</v>
      </c>
      <c r="C44" s="95"/>
      <c r="D44" s="154"/>
    </row>
    <row r="45" spans="2:4" x14ac:dyDescent="0.2">
      <c r="B45" s="34" t="s">
        <v>49</v>
      </c>
      <c r="C45" s="95"/>
      <c r="D45" s="154"/>
    </row>
    <row r="46" spans="2:4" x14ac:dyDescent="0.2">
      <c r="B46" s="34" t="s">
        <v>50</v>
      </c>
      <c r="C46" s="95"/>
      <c r="D46" s="156"/>
    </row>
    <row r="47" spans="2:4" x14ac:dyDescent="0.2">
      <c r="B47" s="34" t="s">
        <v>52</v>
      </c>
      <c r="C47" s="95"/>
      <c r="D47" s="154"/>
    </row>
    <row r="48" spans="2:4" x14ac:dyDescent="0.2">
      <c r="B48" s="34" t="s">
        <v>53</v>
      </c>
      <c r="C48" s="95"/>
      <c r="D48" s="154"/>
    </row>
    <row r="49" spans="2:4" x14ac:dyDescent="0.2">
      <c r="B49" s="34" t="s">
        <v>320</v>
      </c>
      <c r="C49" s="95"/>
      <c r="D49" s="154"/>
    </row>
    <row r="50" spans="2:4" x14ac:dyDescent="0.2">
      <c r="B50" s="34" t="s">
        <v>55</v>
      </c>
      <c r="C50" s="95"/>
      <c r="D50" s="154"/>
    </row>
    <row r="51" spans="2:4" x14ac:dyDescent="0.2">
      <c r="B51" s="9" t="s">
        <v>54</v>
      </c>
      <c r="C51" s="95"/>
      <c r="D51" s="154"/>
    </row>
    <row r="52" spans="2:4" x14ac:dyDescent="0.2">
      <c r="B52" s="34" t="s">
        <v>56</v>
      </c>
      <c r="C52" s="119"/>
      <c r="D52" s="96"/>
    </row>
    <row r="53" spans="2:4" x14ac:dyDescent="0.2">
      <c r="B53" s="34" t="s">
        <v>57</v>
      </c>
      <c r="C53" s="119"/>
      <c r="D53" s="96"/>
    </row>
    <row r="54" spans="2:4" x14ac:dyDescent="0.2">
      <c r="C54" s="119"/>
      <c r="D54" s="96"/>
    </row>
    <row r="55" spans="2:4" x14ac:dyDescent="0.2">
      <c r="C55" s="119"/>
      <c r="D55" s="96"/>
    </row>
    <row r="56" spans="2:4" x14ac:dyDescent="0.2">
      <c r="B56" s="95"/>
      <c r="C56" s="119"/>
      <c r="D56" s="96"/>
    </row>
    <row r="57" spans="2:4" x14ac:dyDescent="0.2">
      <c r="B57" s="95"/>
      <c r="C57" s="119"/>
      <c r="D57" s="154"/>
    </row>
    <row r="58" spans="2:4" x14ac:dyDescent="0.2">
      <c r="B58" s="95"/>
      <c r="C58" s="119"/>
      <c r="D58" s="96"/>
    </row>
    <row r="59" spans="2:4" x14ac:dyDescent="0.2">
      <c r="B59" s="95"/>
      <c r="C59" s="119"/>
      <c r="D59" s="96"/>
    </row>
    <row r="60" spans="2:4" x14ac:dyDescent="0.2">
      <c r="B60" s="95"/>
    </row>
    <row r="61" spans="2:4" x14ac:dyDescent="0.2">
      <c r="B61" s="95"/>
    </row>
    <row r="62" spans="2:4" x14ac:dyDescent="0.2">
      <c r="B62" s="95"/>
    </row>
    <row r="63" spans="2:4" x14ac:dyDescent="0.2">
      <c r="B63" s="95"/>
    </row>
    <row r="64" spans="2:4" x14ac:dyDescent="0.2">
      <c r="B64" s="95"/>
      <c r="C64" s="119" t="s">
        <v>57</v>
      </c>
      <c r="D64" s="96"/>
    </row>
    <row r="65" spans="1:19" x14ac:dyDescent="0.2">
      <c r="B65" s="95"/>
      <c r="C65" s="119"/>
      <c r="D65" s="96"/>
    </row>
    <row r="67" spans="1:19" x14ac:dyDescent="0.2">
      <c r="A67" s="13" t="s">
        <v>59</v>
      </c>
      <c r="B67" s="14" t="s">
        <v>60</v>
      </c>
      <c r="C67" s="15" t="s">
        <v>61</v>
      </c>
      <c r="D67" s="14" t="s">
        <v>62</v>
      </c>
      <c r="E67" s="14" t="s">
        <v>63</v>
      </c>
      <c r="F67" s="14" t="s">
        <v>64</v>
      </c>
      <c r="G67" s="14" t="s">
        <v>65</v>
      </c>
      <c r="H67" s="14" t="s">
        <v>66</v>
      </c>
      <c r="I67" s="14" t="s">
        <v>67</v>
      </c>
      <c r="J67" s="14" t="s">
        <v>68</v>
      </c>
      <c r="K67" s="14" t="s">
        <v>69</v>
      </c>
      <c r="L67" s="14" t="s">
        <v>70</v>
      </c>
      <c r="M67" s="14" t="s">
        <v>71</v>
      </c>
      <c r="N67" s="14" t="s">
        <v>72</v>
      </c>
      <c r="O67" s="14" t="s">
        <v>73</v>
      </c>
      <c r="P67" s="14" t="s">
        <v>74</v>
      </c>
      <c r="Q67" s="14" t="s">
        <v>75</v>
      </c>
      <c r="R67" s="14" t="s">
        <v>76</v>
      </c>
      <c r="S67" s="15" t="s">
        <v>77</v>
      </c>
    </row>
    <row r="68" spans="1:19" x14ac:dyDescent="0.2">
      <c r="A68" s="10" t="s">
        <v>78</v>
      </c>
      <c r="B68" s="8" t="s">
        <v>79</v>
      </c>
      <c r="C68" s="11" t="s">
        <v>80</v>
      </c>
      <c r="D68" s="8" t="s">
        <v>81</v>
      </c>
      <c r="E68" s="8" t="s">
        <v>82</v>
      </c>
      <c r="F68" s="8" t="s">
        <v>83</v>
      </c>
      <c r="G68" s="8" t="s">
        <v>84</v>
      </c>
      <c r="H68" s="8" t="s">
        <v>85</v>
      </c>
      <c r="I68" s="8" t="s">
        <v>86</v>
      </c>
      <c r="J68" s="8" t="s">
        <v>87</v>
      </c>
      <c r="K68" s="8" t="s">
        <v>88</v>
      </c>
      <c r="L68" s="8" t="s">
        <v>89</v>
      </c>
      <c r="M68" s="8" t="s">
        <v>90</v>
      </c>
      <c r="N68" s="8" t="s">
        <v>91</v>
      </c>
      <c r="O68" s="8" t="s">
        <v>92</v>
      </c>
      <c r="P68" s="8" t="s">
        <v>93</v>
      </c>
      <c r="Q68" s="21" t="s">
        <v>94</v>
      </c>
      <c r="R68" s="8" t="s">
        <v>95</v>
      </c>
      <c r="S68" s="22" t="s">
        <v>96</v>
      </c>
    </row>
    <row r="69" spans="1:19" x14ac:dyDescent="0.2">
      <c r="A69" s="10" t="s">
        <v>97</v>
      </c>
      <c r="B69" s="8" t="s">
        <v>98</v>
      </c>
      <c r="C69" s="11" t="s">
        <v>81</v>
      </c>
      <c r="D69" s="8" t="s">
        <v>99</v>
      </c>
      <c r="E69" s="8" t="s">
        <v>100</v>
      </c>
      <c r="F69" s="8" t="s">
        <v>100</v>
      </c>
      <c r="G69" s="8" t="s">
        <v>101</v>
      </c>
      <c r="H69" s="8" t="s">
        <v>102</v>
      </c>
      <c r="I69" s="8" t="s">
        <v>103</v>
      </c>
      <c r="J69" s="8" t="s">
        <v>104</v>
      </c>
      <c r="K69" s="8" t="s">
        <v>105</v>
      </c>
      <c r="L69" s="8" t="s">
        <v>106</v>
      </c>
      <c r="M69" s="8" t="s">
        <v>107</v>
      </c>
      <c r="N69" s="8" t="s">
        <v>108</v>
      </c>
      <c r="O69" s="8" t="s">
        <v>109</v>
      </c>
      <c r="P69" s="8" t="s">
        <v>110</v>
      </c>
      <c r="Q69" s="8" t="s">
        <v>56</v>
      </c>
      <c r="R69" s="9" t="s">
        <v>56</v>
      </c>
      <c r="S69" s="11" t="s">
        <v>56</v>
      </c>
    </row>
    <row r="70" spans="1:19" x14ac:dyDescent="0.2">
      <c r="A70" s="10" t="s">
        <v>111</v>
      </c>
      <c r="B70" s="8" t="s">
        <v>112</v>
      </c>
      <c r="C70" s="11" t="s">
        <v>113</v>
      </c>
      <c r="D70" s="8" t="s">
        <v>114</v>
      </c>
      <c r="E70" s="8" t="s">
        <v>56</v>
      </c>
      <c r="F70" s="8" t="s">
        <v>56</v>
      </c>
      <c r="G70" s="8" t="s">
        <v>115</v>
      </c>
      <c r="H70" s="8" t="s">
        <v>116</v>
      </c>
      <c r="I70" s="8" t="s">
        <v>117</v>
      </c>
      <c r="J70" s="8" t="s">
        <v>118</v>
      </c>
      <c r="K70" s="8" t="s">
        <v>119</v>
      </c>
      <c r="L70" s="8" t="s">
        <v>100</v>
      </c>
      <c r="M70" s="8" t="s">
        <v>120</v>
      </c>
      <c r="N70" s="8" t="s">
        <v>121</v>
      </c>
      <c r="O70" s="8" t="s">
        <v>122</v>
      </c>
      <c r="P70" s="8" t="s">
        <v>123</v>
      </c>
      <c r="Q70" s="9"/>
      <c r="R70" s="9"/>
      <c r="S70" s="12"/>
    </row>
    <row r="71" spans="1:19" x14ac:dyDescent="0.2">
      <c r="A71" s="10" t="s">
        <v>124</v>
      </c>
      <c r="B71" s="8" t="s">
        <v>125</v>
      </c>
      <c r="C71" s="11" t="s">
        <v>126</v>
      </c>
      <c r="D71" s="8" t="s">
        <v>100</v>
      </c>
      <c r="E71" s="8" t="s">
        <v>57</v>
      </c>
      <c r="F71" s="8" t="s">
        <v>57</v>
      </c>
      <c r="G71" s="8" t="s">
        <v>127</v>
      </c>
      <c r="H71" s="8" t="s">
        <v>128</v>
      </c>
      <c r="I71" s="8" t="s">
        <v>129</v>
      </c>
      <c r="J71" s="8" t="s">
        <v>130</v>
      </c>
      <c r="K71" s="8" t="s">
        <v>100</v>
      </c>
      <c r="L71" s="8" t="s">
        <v>56</v>
      </c>
      <c r="M71" s="8" t="s">
        <v>131</v>
      </c>
      <c r="N71" s="8" t="s">
        <v>114</v>
      </c>
      <c r="O71" s="8" t="s">
        <v>100</v>
      </c>
      <c r="P71" s="8" t="s">
        <v>132</v>
      </c>
      <c r="Q71" s="9"/>
      <c r="R71" s="9"/>
      <c r="S71" s="12"/>
    </row>
    <row r="72" spans="1:19" x14ac:dyDescent="0.2">
      <c r="A72" s="10" t="s">
        <v>133</v>
      </c>
      <c r="B72" s="8" t="s">
        <v>134</v>
      </c>
      <c r="C72" s="11" t="s">
        <v>135</v>
      </c>
      <c r="D72" s="8" t="s">
        <v>56</v>
      </c>
      <c r="E72" s="8"/>
      <c r="F72" s="8"/>
      <c r="G72" s="8" t="s">
        <v>136</v>
      </c>
      <c r="H72" s="8" t="s">
        <v>114</v>
      </c>
      <c r="I72" s="8" t="s">
        <v>137</v>
      </c>
      <c r="J72" s="8" t="s">
        <v>138</v>
      </c>
      <c r="K72" s="8" t="s">
        <v>56</v>
      </c>
      <c r="L72" s="8" t="s">
        <v>57</v>
      </c>
      <c r="M72" s="8" t="s">
        <v>139</v>
      </c>
      <c r="N72" s="9" t="s">
        <v>100</v>
      </c>
      <c r="O72" s="8" t="s">
        <v>56</v>
      </c>
      <c r="P72" s="8" t="s">
        <v>140</v>
      </c>
      <c r="Q72" s="9"/>
      <c r="R72" s="9"/>
      <c r="S72" s="12"/>
    </row>
    <row r="73" spans="1:19" x14ac:dyDescent="0.2">
      <c r="A73" s="10" t="s">
        <v>141</v>
      </c>
      <c r="B73" s="8" t="s">
        <v>142</v>
      </c>
      <c r="C73" s="11" t="s">
        <v>143</v>
      </c>
      <c r="D73" s="8" t="s">
        <v>57</v>
      </c>
      <c r="E73" s="9"/>
      <c r="F73" s="9"/>
      <c r="G73" s="8" t="s">
        <v>100</v>
      </c>
      <c r="H73" s="8" t="s">
        <v>100</v>
      </c>
      <c r="I73" s="8" t="s">
        <v>144</v>
      </c>
      <c r="J73" s="8" t="s">
        <v>145</v>
      </c>
      <c r="K73" s="8" t="s">
        <v>57</v>
      </c>
      <c r="L73" s="8"/>
      <c r="M73" s="8" t="s">
        <v>114</v>
      </c>
      <c r="N73" s="9" t="s">
        <v>56</v>
      </c>
      <c r="O73" s="8" t="s">
        <v>57</v>
      </c>
      <c r="P73" s="8" t="s">
        <v>146</v>
      </c>
      <c r="Q73" s="9"/>
      <c r="R73" s="9"/>
      <c r="S73" s="12"/>
    </row>
    <row r="74" spans="1:19" x14ac:dyDescent="0.2">
      <c r="A74" s="10" t="s">
        <v>147</v>
      </c>
      <c r="B74" s="8" t="s">
        <v>148</v>
      </c>
      <c r="C74" s="11" t="s">
        <v>114</v>
      </c>
      <c r="D74" s="9"/>
      <c r="E74" s="9"/>
      <c r="F74" s="9"/>
      <c r="G74" s="8" t="s">
        <v>56</v>
      </c>
      <c r="H74" s="8" t="s">
        <v>56</v>
      </c>
      <c r="I74" s="8" t="s">
        <v>100</v>
      </c>
      <c r="J74" s="8" t="s">
        <v>100</v>
      </c>
      <c r="K74" s="8"/>
      <c r="L74" s="9"/>
      <c r="M74" s="8" t="s">
        <v>100</v>
      </c>
      <c r="N74" s="9" t="s">
        <v>57</v>
      </c>
      <c r="O74" s="8"/>
      <c r="P74" s="8" t="s">
        <v>114</v>
      </c>
      <c r="Q74" s="9"/>
      <c r="R74" s="9"/>
      <c r="S74" s="12"/>
    </row>
    <row r="75" spans="1:19" x14ac:dyDescent="0.2">
      <c r="A75" s="10" t="s">
        <v>149</v>
      </c>
      <c r="B75" s="8" t="s">
        <v>100</v>
      </c>
      <c r="C75" s="11" t="s">
        <v>100</v>
      </c>
      <c r="D75" s="9"/>
      <c r="E75" s="9"/>
      <c r="F75" s="9"/>
      <c r="G75" s="8" t="s">
        <v>57</v>
      </c>
      <c r="H75" s="8" t="s">
        <v>57</v>
      </c>
      <c r="I75" s="8" t="s">
        <v>56</v>
      </c>
      <c r="J75" s="8" t="s">
        <v>56</v>
      </c>
      <c r="K75" s="9"/>
      <c r="L75" s="9"/>
      <c r="M75" s="8" t="s">
        <v>56</v>
      </c>
      <c r="N75" s="9"/>
      <c r="O75" s="9"/>
      <c r="P75" s="8" t="s">
        <v>100</v>
      </c>
      <c r="Q75" s="9"/>
      <c r="R75" s="9"/>
      <c r="S75" s="12"/>
    </row>
    <row r="76" spans="1:19" x14ac:dyDescent="0.2">
      <c r="A76" s="10" t="s">
        <v>150</v>
      </c>
      <c r="B76" s="8" t="s">
        <v>56</v>
      </c>
      <c r="C76" s="11" t="s">
        <v>56</v>
      </c>
      <c r="D76" s="9"/>
      <c r="E76" s="9"/>
      <c r="F76" s="9"/>
      <c r="G76" s="8"/>
      <c r="H76" s="9"/>
      <c r="I76" s="8" t="s">
        <v>57</v>
      </c>
      <c r="J76" s="8" t="s">
        <v>57</v>
      </c>
      <c r="K76" s="9"/>
      <c r="L76" s="9"/>
      <c r="M76" s="9" t="s">
        <v>57</v>
      </c>
      <c r="N76" s="8"/>
      <c r="O76" s="8"/>
      <c r="P76" s="8" t="s">
        <v>56</v>
      </c>
      <c r="Q76" s="9"/>
      <c r="R76" s="9"/>
      <c r="S76" s="12"/>
    </row>
    <row r="77" spans="1:19" x14ac:dyDescent="0.2">
      <c r="A77" s="10" t="s">
        <v>151</v>
      </c>
      <c r="B77" s="8" t="s">
        <v>57</v>
      </c>
      <c r="C77" s="11" t="s">
        <v>57</v>
      </c>
      <c r="D77" s="9"/>
      <c r="E77" s="9"/>
      <c r="F77" s="9"/>
      <c r="G77" s="9"/>
      <c r="H77" s="9"/>
      <c r="I77" s="9"/>
      <c r="J77" s="8"/>
      <c r="K77" s="9"/>
      <c r="L77" s="9"/>
      <c r="M77" s="9"/>
      <c r="N77" s="9"/>
      <c r="O77" s="9"/>
      <c r="P77" s="8" t="s">
        <v>57</v>
      </c>
      <c r="Q77" s="9"/>
      <c r="R77" s="9"/>
      <c r="S77" s="12"/>
    </row>
    <row r="78" spans="1:19" x14ac:dyDescent="0.2">
      <c r="A78" s="10" t="s">
        <v>152</v>
      </c>
      <c r="B78" s="8"/>
      <c r="C78" s="12"/>
      <c r="D78" s="9"/>
      <c r="E78" s="9"/>
      <c r="F78" s="9"/>
      <c r="G78" s="9"/>
      <c r="H78" s="9"/>
      <c r="I78" s="9"/>
      <c r="J78" s="9"/>
      <c r="K78" s="9"/>
      <c r="L78" s="9"/>
      <c r="M78" s="9"/>
      <c r="N78" s="9"/>
      <c r="O78" s="9"/>
      <c r="P78" s="9"/>
      <c r="Q78" s="9"/>
      <c r="R78" s="9"/>
      <c r="S78" s="12"/>
    </row>
    <row r="79" spans="1:19" x14ac:dyDescent="0.2">
      <c r="A79" s="10" t="s">
        <v>153</v>
      </c>
      <c r="B79" s="9"/>
      <c r="C79" s="12"/>
      <c r="D79" s="9"/>
      <c r="E79" s="9"/>
      <c r="F79" s="9"/>
      <c r="G79" s="9"/>
      <c r="H79" s="9"/>
      <c r="I79" s="9"/>
      <c r="J79" s="9"/>
      <c r="K79" s="9"/>
      <c r="L79" s="9"/>
      <c r="M79" s="9"/>
      <c r="N79" s="9"/>
      <c r="O79" s="9"/>
      <c r="P79" s="9"/>
      <c r="Q79" s="9"/>
      <c r="R79" s="9"/>
      <c r="S79" s="12"/>
    </row>
    <row r="80" spans="1:19" x14ac:dyDescent="0.2">
      <c r="A80" s="10" t="s">
        <v>154</v>
      </c>
      <c r="B80" s="9"/>
      <c r="C80" s="12"/>
      <c r="D80" s="9"/>
      <c r="E80" s="9"/>
      <c r="F80" s="9"/>
      <c r="G80" s="9"/>
      <c r="H80" s="9"/>
      <c r="I80" s="9"/>
      <c r="J80" s="9"/>
      <c r="K80" s="9"/>
      <c r="L80" s="9"/>
      <c r="M80" s="9"/>
      <c r="N80" s="9"/>
      <c r="O80" s="9"/>
      <c r="P80" s="9"/>
      <c r="Q80" s="9"/>
      <c r="R80" s="9"/>
      <c r="S80" s="12"/>
    </row>
    <row r="81" spans="1:19" x14ac:dyDescent="0.2">
      <c r="A81" s="10" t="s">
        <v>155</v>
      </c>
      <c r="B81" s="9"/>
      <c r="C81" s="12"/>
      <c r="D81" s="9"/>
      <c r="E81" s="9"/>
      <c r="F81" s="9"/>
      <c r="G81" s="9"/>
      <c r="H81" s="9"/>
      <c r="I81" s="9"/>
      <c r="J81" s="9"/>
      <c r="K81" s="9"/>
      <c r="L81" s="9"/>
      <c r="M81" s="9"/>
      <c r="N81" s="9"/>
      <c r="O81" s="9"/>
      <c r="P81" s="9"/>
      <c r="Q81" s="9"/>
      <c r="R81" s="9"/>
      <c r="S81" s="12"/>
    </row>
    <row r="82" spans="1:19" x14ac:dyDescent="0.2">
      <c r="A82" s="10" t="s">
        <v>156</v>
      </c>
      <c r="B82" s="9"/>
      <c r="C82" s="12"/>
      <c r="D82" s="9"/>
      <c r="E82" s="9"/>
      <c r="F82" s="9"/>
      <c r="G82" s="9"/>
      <c r="H82" s="9"/>
      <c r="I82" s="9"/>
      <c r="J82" s="9"/>
      <c r="K82" s="9"/>
      <c r="L82" s="9"/>
      <c r="M82" s="9"/>
      <c r="N82" s="9"/>
      <c r="O82" s="9"/>
      <c r="P82" s="9"/>
      <c r="Q82" s="9"/>
      <c r="R82" s="9"/>
      <c r="S82" s="12"/>
    </row>
    <row r="83" spans="1:19" x14ac:dyDescent="0.2">
      <c r="A83" s="10" t="s">
        <v>157</v>
      </c>
      <c r="B83" s="9"/>
      <c r="C83" s="12"/>
      <c r="D83" s="9"/>
      <c r="E83" s="9"/>
      <c r="F83" s="9"/>
      <c r="G83" s="9"/>
      <c r="H83" s="9"/>
      <c r="I83" s="9"/>
      <c r="J83" s="9"/>
      <c r="K83" s="9"/>
      <c r="L83" s="9"/>
      <c r="M83" s="9"/>
      <c r="N83" s="9"/>
      <c r="O83" s="9"/>
      <c r="P83" s="9"/>
      <c r="Q83" s="9"/>
      <c r="R83" s="9"/>
      <c r="S83" s="12"/>
    </row>
    <row r="84" spans="1:19" x14ac:dyDescent="0.2">
      <c r="A84" s="10" t="s">
        <v>158</v>
      </c>
      <c r="B84" s="9"/>
      <c r="C84" s="12"/>
      <c r="D84" s="9"/>
      <c r="E84" s="9"/>
      <c r="F84" s="9"/>
      <c r="G84" s="9"/>
      <c r="H84" s="9"/>
      <c r="I84" s="9"/>
      <c r="J84" s="9"/>
      <c r="K84" s="9"/>
      <c r="L84" s="9"/>
      <c r="M84" s="9"/>
      <c r="N84" s="9"/>
      <c r="O84" s="9"/>
      <c r="P84" s="9"/>
      <c r="Q84" s="9"/>
      <c r="R84" s="9"/>
      <c r="S84" s="12"/>
    </row>
    <row r="85" spans="1:19" x14ac:dyDescent="0.2">
      <c r="A85" s="10" t="s">
        <v>159</v>
      </c>
      <c r="B85" s="9"/>
      <c r="C85" s="12"/>
      <c r="D85" s="9"/>
      <c r="E85" s="9"/>
      <c r="F85" s="9"/>
      <c r="G85" s="9"/>
      <c r="H85" s="9"/>
      <c r="I85" s="9"/>
      <c r="J85" s="9"/>
      <c r="K85" s="9"/>
      <c r="L85" s="9"/>
      <c r="M85" s="9"/>
      <c r="N85" s="9"/>
      <c r="O85" s="9"/>
      <c r="P85" s="9"/>
      <c r="Q85" s="9"/>
      <c r="R85" s="9"/>
      <c r="S85" s="12"/>
    </row>
    <row r="86" spans="1:19" x14ac:dyDescent="0.2">
      <c r="A86" s="10" t="s">
        <v>100</v>
      </c>
      <c r="B86" s="9"/>
      <c r="C86" s="12"/>
      <c r="D86" s="9"/>
      <c r="E86" s="9"/>
      <c r="F86" s="9"/>
      <c r="G86" s="9"/>
      <c r="H86" s="9"/>
      <c r="I86" s="9"/>
      <c r="J86" s="9"/>
      <c r="K86" s="9"/>
      <c r="L86" s="9"/>
      <c r="M86" s="9"/>
      <c r="N86" s="9"/>
      <c r="O86" s="9"/>
      <c r="P86" s="9"/>
      <c r="Q86" s="9"/>
      <c r="R86" s="9"/>
      <c r="S86" s="12"/>
    </row>
    <row r="87" spans="1:19" x14ac:dyDescent="0.2">
      <c r="A87" s="10" t="s">
        <v>56</v>
      </c>
      <c r="B87" s="9"/>
      <c r="C87" s="12"/>
      <c r="D87" s="9"/>
      <c r="E87" s="9"/>
      <c r="F87" s="9"/>
      <c r="G87" s="9"/>
      <c r="H87" s="9"/>
      <c r="I87" s="9"/>
      <c r="J87" s="9"/>
      <c r="K87" s="9"/>
      <c r="L87" s="9"/>
      <c r="M87" s="9"/>
      <c r="N87" s="9"/>
      <c r="O87" s="9"/>
      <c r="P87" s="9"/>
      <c r="Q87" s="9"/>
      <c r="R87" s="9"/>
      <c r="S87" s="12"/>
    </row>
    <row r="88" spans="1:19" x14ac:dyDescent="0.2">
      <c r="A88" s="16" t="s">
        <v>57</v>
      </c>
      <c r="B88" s="17"/>
      <c r="C88" s="18"/>
      <c r="D88" s="9"/>
      <c r="E88" s="9"/>
      <c r="F88" s="9"/>
      <c r="G88" s="9"/>
      <c r="H88" s="9"/>
      <c r="I88" s="9"/>
      <c r="J88" s="9"/>
      <c r="K88" s="9"/>
      <c r="L88" s="9"/>
      <c r="M88" s="9"/>
      <c r="N88" s="9"/>
      <c r="O88" s="9"/>
      <c r="P88" s="9"/>
      <c r="Q88" s="9"/>
      <c r="R88" s="9"/>
      <c r="S88" s="12"/>
    </row>
    <row r="91" spans="1:19" x14ac:dyDescent="0.2">
      <c r="A91" s="7" t="s">
        <v>160</v>
      </c>
      <c r="B91" s="7" t="s">
        <v>161</v>
      </c>
      <c r="C91" s="7" t="s">
        <v>331</v>
      </c>
    </row>
    <row r="92" spans="1:19" x14ac:dyDescent="0.2">
      <c r="B92" s="7" t="s">
        <v>10</v>
      </c>
      <c r="C92" s="7" t="s">
        <v>332</v>
      </c>
    </row>
    <row r="96" spans="1:19" ht="22.5" x14ac:dyDescent="0.2">
      <c r="A96" s="7" t="s">
        <v>162</v>
      </c>
      <c r="B96" s="146" t="s">
        <v>458</v>
      </c>
    </row>
    <row r="97" spans="1:12" x14ac:dyDescent="0.2">
      <c r="B97" s="145" t="s">
        <v>459</v>
      </c>
    </row>
    <row r="98" spans="1:12" ht="22.5" x14ac:dyDescent="0.2">
      <c r="B98" s="146" t="s">
        <v>460</v>
      </c>
    </row>
    <row r="99" spans="1:12" ht="22.5" x14ac:dyDescent="0.2">
      <c r="B99" s="146" t="s">
        <v>461</v>
      </c>
    </row>
    <row r="100" spans="1:12" ht="22.5" x14ac:dyDescent="0.2">
      <c r="B100" s="146" t="s">
        <v>462</v>
      </c>
    </row>
    <row r="101" spans="1:12" x14ac:dyDescent="0.2">
      <c r="B101" s="146" t="s">
        <v>430</v>
      </c>
    </row>
    <row r="103" spans="1:12" x14ac:dyDescent="0.2">
      <c r="C103" s="6" t="s">
        <v>412</v>
      </c>
      <c r="F103" s="36" t="s">
        <v>577</v>
      </c>
    </row>
    <row r="104" spans="1:12" ht="15" x14ac:dyDescent="0.25">
      <c r="A104" s="24" t="s">
        <v>9</v>
      </c>
      <c r="B104" s="24" t="s">
        <v>1</v>
      </c>
      <c r="C104" s="24" t="s">
        <v>163</v>
      </c>
      <c r="D104" s="24" t="s">
        <v>12</v>
      </c>
      <c r="E104" s="24"/>
      <c r="F104" s="25" t="s">
        <v>164</v>
      </c>
      <c r="G104"/>
      <c r="H104" s="24"/>
      <c r="I104" s="24"/>
      <c r="J104" s="24"/>
      <c r="K104" s="24"/>
    </row>
    <row r="105" spans="1:12" s="6" customFormat="1" ht="12.75" customHeight="1" x14ac:dyDescent="0.2">
      <c r="A105" s="6" t="str">
        <f>IF(Basisdaten!B8="","",Basisdaten!B8)</f>
        <v/>
      </c>
      <c r="B105" s="6" t="str">
        <f>IF($A$105="","",VLOOKUP($A$105,$A$108:$F$154,2,FALSE))</f>
        <v/>
      </c>
      <c r="C105" s="6" t="str">
        <f>IF($A$105="","",VLOOKUP($A$105,$A$108:$F$154,3,FALSE))</f>
        <v/>
      </c>
      <c r="D105" s="6" t="str">
        <f>IF($A$105="","",VLOOKUP($A$105,$A$108:$F$154,4,FALSE))</f>
        <v/>
      </c>
      <c r="F105" s="50" t="str">
        <f>IF($A$105="","",VLOOKUP($A$105,$A$108:$F$154,6,FALSE))</f>
        <v/>
      </c>
    </row>
    <row r="107" spans="1:12" ht="15" x14ac:dyDescent="0.25">
      <c r="A107" s="141" t="s">
        <v>9</v>
      </c>
      <c r="B107" s="141" t="s">
        <v>1</v>
      </c>
      <c r="C107" s="141" t="s">
        <v>163</v>
      </c>
      <c r="D107" s="141" t="s">
        <v>12</v>
      </c>
      <c r="E107" s="141" t="s">
        <v>416</v>
      </c>
      <c r="F107" s="35" t="s">
        <v>164</v>
      </c>
      <c r="G107"/>
      <c r="H107" s="24"/>
      <c r="I107" s="24"/>
      <c r="J107" s="24"/>
      <c r="K107" s="24"/>
      <c r="L107" s="24"/>
    </row>
    <row r="108" spans="1:12" ht="15" x14ac:dyDescent="0.25">
      <c r="A108" s="34" t="s">
        <v>519</v>
      </c>
      <c r="B108" s="34" t="s">
        <v>321</v>
      </c>
      <c r="C108" s="34" t="s">
        <v>264</v>
      </c>
      <c r="D108" s="34" t="s">
        <v>61</v>
      </c>
      <c r="E108" s="34" t="s">
        <v>322</v>
      </c>
      <c r="F108" s="142">
        <v>42132</v>
      </c>
      <c r="G108"/>
      <c r="I108" s="24"/>
      <c r="J108" s="24"/>
      <c r="K108" s="24"/>
      <c r="L108" s="24"/>
    </row>
    <row r="109" spans="1:12" ht="15" x14ac:dyDescent="0.25">
      <c r="A109" s="34" t="s">
        <v>520</v>
      </c>
      <c r="B109" s="34" t="s">
        <v>360</v>
      </c>
      <c r="C109" s="34" t="s">
        <v>361</v>
      </c>
      <c r="D109" s="34" t="s">
        <v>60</v>
      </c>
      <c r="E109" s="34" t="s">
        <v>322</v>
      </c>
      <c r="F109" s="142">
        <v>43522</v>
      </c>
      <c r="G109"/>
      <c r="I109" s="24"/>
      <c r="J109" s="24"/>
      <c r="K109" s="24"/>
      <c r="L109" s="24"/>
    </row>
    <row r="110" spans="1:12" ht="15" x14ac:dyDescent="0.25">
      <c r="A110" s="34" t="s">
        <v>521</v>
      </c>
      <c r="B110" s="34" t="s">
        <v>269</v>
      </c>
      <c r="C110" s="34" t="s">
        <v>451</v>
      </c>
      <c r="D110" s="34" t="s">
        <v>68</v>
      </c>
      <c r="E110" s="34" t="s">
        <v>322</v>
      </c>
      <c r="F110" s="143">
        <v>42530</v>
      </c>
      <c r="G110"/>
      <c r="I110" s="24"/>
      <c r="J110" s="24"/>
      <c r="K110" s="24"/>
      <c r="L110" s="24"/>
    </row>
    <row r="111" spans="1:12" ht="15" x14ac:dyDescent="0.25">
      <c r="A111" s="34" t="s">
        <v>522</v>
      </c>
      <c r="B111" s="34" t="s">
        <v>270</v>
      </c>
      <c r="C111" s="34" t="s">
        <v>417</v>
      </c>
      <c r="D111" s="34" t="s">
        <v>59</v>
      </c>
      <c r="E111" s="34" t="s">
        <v>322</v>
      </c>
      <c r="F111" s="143">
        <v>42699</v>
      </c>
      <c r="G111"/>
      <c r="I111" s="24"/>
      <c r="J111" s="24"/>
      <c r="K111" s="24"/>
      <c r="L111" s="24"/>
    </row>
    <row r="112" spans="1:12" ht="15" x14ac:dyDescent="0.25">
      <c r="A112" s="34" t="s">
        <v>523</v>
      </c>
      <c r="B112" s="34" t="s">
        <v>452</v>
      </c>
      <c r="C112" s="34" t="s">
        <v>453</v>
      </c>
      <c r="D112" s="34" t="s">
        <v>69</v>
      </c>
      <c r="E112" s="34" t="s">
        <v>322</v>
      </c>
      <c r="F112" s="142">
        <v>44897</v>
      </c>
      <c r="G112"/>
      <c r="I112" s="24"/>
      <c r="J112" s="24"/>
      <c r="K112" s="24"/>
      <c r="L112" s="24"/>
    </row>
    <row r="113" spans="1:12" ht="15" x14ac:dyDescent="0.25">
      <c r="A113" s="34" t="s">
        <v>524</v>
      </c>
      <c r="B113" s="34" t="s">
        <v>309</v>
      </c>
      <c r="C113" s="34" t="s">
        <v>310</v>
      </c>
      <c r="D113" s="34" t="s">
        <v>59</v>
      </c>
      <c r="E113" s="34" t="s">
        <v>322</v>
      </c>
      <c r="F113" s="142">
        <v>43234</v>
      </c>
      <c r="G113"/>
      <c r="I113" s="24"/>
      <c r="J113" s="24"/>
      <c r="K113" s="24"/>
      <c r="L113" s="24"/>
    </row>
    <row r="114" spans="1:12" ht="15" x14ac:dyDescent="0.25">
      <c r="A114" s="34" t="s">
        <v>525</v>
      </c>
      <c r="B114" s="34" t="s">
        <v>271</v>
      </c>
      <c r="C114" s="34" t="s">
        <v>272</v>
      </c>
      <c r="D114" s="34" t="s">
        <v>60</v>
      </c>
      <c r="E114" s="34" t="s">
        <v>322</v>
      </c>
      <c r="F114" s="142">
        <v>42699</v>
      </c>
      <c r="G114"/>
      <c r="I114"/>
      <c r="J114"/>
      <c r="K114"/>
      <c r="L114"/>
    </row>
    <row r="115" spans="1:12" ht="15" x14ac:dyDescent="0.25">
      <c r="A115" s="34" t="s">
        <v>526</v>
      </c>
      <c r="B115" s="34" t="s">
        <v>386</v>
      </c>
      <c r="C115" s="34" t="s">
        <v>387</v>
      </c>
      <c r="D115" s="34" t="s">
        <v>60</v>
      </c>
      <c r="E115" s="34" t="s">
        <v>322</v>
      </c>
      <c r="F115" s="142">
        <v>43796</v>
      </c>
      <c r="G115"/>
      <c r="I115"/>
      <c r="J115"/>
      <c r="K115"/>
      <c r="L115"/>
    </row>
    <row r="116" spans="1:12" ht="15" x14ac:dyDescent="0.25">
      <c r="A116" s="34" t="s">
        <v>527</v>
      </c>
      <c r="B116" s="34" t="s">
        <v>273</v>
      </c>
      <c r="C116" s="34" t="s">
        <v>274</v>
      </c>
      <c r="D116" s="34" t="s">
        <v>60</v>
      </c>
      <c r="E116" s="34" t="s">
        <v>322</v>
      </c>
      <c r="F116" s="142">
        <v>42487</v>
      </c>
      <c r="G116"/>
      <c r="I116"/>
      <c r="J116"/>
      <c r="K116"/>
      <c r="L116"/>
    </row>
    <row r="117" spans="1:12" ht="15" x14ac:dyDescent="0.25">
      <c r="A117" s="34" t="s">
        <v>528</v>
      </c>
      <c r="B117" s="34" t="s">
        <v>275</v>
      </c>
      <c r="C117" s="34" t="s">
        <v>276</v>
      </c>
      <c r="D117" s="34" t="s">
        <v>60</v>
      </c>
      <c r="E117" s="34" t="s">
        <v>322</v>
      </c>
      <c r="F117" s="142">
        <v>43019</v>
      </c>
      <c r="G117"/>
      <c r="I117"/>
      <c r="J117"/>
      <c r="K117"/>
      <c r="L117"/>
    </row>
    <row r="118" spans="1:12" ht="15" x14ac:dyDescent="0.25">
      <c r="A118" s="34" t="s">
        <v>529</v>
      </c>
      <c r="B118" s="34" t="s">
        <v>277</v>
      </c>
      <c r="C118" s="34" t="s">
        <v>400</v>
      </c>
      <c r="D118" s="34" t="s">
        <v>65</v>
      </c>
      <c r="E118" s="34" t="s">
        <v>322</v>
      </c>
      <c r="F118" s="142">
        <v>42549</v>
      </c>
      <c r="G118"/>
      <c r="I118"/>
      <c r="J118"/>
      <c r="K118"/>
      <c r="L118"/>
    </row>
    <row r="119" spans="1:12" ht="15" x14ac:dyDescent="0.25">
      <c r="A119" s="34" t="s">
        <v>530</v>
      </c>
      <c r="B119" s="34" t="s">
        <v>454</v>
      </c>
      <c r="C119" s="34" t="s">
        <v>455</v>
      </c>
      <c r="D119" s="34" t="s">
        <v>66</v>
      </c>
      <c r="E119" s="34" t="s">
        <v>322</v>
      </c>
      <c r="F119" s="142">
        <v>44796</v>
      </c>
      <c r="G119"/>
      <c r="I119"/>
      <c r="J119"/>
      <c r="K119"/>
      <c r="L119"/>
    </row>
    <row r="120" spans="1:12" ht="15" x14ac:dyDescent="0.25">
      <c r="A120" s="34" t="s">
        <v>531</v>
      </c>
      <c r="B120" s="34" t="s">
        <v>401</v>
      </c>
      <c r="C120" s="34" t="s">
        <v>402</v>
      </c>
      <c r="D120" s="34" t="s">
        <v>65</v>
      </c>
      <c r="E120" s="34" t="s">
        <v>322</v>
      </c>
      <c r="F120" s="142">
        <v>44105</v>
      </c>
      <c r="G120"/>
      <c r="I120"/>
      <c r="J120"/>
      <c r="K120"/>
      <c r="L120"/>
    </row>
    <row r="121" spans="1:12" ht="15" x14ac:dyDescent="0.25">
      <c r="A121" s="34" t="s">
        <v>532</v>
      </c>
      <c r="B121" s="34" t="s">
        <v>278</v>
      </c>
      <c r="C121" s="34" t="s">
        <v>418</v>
      </c>
      <c r="D121" s="34" t="s">
        <v>59</v>
      </c>
      <c r="E121" s="34" t="s">
        <v>322</v>
      </c>
      <c r="F121" s="142">
        <v>42297</v>
      </c>
      <c r="G121"/>
      <c r="I121"/>
      <c r="J121"/>
      <c r="K121"/>
      <c r="L121"/>
    </row>
    <row r="122" spans="1:12" ht="15" x14ac:dyDescent="0.25">
      <c r="A122" s="34" t="s">
        <v>533</v>
      </c>
      <c r="B122" s="34" t="s">
        <v>323</v>
      </c>
      <c r="C122" s="34" t="s">
        <v>456</v>
      </c>
      <c r="D122" s="34" t="s">
        <v>60</v>
      </c>
      <c r="E122" s="34" t="s">
        <v>322</v>
      </c>
      <c r="F122" s="142">
        <v>43410</v>
      </c>
      <c r="G122"/>
      <c r="I122"/>
      <c r="J122"/>
      <c r="K122"/>
      <c r="L122"/>
    </row>
    <row r="123" spans="1:12" ht="15" x14ac:dyDescent="0.25">
      <c r="A123" s="34" t="s">
        <v>534</v>
      </c>
      <c r="B123" s="34" t="s">
        <v>279</v>
      </c>
      <c r="C123" s="34" t="s">
        <v>280</v>
      </c>
      <c r="D123" s="34" t="s">
        <v>69</v>
      </c>
      <c r="E123" s="34" t="s">
        <v>322</v>
      </c>
      <c r="F123" s="142">
        <v>42801</v>
      </c>
      <c r="G123"/>
      <c r="I123"/>
      <c r="J123"/>
      <c r="K123"/>
      <c r="L123"/>
    </row>
    <row r="124" spans="1:12" ht="15" x14ac:dyDescent="0.25">
      <c r="A124" s="34" t="s">
        <v>535</v>
      </c>
      <c r="B124" s="34" t="s">
        <v>281</v>
      </c>
      <c r="C124" s="34" t="s">
        <v>282</v>
      </c>
      <c r="D124" s="34" t="s">
        <v>69</v>
      </c>
      <c r="E124" s="34" t="s">
        <v>322</v>
      </c>
      <c r="F124" s="142">
        <v>42502</v>
      </c>
      <c r="G124"/>
      <c r="I124"/>
      <c r="J124"/>
      <c r="K124"/>
      <c r="L124"/>
    </row>
    <row r="125" spans="1:12" ht="15" x14ac:dyDescent="0.25">
      <c r="A125" s="34" t="s">
        <v>536</v>
      </c>
      <c r="B125" s="34" t="s">
        <v>419</v>
      </c>
      <c r="C125" s="34" t="s">
        <v>420</v>
      </c>
      <c r="D125" s="34" t="s">
        <v>60</v>
      </c>
      <c r="E125" s="34" t="s">
        <v>322</v>
      </c>
      <c r="F125" s="142">
        <v>43228</v>
      </c>
      <c r="G125"/>
      <c r="I125"/>
      <c r="J125"/>
      <c r="K125"/>
      <c r="L125"/>
    </row>
    <row r="126" spans="1:12" ht="15" x14ac:dyDescent="0.25">
      <c r="A126" s="34" t="s">
        <v>537</v>
      </c>
      <c r="B126" s="34" t="s">
        <v>403</v>
      </c>
      <c r="C126" s="34" t="s">
        <v>404</v>
      </c>
      <c r="D126" s="34" t="s">
        <v>74</v>
      </c>
      <c r="E126" s="34" t="s">
        <v>322</v>
      </c>
      <c r="F126" s="142">
        <v>44348</v>
      </c>
      <c r="G126"/>
      <c r="I126"/>
      <c r="J126"/>
      <c r="K126"/>
      <c r="L126"/>
    </row>
    <row r="127" spans="1:12" ht="15" x14ac:dyDescent="0.25">
      <c r="A127" s="34" t="s">
        <v>538</v>
      </c>
      <c r="B127" s="34" t="s">
        <v>539</v>
      </c>
      <c r="C127" s="34" t="s">
        <v>540</v>
      </c>
      <c r="D127" s="34" t="s">
        <v>59</v>
      </c>
      <c r="E127" s="34" t="s">
        <v>322</v>
      </c>
      <c r="F127" s="142">
        <v>42451</v>
      </c>
      <c r="G127"/>
      <c r="I127"/>
      <c r="J127"/>
      <c r="K127"/>
      <c r="L127"/>
    </row>
    <row r="128" spans="1:12" ht="15" x14ac:dyDescent="0.25">
      <c r="A128" s="34" t="s">
        <v>541</v>
      </c>
      <c r="B128" s="34" t="s">
        <v>283</v>
      </c>
      <c r="C128" s="34" t="s">
        <v>284</v>
      </c>
      <c r="D128" s="34" t="s">
        <v>61</v>
      </c>
      <c r="E128" s="34" t="s">
        <v>322</v>
      </c>
      <c r="F128" s="142">
        <v>42867</v>
      </c>
      <c r="G128"/>
      <c r="I128"/>
      <c r="J128"/>
      <c r="K128"/>
      <c r="L128"/>
    </row>
    <row r="129" spans="1:12" ht="15" x14ac:dyDescent="0.25">
      <c r="A129" s="34" t="s">
        <v>542</v>
      </c>
      <c r="B129" s="34" t="s">
        <v>543</v>
      </c>
      <c r="C129" s="34" t="s">
        <v>544</v>
      </c>
      <c r="D129" s="34" t="s">
        <v>60</v>
      </c>
      <c r="E129" s="34" t="s">
        <v>322</v>
      </c>
      <c r="F129" s="142">
        <v>45226</v>
      </c>
      <c r="G129"/>
      <c r="I129"/>
      <c r="J129"/>
      <c r="K129"/>
      <c r="L129"/>
    </row>
    <row r="130" spans="1:12" ht="15" x14ac:dyDescent="0.25">
      <c r="A130" s="34" t="s">
        <v>545</v>
      </c>
      <c r="B130" s="34" t="s">
        <v>546</v>
      </c>
      <c r="C130" s="34" t="s">
        <v>547</v>
      </c>
      <c r="D130" s="34" t="s">
        <v>59</v>
      </c>
      <c r="E130" s="34" t="s">
        <v>322</v>
      </c>
      <c r="F130" s="142">
        <v>45490</v>
      </c>
      <c r="G130"/>
      <c r="I130"/>
      <c r="J130"/>
      <c r="K130"/>
      <c r="L130"/>
    </row>
    <row r="131" spans="1:12" ht="15" x14ac:dyDescent="0.25">
      <c r="A131" s="34" t="s">
        <v>548</v>
      </c>
      <c r="B131" s="34" t="s">
        <v>285</v>
      </c>
      <c r="C131" s="34" t="s">
        <v>286</v>
      </c>
      <c r="D131" s="34" t="s">
        <v>68</v>
      </c>
      <c r="E131" s="34" t="s">
        <v>322</v>
      </c>
      <c r="F131" s="142">
        <v>42832</v>
      </c>
      <c r="G131"/>
      <c r="I131"/>
      <c r="J131"/>
      <c r="K131"/>
      <c r="L131"/>
    </row>
    <row r="132" spans="1:12" ht="15" x14ac:dyDescent="0.25">
      <c r="A132" s="34" t="s">
        <v>549</v>
      </c>
      <c r="B132" s="34" t="s">
        <v>287</v>
      </c>
      <c r="C132" s="34" t="s">
        <v>288</v>
      </c>
      <c r="D132" s="34" t="s">
        <v>67</v>
      </c>
      <c r="E132" s="34" t="s">
        <v>322</v>
      </c>
      <c r="F132" s="142">
        <v>42493</v>
      </c>
      <c r="G132"/>
      <c r="I132"/>
      <c r="J132"/>
      <c r="K132"/>
      <c r="L132"/>
    </row>
    <row r="133" spans="1:12" ht="15" x14ac:dyDescent="0.25">
      <c r="A133" s="34" t="s">
        <v>550</v>
      </c>
      <c r="B133" s="34" t="s">
        <v>551</v>
      </c>
      <c r="C133" s="34" t="s">
        <v>552</v>
      </c>
      <c r="D133" s="34" t="s">
        <v>60</v>
      </c>
      <c r="E133" s="34" t="s">
        <v>322</v>
      </c>
      <c r="F133" s="142">
        <v>45245</v>
      </c>
      <c r="G133"/>
      <c r="I133"/>
      <c r="J133"/>
      <c r="K133"/>
      <c r="L133"/>
    </row>
    <row r="134" spans="1:12" ht="15" x14ac:dyDescent="0.25">
      <c r="A134" s="34" t="s">
        <v>553</v>
      </c>
      <c r="B134" s="34" t="s">
        <v>362</v>
      </c>
      <c r="C134" s="34" t="s">
        <v>363</v>
      </c>
      <c r="D134" s="34" t="s">
        <v>68</v>
      </c>
      <c r="E134" s="34" t="s">
        <v>322</v>
      </c>
      <c r="F134" s="142">
        <v>43046</v>
      </c>
      <c r="G134"/>
      <c r="I134"/>
      <c r="J134"/>
      <c r="K134"/>
      <c r="L134"/>
    </row>
    <row r="135" spans="1:12" ht="15" x14ac:dyDescent="0.25">
      <c r="A135" s="34" t="s">
        <v>554</v>
      </c>
      <c r="B135" s="34" t="s">
        <v>311</v>
      </c>
      <c r="C135" s="34" t="s">
        <v>312</v>
      </c>
      <c r="D135" s="34" t="s">
        <v>67</v>
      </c>
      <c r="E135" s="34" t="s">
        <v>322</v>
      </c>
      <c r="F135" s="142">
        <v>43237</v>
      </c>
      <c r="G135"/>
      <c r="I135"/>
      <c r="J135"/>
      <c r="K135"/>
      <c r="L135"/>
    </row>
    <row r="136" spans="1:12" ht="15" x14ac:dyDescent="0.25">
      <c r="A136" s="34" t="s">
        <v>555</v>
      </c>
      <c r="B136" s="34" t="s">
        <v>289</v>
      </c>
      <c r="C136" s="34" t="s">
        <v>290</v>
      </c>
      <c r="D136" s="34" t="s">
        <v>71</v>
      </c>
      <c r="E136" s="34" t="s">
        <v>322</v>
      </c>
      <c r="F136" s="144">
        <v>42640</v>
      </c>
      <c r="G136"/>
      <c r="I136"/>
      <c r="J136"/>
      <c r="K136"/>
      <c r="L136"/>
    </row>
    <row r="137" spans="1:12" ht="15" x14ac:dyDescent="0.25">
      <c r="A137" s="34" t="s">
        <v>556</v>
      </c>
      <c r="B137" s="34" t="s">
        <v>557</v>
      </c>
      <c r="C137" s="34" t="s">
        <v>558</v>
      </c>
      <c r="D137" s="34" t="s">
        <v>68</v>
      </c>
      <c r="E137" s="34" t="s">
        <v>322</v>
      </c>
      <c r="F137" s="142">
        <v>45427</v>
      </c>
      <c r="G137"/>
      <c r="I137"/>
      <c r="J137"/>
      <c r="K137"/>
      <c r="L137"/>
    </row>
    <row r="138" spans="1:12" ht="15" x14ac:dyDescent="0.25">
      <c r="A138" s="34" t="s">
        <v>559</v>
      </c>
      <c r="B138" s="34" t="s">
        <v>291</v>
      </c>
      <c r="C138" s="34" t="s">
        <v>457</v>
      </c>
      <c r="D138" s="34" t="s">
        <v>68</v>
      </c>
      <c r="E138" s="34" t="s">
        <v>322</v>
      </c>
      <c r="F138" s="142">
        <v>42906</v>
      </c>
      <c r="G138"/>
      <c r="I138"/>
      <c r="J138"/>
      <c r="K138"/>
      <c r="L138"/>
    </row>
    <row r="139" spans="1:12" ht="15" x14ac:dyDescent="0.25">
      <c r="A139" s="34" t="s">
        <v>560</v>
      </c>
      <c r="B139" s="34" t="s">
        <v>267</v>
      </c>
      <c r="C139" s="34" t="s">
        <v>292</v>
      </c>
      <c r="D139" s="34" t="s">
        <v>60</v>
      </c>
      <c r="E139" s="34" t="s">
        <v>322</v>
      </c>
      <c r="F139" s="144">
        <v>42321</v>
      </c>
      <c r="G139"/>
      <c r="I139"/>
      <c r="J139"/>
      <c r="K139"/>
      <c r="L139"/>
    </row>
    <row r="140" spans="1:12" ht="15" x14ac:dyDescent="0.25">
      <c r="A140" s="34" t="s">
        <v>561</v>
      </c>
      <c r="B140" s="34" t="s">
        <v>421</v>
      </c>
      <c r="C140" s="34" t="s">
        <v>422</v>
      </c>
      <c r="D140" s="34" t="s">
        <v>68</v>
      </c>
      <c r="E140" s="34" t="s">
        <v>322</v>
      </c>
      <c r="F140" s="142">
        <v>42885</v>
      </c>
      <c r="G140"/>
      <c r="I140"/>
      <c r="J140"/>
      <c r="K140"/>
      <c r="L140"/>
    </row>
    <row r="141" spans="1:12" ht="15" x14ac:dyDescent="0.25">
      <c r="A141" s="34" t="s">
        <v>562</v>
      </c>
      <c r="B141" s="34" t="s">
        <v>313</v>
      </c>
      <c r="C141" s="34" t="s">
        <v>314</v>
      </c>
      <c r="D141" s="34" t="s">
        <v>66</v>
      </c>
      <c r="E141" s="34" t="s">
        <v>322</v>
      </c>
      <c r="F141" s="142">
        <v>42682</v>
      </c>
      <c r="G141"/>
      <c r="I141"/>
      <c r="J141"/>
      <c r="K141"/>
      <c r="L141"/>
    </row>
    <row r="142" spans="1:12" ht="15" x14ac:dyDescent="0.25">
      <c r="A142" s="34" t="s">
        <v>563</v>
      </c>
      <c r="B142" s="34" t="s">
        <v>405</v>
      </c>
      <c r="C142" s="34" t="s">
        <v>406</v>
      </c>
      <c r="D142" s="34" t="s">
        <v>74</v>
      </c>
      <c r="E142" s="34" t="s">
        <v>322</v>
      </c>
      <c r="F142" s="142">
        <v>44214</v>
      </c>
      <c r="G142"/>
      <c r="I142"/>
      <c r="J142"/>
      <c r="K142"/>
      <c r="L142"/>
    </row>
    <row r="143" spans="1:12" ht="15" x14ac:dyDescent="0.25">
      <c r="A143" s="34" t="s">
        <v>564</v>
      </c>
      <c r="B143" s="34" t="s">
        <v>407</v>
      </c>
      <c r="C143" s="34" t="s">
        <v>293</v>
      </c>
      <c r="D143" s="34" t="s">
        <v>71</v>
      </c>
      <c r="E143" s="34" t="s">
        <v>322</v>
      </c>
      <c r="F143" s="142">
        <v>42808</v>
      </c>
      <c r="G143"/>
      <c r="I143"/>
      <c r="J143"/>
      <c r="K143"/>
      <c r="L143"/>
    </row>
    <row r="144" spans="1:12" ht="15" x14ac:dyDescent="0.25">
      <c r="A144" s="34" t="s">
        <v>565</v>
      </c>
      <c r="B144" s="34" t="s">
        <v>324</v>
      </c>
      <c r="C144" s="34" t="s">
        <v>325</v>
      </c>
      <c r="D144" s="34" t="s">
        <v>67</v>
      </c>
      <c r="E144" s="34" t="s">
        <v>322</v>
      </c>
      <c r="F144" s="142">
        <v>43399</v>
      </c>
      <c r="G144"/>
      <c r="I144"/>
      <c r="J144"/>
      <c r="K144"/>
      <c r="L144"/>
    </row>
    <row r="145" spans="1:12" ht="15" x14ac:dyDescent="0.25">
      <c r="A145" s="34" t="s">
        <v>566</v>
      </c>
      <c r="B145" s="34" t="s">
        <v>294</v>
      </c>
      <c r="C145" s="34" t="s">
        <v>295</v>
      </c>
      <c r="D145" s="34" t="s">
        <v>68</v>
      </c>
      <c r="E145" s="34" t="s">
        <v>322</v>
      </c>
      <c r="F145" s="142">
        <v>43019</v>
      </c>
      <c r="G145"/>
      <c r="I145"/>
      <c r="J145"/>
      <c r="K145"/>
      <c r="L145"/>
    </row>
    <row r="146" spans="1:12" ht="15" x14ac:dyDescent="0.25">
      <c r="A146" s="34" t="s">
        <v>567</v>
      </c>
      <c r="B146" s="34" t="s">
        <v>296</v>
      </c>
      <c r="C146" s="34" t="s">
        <v>297</v>
      </c>
      <c r="D146" s="34" t="s">
        <v>69</v>
      </c>
      <c r="E146" s="34" t="s">
        <v>322</v>
      </c>
      <c r="F146" s="142">
        <v>43063</v>
      </c>
      <c r="G146"/>
      <c r="I146"/>
      <c r="J146"/>
      <c r="K146"/>
      <c r="L146"/>
    </row>
    <row r="147" spans="1:12" ht="15" x14ac:dyDescent="0.25">
      <c r="A147" s="34" t="s">
        <v>568</v>
      </c>
      <c r="B147" s="34" t="s">
        <v>569</v>
      </c>
      <c r="C147" s="34" t="s">
        <v>570</v>
      </c>
      <c r="D147" s="34" t="s">
        <v>67</v>
      </c>
      <c r="E147" s="34" t="s">
        <v>322</v>
      </c>
      <c r="F147" s="142">
        <v>45238</v>
      </c>
      <c r="G147"/>
      <c r="I147"/>
      <c r="J147"/>
      <c r="K147"/>
      <c r="L147"/>
    </row>
    <row r="148" spans="1:12" ht="15" x14ac:dyDescent="0.25">
      <c r="A148" s="34" t="s">
        <v>571</v>
      </c>
      <c r="B148" s="34" t="s">
        <v>408</v>
      </c>
      <c r="C148" s="34" t="s">
        <v>409</v>
      </c>
      <c r="D148" s="34" t="s">
        <v>68</v>
      </c>
      <c r="E148" s="34" t="s">
        <v>322</v>
      </c>
      <c r="F148" s="142">
        <v>44085</v>
      </c>
      <c r="G148"/>
      <c r="I148"/>
      <c r="J148"/>
      <c r="K148"/>
      <c r="L148"/>
    </row>
    <row r="149" spans="1:12" ht="15" x14ac:dyDescent="0.25">
      <c r="A149" s="34" t="s">
        <v>572</v>
      </c>
      <c r="B149" s="34" t="s">
        <v>423</v>
      </c>
      <c r="C149" s="34" t="s">
        <v>424</v>
      </c>
      <c r="D149" s="34" t="s">
        <v>66</v>
      </c>
      <c r="E149" s="34" t="s">
        <v>322</v>
      </c>
      <c r="F149" s="142">
        <v>44519</v>
      </c>
      <c r="G149"/>
      <c r="I149"/>
      <c r="J149"/>
      <c r="K149"/>
      <c r="L149"/>
    </row>
    <row r="150" spans="1:12" ht="15" x14ac:dyDescent="0.25">
      <c r="A150" s="34" t="s">
        <v>573</v>
      </c>
      <c r="B150" s="34" t="s">
        <v>298</v>
      </c>
      <c r="C150" s="34" t="s">
        <v>299</v>
      </c>
      <c r="D150" s="34" t="s">
        <v>65</v>
      </c>
      <c r="E150" s="34" t="s">
        <v>322</v>
      </c>
      <c r="F150" s="142">
        <v>42571</v>
      </c>
      <c r="G150"/>
      <c r="I150"/>
      <c r="J150"/>
      <c r="K150"/>
      <c r="L150"/>
    </row>
    <row r="151" spans="1:12" ht="15" x14ac:dyDescent="0.25">
      <c r="A151" s="34" t="s">
        <v>574</v>
      </c>
      <c r="B151" s="34" t="s">
        <v>410</v>
      </c>
      <c r="C151" s="34" t="s">
        <v>411</v>
      </c>
      <c r="D151" s="34" t="s">
        <v>61</v>
      </c>
      <c r="E151" s="34" t="s">
        <v>322</v>
      </c>
      <c r="F151" s="142">
        <v>44134</v>
      </c>
      <c r="G151"/>
      <c r="I151"/>
      <c r="J151"/>
      <c r="K151"/>
      <c r="L151"/>
    </row>
    <row r="152" spans="1:12" ht="15" x14ac:dyDescent="0.25">
      <c r="A152" s="34" t="s">
        <v>575</v>
      </c>
      <c r="B152" s="34" t="s">
        <v>425</v>
      </c>
      <c r="C152" s="34" t="s">
        <v>426</v>
      </c>
      <c r="D152" s="34" t="s">
        <v>65</v>
      </c>
      <c r="E152" s="34" t="s">
        <v>322</v>
      </c>
      <c r="F152" s="142">
        <v>44498</v>
      </c>
      <c r="G152"/>
      <c r="I152"/>
      <c r="J152"/>
      <c r="K152"/>
      <c r="L152"/>
    </row>
    <row r="153" spans="1:12" ht="15" x14ac:dyDescent="0.25">
      <c r="A153" s="34" t="s">
        <v>576</v>
      </c>
      <c r="B153" s="34" t="s">
        <v>427</v>
      </c>
      <c r="C153" s="34" t="s">
        <v>428</v>
      </c>
      <c r="D153" s="34" t="s">
        <v>64</v>
      </c>
      <c r="E153" s="34" t="s">
        <v>322</v>
      </c>
      <c r="F153" s="142">
        <v>44726</v>
      </c>
      <c r="G153"/>
      <c r="I153"/>
      <c r="J153"/>
      <c r="K153"/>
      <c r="L153"/>
    </row>
    <row r="154" spans="1:12" ht="15" x14ac:dyDescent="0.25">
      <c r="A154" s="9" t="s">
        <v>56</v>
      </c>
      <c r="B154" s="9" t="s">
        <v>165</v>
      </c>
      <c r="C154" s="9" t="s">
        <v>165</v>
      </c>
      <c r="D154" s="9" t="s">
        <v>165</v>
      </c>
      <c r="E154" s="75"/>
      <c r="F154" s="114" t="s">
        <v>165</v>
      </c>
      <c r="G154"/>
      <c r="H154"/>
      <c r="I154"/>
      <c r="J154"/>
      <c r="K154"/>
      <c r="L154"/>
    </row>
  </sheetData>
  <pageMargins left="0.7" right="0.7" top="0.78740157499999996" bottom="0.78740157499999996"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S87"/>
  <sheetViews>
    <sheetView showGridLines="0" zoomScaleNormal="100" workbookViewId="0">
      <pane ySplit="8" topLeftCell="A9" activePane="bottomLeft" state="frozen"/>
      <selection pane="bottomLeft" activeCell="Q9" sqref="Q9:Q11"/>
    </sheetView>
  </sheetViews>
  <sheetFormatPr baseColWidth="10" defaultColWidth="9.140625" defaultRowHeight="12.75" x14ac:dyDescent="0.2"/>
  <cols>
    <col min="1" max="1" width="6.7109375" style="2" customWidth="1"/>
    <col min="2" max="2" width="4.42578125" style="2" customWidth="1"/>
    <col min="3" max="3" width="18.28515625" style="2" customWidth="1"/>
    <col min="4" max="4" width="13" style="2" customWidth="1"/>
    <col min="5" max="5" width="14.28515625" style="2" customWidth="1"/>
    <col min="6" max="6" width="14.7109375" style="2" customWidth="1"/>
    <col min="7" max="7" width="12.7109375" style="2" customWidth="1"/>
    <col min="8" max="8" width="13.85546875" style="2" customWidth="1"/>
    <col min="9" max="9" width="8.28515625" style="2" customWidth="1"/>
    <col min="10" max="10" width="6" style="2" customWidth="1"/>
    <col min="11" max="11" width="3.85546875" style="2" customWidth="1"/>
    <col min="12" max="12" width="3.28515625" style="2" customWidth="1"/>
    <col min="13" max="13" width="6" style="2" customWidth="1"/>
    <col min="14" max="14" width="6.85546875" style="2" customWidth="1"/>
    <col min="15" max="15" width="8" style="2" customWidth="1"/>
    <col min="16" max="16" width="8.7109375" style="2" customWidth="1"/>
    <col min="17" max="18" width="73" style="2" customWidth="1"/>
    <col min="19" max="19" width="9.140625" style="2" hidden="1" customWidth="1"/>
    <col min="20" max="16384" width="9.140625" style="2"/>
  </cols>
  <sheetData>
    <row r="1" spans="1:19" ht="9.75" customHeight="1" x14ac:dyDescent="0.2"/>
    <row r="2" spans="1:19" ht="12.75" customHeight="1" x14ac:dyDescent="0.2">
      <c r="A2" s="90" t="str">
        <f>Basisdaten!A2</f>
        <v>Anlage EB Version O1.1 (Auditjahr 2025 / Kennzahlenjahr 2024)</v>
      </c>
    </row>
    <row r="3" spans="1:19" ht="16.5" customHeight="1" x14ac:dyDescent="0.25">
      <c r="A3" s="62" t="s">
        <v>183</v>
      </c>
    </row>
    <row r="4" spans="1:19" ht="8.25" customHeight="1" x14ac:dyDescent="0.25">
      <c r="A4" s="62"/>
    </row>
    <row r="5" spans="1:19" ht="15" customHeight="1" x14ac:dyDescent="0.2">
      <c r="A5" s="147" t="s">
        <v>9</v>
      </c>
      <c r="C5" s="380" t="str">
        <f>IF(Basisdaten!B8=0,"",Basisdaten!B8)</f>
        <v/>
      </c>
      <c r="D5" s="381"/>
      <c r="E5" s="148" t="s">
        <v>1</v>
      </c>
      <c r="F5" s="382" t="str">
        <f>IF(Basisdaten!B10=0,"",Basisdaten!B10)</f>
        <v/>
      </c>
      <c r="G5" s="382"/>
      <c r="H5" s="382"/>
      <c r="I5" s="382"/>
      <c r="J5" s="382"/>
      <c r="K5" s="382"/>
      <c r="L5" s="382"/>
      <c r="M5" s="382"/>
      <c r="N5" s="149"/>
      <c r="O5" s="150"/>
      <c r="P5" s="150"/>
    </row>
    <row r="6" spans="1:19" ht="9.75" customHeight="1" thickBot="1" x14ac:dyDescent="0.25"/>
    <row r="7" spans="1:19" ht="16.5" customHeight="1" thickBot="1" x14ac:dyDescent="0.25">
      <c r="A7" s="386" t="s">
        <v>172</v>
      </c>
      <c r="B7" s="390" t="s">
        <v>376</v>
      </c>
      <c r="C7" s="386" t="s">
        <v>173</v>
      </c>
      <c r="D7" s="386" t="s">
        <v>174</v>
      </c>
      <c r="E7" s="386"/>
      <c r="F7" s="386" t="s">
        <v>175</v>
      </c>
      <c r="G7" s="386"/>
      <c r="H7" s="390" t="s">
        <v>176</v>
      </c>
      <c r="I7" s="386"/>
      <c r="J7" s="384" t="s">
        <v>180</v>
      </c>
      <c r="K7" s="370" t="s">
        <v>178</v>
      </c>
      <c r="L7" s="371"/>
      <c r="M7" s="384" t="s">
        <v>177</v>
      </c>
      <c r="N7" s="386" t="s">
        <v>179</v>
      </c>
      <c r="O7" s="387"/>
      <c r="P7" s="368" t="s">
        <v>181</v>
      </c>
      <c r="Q7" s="359" t="s">
        <v>182</v>
      </c>
      <c r="R7" s="359"/>
    </row>
    <row r="8" spans="1:19" ht="25.5" customHeight="1" thickBot="1" x14ac:dyDescent="0.25">
      <c r="A8" s="388"/>
      <c r="B8" s="388"/>
      <c r="C8" s="388"/>
      <c r="D8" s="388"/>
      <c r="E8" s="388"/>
      <c r="F8" s="388"/>
      <c r="G8" s="388"/>
      <c r="H8" s="388"/>
      <c r="I8" s="388"/>
      <c r="J8" s="385"/>
      <c r="K8" s="372"/>
      <c r="L8" s="373"/>
      <c r="M8" s="385"/>
      <c r="N8" s="388"/>
      <c r="O8" s="389"/>
      <c r="P8" s="369"/>
      <c r="Q8" s="49" t="s">
        <v>260</v>
      </c>
      <c r="R8" s="49" t="s">
        <v>261</v>
      </c>
    </row>
    <row r="9" spans="1:19" ht="30" customHeight="1" thickBot="1" x14ac:dyDescent="0.25">
      <c r="A9" s="317" t="s">
        <v>375</v>
      </c>
      <c r="B9" s="320" t="s">
        <v>184</v>
      </c>
      <c r="C9" s="323" t="s">
        <v>11</v>
      </c>
      <c r="D9" s="332" t="s">
        <v>185</v>
      </c>
      <c r="E9" s="327"/>
      <c r="F9" s="332" t="s">
        <v>11</v>
      </c>
      <c r="G9" s="327"/>
      <c r="H9" s="326" t="s">
        <v>165</v>
      </c>
      <c r="I9" s="327"/>
      <c r="J9" s="333"/>
      <c r="K9" s="336" t="s">
        <v>186</v>
      </c>
      <c r="L9" s="337"/>
      <c r="M9" s="342"/>
      <c r="N9" s="354" t="s">
        <v>187</v>
      </c>
      <c r="O9" s="356">
        <f>IF(S10="",0,S10)</f>
        <v>0</v>
      </c>
      <c r="P9" s="275" t="str">
        <f>IF(O9=0,Berechnung1!$F$5,IF(OR(O9&lt; Berechnung1!E27,O9&gt; Berechnung1!F27),Berechnung1!$G$5,IF(OR(ROUND(O9,4)&lt;Berechnung1!J27,ROUND(O9,4)&gt;Berechnung1!K27),Berechnung1!$D$5,IF(OR(ROUND(O9,4)&lt;Berechnung1!G27,ROUND(O9,4)&gt;Berechnung1!H27),Berechnung1!$E$5,Berechnung1!$C$5))))</f>
        <v>Unvollständig</v>
      </c>
      <c r="Q9" s="360"/>
      <c r="R9" s="314"/>
    </row>
    <row r="10" spans="1:19" ht="30" customHeight="1" thickBot="1" x14ac:dyDescent="0.25">
      <c r="A10" s="318"/>
      <c r="B10" s="321"/>
      <c r="C10" s="324"/>
      <c r="D10" s="328"/>
      <c r="E10" s="329"/>
      <c r="F10" s="328"/>
      <c r="G10" s="329"/>
      <c r="H10" s="328"/>
      <c r="I10" s="329"/>
      <c r="J10" s="334"/>
      <c r="K10" s="338"/>
      <c r="L10" s="339"/>
      <c r="M10" s="343"/>
      <c r="N10" s="354"/>
      <c r="O10" s="357"/>
      <c r="P10" s="276"/>
      <c r="Q10" s="315"/>
      <c r="R10" s="315"/>
      <c r="S10" s="112">
        <f>Basisdaten!A31+Basisdaten!A39</f>
        <v>0</v>
      </c>
    </row>
    <row r="11" spans="1:19" ht="30" customHeight="1" thickBot="1" x14ac:dyDescent="0.25">
      <c r="A11" s="319"/>
      <c r="B11" s="322"/>
      <c r="C11" s="325"/>
      <c r="D11" s="330"/>
      <c r="E11" s="331"/>
      <c r="F11" s="330"/>
      <c r="G11" s="331"/>
      <c r="H11" s="330"/>
      <c r="I11" s="331"/>
      <c r="J11" s="335"/>
      <c r="K11" s="340"/>
      <c r="L11" s="341"/>
      <c r="M11" s="344"/>
      <c r="N11" s="354"/>
      <c r="O11" s="358"/>
      <c r="P11" s="277"/>
      <c r="Q11" s="316"/>
      <c r="R11" s="316"/>
    </row>
    <row r="12" spans="1:19" ht="30" customHeight="1" x14ac:dyDescent="0.2">
      <c r="A12" s="317" t="s">
        <v>377</v>
      </c>
      <c r="B12" s="320"/>
      <c r="C12" s="323" t="s">
        <v>503</v>
      </c>
      <c r="D12" s="326" t="s">
        <v>165</v>
      </c>
      <c r="E12" s="327"/>
      <c r="F12" s="332" t="s">
        <v>503</v>
      </c>
      <c r="G12" s="327"/>
      <c r="H12" s="326" t="s">
        <v>165</v>
      </c>
      <c r="I12" s="327"/>
      <c r="J12" s="333"/>
      <c r="K12" s="336" t="s">
        <v>191</v>
      </c>
      <c r="L12" s="337"/>
      <c r="M12" s="342"/>
      <c r="N12" s="323"/>
      <c r="O12" s="272"/>
      <c r="P12" s="275" t="str">
        <f>IF(O12="",Berechnung1!$F$5,IF(O12=0,Berechnung1!H5,IF(OR(O12&lt;Berechnung1!E30,O12&gt;Berechnung1!F30),Berechnung1!$G$5,IF(OR(ROUND(O12,4)&lt;Berechnung1!J30,ROUND(O12,4)&gt;Berechnung1!K30),Berechnung1!$D$5,IF(OR(ROUND(O12,4)&lt;Berechnung1!G30,ROUND(O12,4)&gt;Berechnung1!H30),Berechnung1!$E$5,Berechnung1!$C$5)))))</f>
        <v>Unvollständig</v>
      </c>
      <c r="Q12" s="360"/>
      <c r="R12" s="314"/>
    </row>
    <row r="13" spans="1:19" ht="30" customHeight="1" x14ac:dyDescent="0.2">
      <c r="A13" s="318"/>
      <c r="B13" s="321"/>
      <c r="C13" s="324"/>
      <c r="D13" s="328"/>
      <c r="E13" s="329"/>
      <c r="F13" s="328"/>
      <c r="G13" s="329"/>
      <c r="H13" s="328"/>
      <c r="I13" s="329"/>
      <c r="J13" s="334"/>
      <c r="K13" s="338"/>
      <c r="L13" s="339"/>
      <c r="M13" s="343"/>
      <c r="N13" s="365"/>
      <c r="O13" s="273"/>
      <c r="P13" s="276"/>
      <c r="Q13" s="315"/>
      <c r="R13" s="315"/>
    </row>
    <row r="14" spans="1:19" ht="30" customHeight="1" thickBot="1" x14ac:dyDescent="0.25">
      <c r="A14" s="319"/>
      <c r="B14" s="322"/>
      <c r="C14" s="325"/>
      <c r="D14" s="330"/>
      <c r="E14" s="331"/>
      <c r="F14" s="330"/>
      <c r="G14" s="331"/>
      <c r="H14" s="330"/>
      <c r="I14" s="331"/>
      <c r="J14" s="335"/>
      <c r="K14" s="340"/>
      <c r="L14" s="341"/>
      <c r="M14" s="344"/>
      <c r="N14" s="366"/>
      <c r="O14" s="274"/>
      <c r="P14" s="277"/>
      <c r="Q14" s="316"/>
      <c r="R14" s="316"/>
    </row>
    <row r="15" spans="1:19" ht="30" customHeight="1" thickBot="1" x14ac:dyDescent="0.25">
      <c r="A15" s="317">
        <v>2</v>
      </c>
      <c r="B15" s="284"/>
      <c r="C15" s="287" t="s">
        <v>197</v>
      </c>
      <c r="D15" s="290" t="s">
        <v>198</v>
      </c>
      <c r="E15" s="377"/>
      <c r="F15" s="290" t="s">
        <v>302</v>
      </c>
      <c r="G15" s="377"/>
      <c r="H15" s="296" t="s">
        <v>506</v>
      </c>
      <c r="I15" s="311"/>
      <c r="J15" s="333"/>
      <c r="K15" s="336" t="s">
        <v>188</v>
      </c>
      <c r="L15" s="337"/>
      <c r="M15" s="333"/>
      <c r="N15" s="26" t="s">
        <v>175</v>
      </c>
      <c r="O15" s="48"/>
      <c r="P15" s="275" t="str">
        <f>IF(O17=Berechnung1!D33,Berechnung1!$F$5,IF(OR(O17&lt; Berechnung1!E33,O17&gt; Berechnung1!F33),Berechnung1!$G$5,IF(OR(ROUND(O17,4)&lt;Berechnung1!J33,ROUND(O17,4)&gt;Berechnung1!K33),Berechnung1!$D$5,IF(OR(ROUND(O17,4)&lt;Berechnung1!G33,ROUND(O17,4)&gt;Berechnung1!H33),Berechnung1!$E$5,Berechnung1!$C$5))))</f>
        <v>Unvollständig</v>
      </c>
      <c r="Q15" s="345"/>
      <c r="R15" s="345"/>
    </row>
    <row r="16" spans="1:19" ht="30" customHeight="1" thickBot="1" x14ac:dyDescent="0.25">
      <c r="A16" s="318"/>
      <c r="B16" s="285"/>
      <c r="C16" s="288"/>
      <c r="D16" s="292"/>
      <c r="E16" s="378"/>
      <c r="F16" s="292"/>
      <c r="G16" s="378"/>
      <c r="H16" s="298"/>
      <c r="I16" s="312"/>
      <c r="J16" s="334"/>
      <c r="K16" s="338"/>
      <c r="L16" s="339"/>
      <c r="M16" s="334"/>
      <c r="N16" s="26" t="s">
        <v>189</v>
      </c>
      <c r="O16" s="40">
        <f>$O$9</f>
        <v>0</v>
      </c>
      <c r="P16" s="276"/>
      <c r="Q16" s="315"/>
      <c r="R16" s="315"/>
    </row>
    <row r="17" spans="1:19" ht="30" customHeight="1" thickBot="1" x14ac:dyDescent="0.25">
      <c r="A17" s="319"/>
      <c r="B17" s="286"/>
      <c r="C17" s="289"/>
      <c r="D17" s="294"/>
      <c r="E17" s="379"/>
      <c r="F17" s="294"/>
      <c r="G17" s="379"/>
      <c r="H17" s="300"/>
      <c r="I17" s="313"/>
      <c r="J17" s="335"/>
      <c r="K17" s="340"/>
      <c r="L17" s="341"/>
      <c r="M17" s="335"/>
      <c r="N17" s="26" t="s">
        <v>190</v>
      </c>
      <c r="O17" s="51" t="str">
        <f>IF(O15="","n.d.",IF(O16="","n.d.",IF(O16=0,"",O15/O16)))</f>
        <v>n.d.</v>
      </c>
      <c r="P17" s="277"/>
      <c r="Q17" s="316"/>
      <c r="R17" s="316"/>
    </row>
    <row r="18" spans="1:19" ht="30" customHeight="1" thickBot="1" x14ac:dyDescent="0.25">
      <c r="A18" s="317">
        <v>3</v>
      </c>
      <c r="B18" s="284"/>
      <c r="C18" s="287" t="s">
        <v>199</v>
      </c>
      <c r="D18" s="290" t="s">
        <v>389</v>
      </c>
      <c r="E18" s="377"/>
      <c r="F18" s="290" t="s">
        <v>390</v>
      </c>
      <c r="G18" s="377"/>
      <c r="H18" s="355" t="s">
        <v>391</v>
      </c>
      <c r="I18" s="311"/>
      <c r="J18" s="333"/>
      <c r="K18" s="336" t="s">
        <v>188</v>
      </c>
      <c r="L18" s="337"/>
      <c r="M18" s="333"/>
      <c r="N18" s="26" t="s">
        <v>175</v>
      </c>
      <c r="O18" s="48"/>
      <c r="P18" s="275" t="str">
        <f>IF(AND(O18&lt;&gt;"",O19&lt;&gt;"",O18=0,O19=0),Berechnung1!$H$5,IF(O20="",Berechnung1!$D$5,IF(O20=Berechnung1!D36,Berechnung1!$F$5,IF(OR(O20&lt;Berechnung1!E36,O20&gt;Berechnung1!F36),Berechnung1!$G$5,IF(OR(ROUND(O20,4)&lt;Berechnung1!J36,ROUND(O20,4)&gt;Berechnung1!K36),Berechnung1!$D$5,IF(OR(ROUND(O20,4)&lt;Berechnung1!G36,ROUND(O20,4)&gt;Berechnung1!H36),Berechnung1!$E$5,Berechnung1!$C$5))))))</f>
        <v>Unvollständig</v>
      </c>
      <c r="Q18" s="345"/>
      <c r="R18" s="345"/>
    </row>
    <row r="19" spans="1:19" ht="30" customHeight="1" thickBot="1" x14ac:dyDescent="0.25">
      <c r="A19" s="318"/>
      <c r="B19" s="285"/>
      <c r="C19" s="288"/>
      <c r="D19" s="292"/>
      <c r="E19" s="378"/>
      <c r="F19" s="292"/>
      <c r="G19" s="378"/>
      <c r="H19" s="298"/>
      <c r="I19" s="312"/>
      <c r="J19" s="334"/>
      <c r="K19" s="338"/>
      <c r="L19" s="339"/>
      <c r="M19" s="334"/>
      <c r="N19" s="26" t="s">
        <v>189</v>
      </c>
      <c r="O19" s="48"/>
      <c r="P19" s="276"/>
      <c r="Q19" s="315"/>
      <c r="R19" s="315"/>
    </row>
    <row r="20" spans="1:19" ht="30" customHeight="1" thickBot="1" x14ac:dyDescent="0.25">
      <c r="A20" s="319"/>
      <c r="B20" s="286"/>
      <c r="C20" s="289"/>
      <c r="D20" s="294"/>
      <c r="E20" s="379"/>
      <c r="F20" s="294"/>
      <c r="G20" s="379"/>
      <c r="H20" s="300"/>
      <c r="I20" s="313"/>
      <c r="J20" s="335"/>
      <c r="K20" s="340"/>
      <c r="L20" s="341"/>
      <c r="M20" s="335"/>
      <c r="N20" s="26" t="s">
        <v>190</v>
      </c>
      <c r="O20" s="52" t="str">
        <f>IF(O18="","n.d.",IF(O19="","n.d.",IF(O19=0,"",O18/O19)))</f>
        <v>n.d.</v>
      </c>
      <c r="P20" s="277"/>
      <c r="Q20" s="316"/>
      <c r="R20" s="316"/>
    </row>
    <row r="21" spans="1:19" ht="30" customHeight="1" thickBot="1" x14ac:dyDescent="0.25">
      <c r="A21" s="317">
        <v>4</v>
      </c>
      <c r="B21" s="284"/>
      <c r="C21" s="287" t="s">
        <v>200</v>
      </c>
      <c r="D21" s="290" t="s">
        <v>201</v>
      </c>
      <c r="E21" s="377"/>
      <c r="F21" s="290" t="s">
        <v>303</v>
      </c>
      <c r="G21" s="377"/>
      <c r="H21" s="290" t="s">
        <v>443</v>
      </c>
      <c r="I21" s="311"/>
      <c r="J21" s="333"/>
      <c r="K21" s="336" t="s">
        <v>188</v>
      </c>
      <c r="L21" s="337"/>
      <c r="M21" s="333"/>
      <c r="N21" s="26" t="s">
        <v>175</v>
      </c>
      <c r="O21" s="48"/>
      <c r="P21" s="275" t="str">
        <f>IF(O23=Berechnung1!D39,Berechnung1!$F$5,IF(OR(O23&lt; Berechnung1!E39,O23&gt; Berechnung1!F39),Berechnung1!$G$5,IF(OR(ROUND(O23,4)&lt;Berechnung1!J39,ROUND(O23,4)&gt;Berechnung1!K39),Berechnung1!$D$5,IF(OR(ROUND(O23,4)&lt;Berechnung1!G39,ROUND(O23,4)&gt;Berechnung1!H39),Berechnung1!$E$5,Berechnung1!$C$5))))</f>
        <v>Unvollständig</v>
      </c>
      <c r="Q21" s="353"/>
      <c r="R21" s="345"/>
    </row>
    <row r="22" spans="1:19" ht="30" customHeight="1" thickBot="1" x14ac:dyDescent="0.25">
      <c r="A22" s="318"/>
      <c r="B22" s="285"/>
      <c r="C22" s="288"/>
      <c r="D22" s="292"/>
      <c r="E22" s="378"/>
      <c r="F22" s="292"/>
      <c r="G22" s="378"/>
      <c r="H22" s="292"/>
      <c r="I22" s="312"/>
      <c r="J22" s="334"/>
      <c r="K22" s="338"/>
      <c r="L22" s="339"/>
      <c r="M22" s="334"/>
      <c r="N22" s="26" t="s">
        <v>189</v>
      </c>
      <c r="O22" s="40">
        <f>IF(S22="",0,S22)</f>
        <v>0</v>
      </c>
      <c r="P22" s="276"/>
      <c r="Q22" s="315"/>
      <c r="R22" s="315"/>
      <c r="S22" s="151">
        <f>Basisdaten!E31+Basisdaten!E39</f>
        <v>0</v>
      </c>
    </row>
    <row r="23" spans="1:19" ht="30" customHeight="1" thickBot="1" x14ac:dyDescent="0.25">
      <c r="A23" s="319"/>
      <c r="B23" s="286"/>
      <c r="C23" s="289"/>
      <c r="D23" s="294"/>
      <c r="E23" s="379"/>
      <c r="F23" s="294"/>
      <c r="G23" s="379"/>
      <c r="H23" s="294"/>
      <c r="I23" s="313"/>
      <c r="J23" s="335"/>
      <c r="K23" s="340"/>
      <c r="L23" s="341"/>
      <c r="M23" s="335"/>
      <c r="N23" s="26" t="s">
        <v>190</v>
      </c>
      <c r="O23" s="51" t="str">
        <f>IF(O21="","n.d.",IF(O22="","n.d.",IF(O22=0,"",O21/O22)))</f>
        <v>n.d.</v>
      </c>
      <c r="P23" s="277"/>
      <c r="Q23" s="316"/>
      <c r="R23" s="316"/>
    </row>
    <row r="24" spans="1:19" ht="30" customHeight="1" thickBot="1" x14ac:dyDescent="0.25">
      <c r="A24" s="281">
        <v>5</v>
      </c>
      <c r="B24" s="284"/>
      <c r="C24" s="287" t="s">
        <v>439</v>
      </c>
      <c r="D24" s="290" t="s">
        <v>440</v>
      </c>
      <c r="E24" s="377"/>
      <c r="F24" s="290" t="s">
        <v>441</v>
      </c>
      <c r="G24" s="377"/>
      <c r="H24" s="290" t="s">
        <v>504</v>
      </c>
      <c r="I24" s="311"/>
      <c r="J24" s="302"/>
      <c r="K24" s="305" t="s">
        <v>442</v>
      </c>
      <c r="L24" s="306"/>
      <c r="M24" s="302"/>
      <c r="N24" s="121" t="s">
        <v>175</v>
      </c>
      <c r="O24" s="122"/>
      <c r="P24" s="374" t="str">
        <f>IF(O26=Berechnung1!D42,Berechnung1!$F$5,IF(OR(O26&lt; Berechnung1!E42,O26&gt; Berechnung1!F42),Berechnung1!$G$5,IF(OR(ROUND(O26,4)&lt;Berechnung1!J42,ROUND(O26,4)&gt;Berechnung1!K42),Berechnung1!$D$5,IF(OR(ROUND(O26,4)&lt;Berechnung1!G42,ROUND(O26,4)&gt;Berechnung1!H42),Berechnung1!$E$5,Berechnung1!$C$5))))</f>
        <v>Unvollständig</v>
      </c>
      <c r="Q24" s="362"/>
      <c r="R24" s="362"/>
    </row>
    <row r="25" spans="1:19" ht="30" customHeight="1" thickBot="1" x14ac:dyDescent="0.25">
      <c r="A25" s="282"/>
      <c r="B25" s="285"/>
      <c r="C25" s="288"/>
      <c r="D25" s="292"/>
      <c r="E25" s="378"/>
      <c r="F25" s="292"/>
      <c r="G25" s="378"/>
      <c r="H25" s="292"/>
      <c r="I25" s="312"/>
      <c r="J25" s="303"/>
      <c r="K25" s="307"/>
      <c r="L25" s="308"/>
      <c r="M25" s="303"/>
      <c r="N25" s="121" t="s">
        <v>189</v>
      </c>
      <c r="O25" s="123">
        <f>$O$9+$O$12</f>
        <v>0</v>
      </c>
      <c r="P25" s="375"/>
      <c r="Q25" s="363"/>
      <c r="R25" s="363"/>
    </row>
    <row r="26" spans="1:19" ht="30" customHeight="1" thickBot="1" x14ac:dyDescent="0.25">
      <c r="A26" s="283"/>
      <c r="B26" s="286"/>
      <c r="C26" s="289"/>
      <c r="D26" s="294"/>
      <c r="E26" s="379"/>
      <c r="F26" s="294"/>
      <c r="G26" s="379"/>
      <c r="H26" s="294"/>
      <c r="I26" s="313"/>
      <c r="J26" s="304"/>
      <c r="K26" s="309"/>
      <c r="L26" s="310"/>
      <c r="M26" s="304"/>
      <c r="N26" s="121" t="s">
        <v>190</v>
      </c>
      <c r="O26" s="124" t="str">
        <f>IF(O24="","n.d.",IF(O25="","n.d.",IF(O25=0,"",O24/O25)))</f>
        <v>n.d.</v>
      </c>
      <c r="P26" s="376"/>
      <c r="Q26" s="364"/>
      <c r="R26" s="364"/>
    </row>
    <row r="27" spans="1:19" ht="30" customHeight="1" thickBot="1" x14ac:dyDescent="0.25">
      <c r="A27" s="317">
        <v>6</v>
      </c>
      <c r="B27" s="284"/>
      <c r="C27" s="287" t="s">
        <v>192</v>
      </c>
      <c r="D27" s="290" t="s">
        <v>413</v>
      </c>
      <c r="E27" s="346"/>
      <c r="F27" s="290" t="s">
        <v>392</v>
      </c>
      <c r="G27" s="346"/>
      <c r="H27" s="290" t="s">
        <v>505</v>
      </c>
      <c r="I27" s="349"/>
      <c r="J27" s="333" t="s">
        <v>262</v>
      </c>
      <c r="K27" s="336" t="s">
        <v>191</v>
      </c>
      <c r="L27" s="337"/>
      <c r="M27" s="361"/>
      <c r="N27" s="26" t="s">
        <v>175</v>
      </c>
      <c r="O27" s="48"/>
      <c r="P27" s="275" t="str">
        <f>IF(O29=Berechnung1!D45,Berechnung1!$F$5,IF(OR(O29&lt; Berechnung1!E45,O29&gt; Berechnung1!F45),Berechnung1!$G$5,IF(OR(ROUND(O29,4)&lt;Berechnung1!J45,ROUND(O29,4)&gt;Berechnung1!K45),Berechnung1!$D$5,IF(OR(ROUND(O29,4)&lt;Berechnung1!G45,ROUND(O29,4)&gt;Berechnung1!H45),Berechnung1!$E$5,Berechnung1!$C$5))))</f>
        <v>Unvollständig</v>
      </c>
      <c r="Q27" s="345"/>
      <c r="R27" s="345"/>
    </row>
    <row r="28" spans="1:19" ht="30" customHeight="1" thickBot="1" x14ac:dyDescent="0.25">
      <c r="A28" s="318"/>
      <c r="B28" s="285"/>
      <c r="C28" s="288"/>
      <c r="D28" s="292"/>
      <c r="E28" s="347"/>
      <c r="F28" s="292"/>
      <c r="G28" s="347"/>
      <c r="H28" s="292"/>
      <c r="I28" s="350"/>
      <c r="J28" s="334"/>
      <c r="K28" s="338"/>
      <c r="L28" s="339"/>
      <c r="M28" s="334"/>
      <c r="N28" s="26" t="s">
        <v>189</v>
      </c>
      <c r="O28" s="40">
        <f>$O$25</f>
        <v>0</v>
      </c>
      <c r="P28" s="276"/>
      <c r="Q28" s="315"/>
      <c r="R28" s="315"/>
    </row>
    <row r="29" spans="1:19" ht="30" customHeight="1" thickBot="1" x14ac:dyDescent="0.25">
      <c r="A29" s="319"/>
      <c r="B29" s="286"/>
      <c r="C29" s="289"/>
      <c r="D29" s="294"/>
      <c r="E29" s="348"/>
      <c r="F29" s="294"/>
      <c r="G29" s="348"/>
      <c r="H29" s="294"/>
      <c r="I29" s="351"/>
      <c r="J29" s="335"/>
      <c r="K29" s="340"/>
      <c r="L29" s="341"/>
      <c r="M29" s="335"/>
      <c r="N29" s="26" t="s">
        <v>190</v>
      </c>
      <c r="O29" s="51" t="str">
        <f>IF(O27="","n.d.",IF(O28="","n.d.",IF(O28=0,"",O27/O28)))</f>
        <v>n.d.</v>
      </c>
      <c r="P29" s="277"/>
      <c r="Q29" s="316"/>
      <c r="R29" s="316"/>
    </row>
    <row r="30" spans="1:19" ht="30" customHeight="1" thickBot="1" x14ac:dyDescent="0.25">
      <c r="A30" s="317">
        <v>7</v>
      </c>
      <c r="B30" s="284" t="s">
        <v>193</v>
      </c>
      <c r="C30" s="287" t="s">
        <v>393</v>
      </c>
      <c r="D30" s="290" t="s">
        <v>414</v>
      </c>
      <c r="E30" s="377"/>
      <c r="F30" s="290" t="s">
        <v>415</v>
      </c>
      <c r="G30" s="377"/>
      <c r="H30" s="296" t="s">
        <v>506</v>
      </c>
      <c r="I30" s="311"/>
      <c r="J30" s="333"/>
      <c r="K30" s="336" t="s">
        <v>194</v>
      </c>
      <c r="L30" s="337"/>
      <c r="M30" s="333"/>
      <c r="N30" s="26" t="s">
        <v>175</v>
      </c>
      <c r="O30" s="40">
        <f>Studien!E5</f>
        <v>0</v>
      </c>
      <c r="P30" s="275" t="str">
        <f>IF(O32=Berechnung1!D48,Berechnung1!$F$5,IF(OR(O32&lt; Berechnung1!E48,O32&gt; Berechnung1!F48),Berechnung1!$G$5,IF(OR(ROUND(O32,4)&lt;Berechnung1!J48,ROUND(O32,4)&gt;Berechnung1!K48),Berechnung1!$D$5,IF(OR(ROUND(O32,4)&lt;Berechnung1!G48,ROUND(O32,4)&gt;Berechnung1!H48),Berechnung1!$E$5,Berechnung1!$C$5))))</f>
        <v>Unvollständig</v>
      </c>
      <c r="Q30" s="345"/>
      <c r="R30" s="345"/>
    </row>
    <row r="31" spans="1:19" ht="30" customHeight="1" thickBot="1" x14ac:dyDescent="0.25">
      <c r="A31" s="318"/>
      <c r="B31" s="285"/>
      <c r="C31" s="288"/>
      <c r="D31" s="292"/>
      <c r="E31" s="378"/>
      <c r="F31" s="292"/>
      <c r="G31" s="378"/>
      <c r="H31" s="298"/>
      <c r="I31" s="312"/>
      <c r="J31" s="334"/>
      <c r="K31" s="338"/>
      <c r="L31" s="339"/>
      <c r="M31" s="334"/>
      <c r="N31" s="26" t="s">
        <v>189</v>
      </c>
      <c r="O31" s="40">
        <f>$O$9</f>
        <v>0</v>
      </c>
      <c r="P31" s="276"/>
      <c r="Q31" s="315"/>
      <c r="R31" s="315"/>
    </row>
    <row r="32" spans="1:19" ht="30" customHeight="1" thickBot="1" x14ac:dyDescent="0.25">
      <c r="A32" s="319"/>
      <c r="B32" s="286"/>
      <c r="C32" s="289"/>
      <c r="D32" s="294"/>
      <c r="E32" s="379"/>
      <c r="F32" s="294"/>
      <c r="G32" s="379"/>
      <c r="H32" s="300"/>
      <c r="I32" s="313"/>
      <c r="J32" s="335"/>
      <c r="K32" s="340"/>
      <c r="L32" s="341"/>
      <c r="M32" s="335"/>
      <c r="N32" s="26" t="s">
        <v>190</v>
      </c>
      <c r="O32" s="51" t="str">
        <f>IF(O30="","n.d.",IF(O31="","n.d.",IF(O31=0,"n.d.",O30/O31)))</f>
        <v>n.d.</v>
      </c>
      <c r="P32" s="277"/>
      <c r="Q32" s="316"/>
      <c r="R32" s="316"/>
    </row>
    <row r="33" spans="1:19" ht="30" customHeight="1" thickBot="1" x14ac:dyDescent="0.25">
      <c r="A33" s="281">
        <v>8</v>
      </c>
      <c r="B33" s="284" t="s">
        <v>382</v>
      </c>
      <c r="C33" s="287" t="s">
        <v>384</v>
      </c>
      <c r="D33" s="290" t="s">
        <v>385</v>
      </c>
      <c r="E33" s="291"/>
      <c r="F33" s="290" t="s">
        <v>383</v>
      </c>
      <c r="G33" s="291"/>
      <c r="H33" s="296" t="s">
        <v>335</v>
      </c>
      <c r="I33" s="297"/>
      <c r="J33" s="302"/>
      <c r="K33" s="305" t="s">
        <v>444</v>
      </c>
      <c r="L33" s="306"/>
      <c r="M33" s="302"/>
      <c r="N33" s="121" t="s">
        <v>175</v>
      </c>
      <c r="O33" s="122"/>
      <c r="P33" s="275" t="str">
        <f>IF(AND(O33&lt;&gt;"",O34&lt;&gt;"",O33=0,O34=0),Berechnung1!$H$5,IF(O35=Berechnung1!D51,Berechnung1!$F$5,IF(OR(O35&lt;Berechnung1!E51,O35&gt;Berechnung1!F51),Berechnung1!$G$5,IF(OR(ROUND(O35,4)&lt;Berechnung1!J51,ROUND(O35,4)&gt;Berechnung1!K51),Berechnung1!$D$5,IF(OR(ROUND(O35,4)&lt;Berechnung1!G51,ROUND(O35,4)&gt;Berechnung1!H51),Berechnung1!$E$5,Berechnung1!$C$5)))))</f>
        <v>Unvollständig</v>
      </c>
      <c r="Q33" s="345"/>
      <c r="R33" s="345"/>
    </row>
    <row r="34" spans="1:19" ht="30" customHeight="1" thickBot="1" x14ac:dyDescent="0.25">
      <c r="A34" s="282"/>
      <c r="B34" s="285"/>
      <c r="C34" s="288"/>
      <c r="D34" s="292"/>
      <c r="E34" s="293"/>
      <c r="F34" s="292"/>
      <c r="G34" s="293"/>
      <c r="H34" s="298"/>
      <c r="I34" s="299"/>
      <c r="J34" s="303"/>
      <c r="K34" s="307"/>
      <c r="L34" s="308"/>
      <c r="M34" s="303"/>
      <c r="N34" s="121" t="s">
        <v>189</v>
      </c>
      <c r="O34" s="123">
        <f>IF(Basisdaten!$G$31="",0,Basisdaten!$G$31)</f>
        <v>0</v>
      </c>
      <c r="P34" s="276"/>
      <c r="Q34" s="315"/>
      <c r="R34" s="315"/>
    </row>
    <row r="35" spans="1:19" ht="30" customHeight="1" thickBot="1" x14ac:dyDescent="0.25">
      <c r="A35" s="283"/>
      <c r="B35" s="286"/>
      <c r="C35" s="289"/>
      <c r="D35" s="294"/>
      <c r="E35" s="295"/>
      <c r="F35" s="294"/>
      <c r="G35" s="295"/>
      <c r="H35" s="300"/>
      <c r="I35" s="301"/>
      <c r="J35" s="304"/>
      <c r="K35" s="309"/>
      <c r="L35" s="310"/>
      <c r="M35" s="304"/>
      <c r="N35" s="121" t="s">
        <v>190</v>
      </c>
      <c r="O35" s="124" t="str">
        <f>IF(O33="","n.d.",IF(O34="","n.d.",IF(O34=0,"",O33/O34)))</f>
        <v>n.d.</v>
      </c>
      <c r="P35" s="277"/>
      <c r="Q35" s="316"/>
      <c r="R35" s="316"/>
    </row>
    <row r="36" spans="1:19" ht="30" customHeight="1" thickBot="1" x14ac:dyDescent="0.25">
      <c r="A36" s="317">
        <v>9</v>
      </c>
      <c r="B36" s="284"/>
      <c r="C36" s="367" t="s">
        <v>202</v>
      </c>
      <c r="D36" s="290" t="s">
        <v>507</v>
      </c>
      <c r="E36" s="377"/>
      <c r="F36" s="290" t="s">
        <v>356</v>
      </c>
      <c r="G36" s="377"/>
      <c r="H36" s="296" t="s">
        <v>364</v>
      </c>
      <c r="I36" s="311"/>
      <c r="J36" s="333"/>
      <c r="K36" s="336" t="s">
        <v>203</v>
      </c>
      <c r="L36" s="337"/>
      <c r="M36" s="333"/>
      <c r="N36" s="26" t="s">
        <v>175</v>
      </c>
      <c r="O36" s="48"/>
      <c r="P36" s="275" t="str">
        <f>IF(AND(O36&lt;&gt;"",O37&lt;&gt;"",O36=0,O37=0),Berechnung1!$H$5,IF(O38="",Berechnung1!$G$5,IF(O38=Berechnung1!D54,Berechnung1!$F$5,IF(OR(O38&lt;Berechnung1!E54,O38&gt;Berechnung1!F54),Berechnung1!$G$5,IF(OR(ROUND(O38,4)&lt;Berechnung1!J54,ROUND(O38,4)&gt;Berechnung1!K54),Berechnung1!$D$5,IF(OR(ROUND(O38,4)&lt;Berechnung1!G54,ROUND(O38,4)&gt;Berechnung1!H54),Berechnung1!$E$5,Berechnung1!$C$5))))))</f>
        <v>Unvollständig</v>
      </c>
      <c r="Q36" s="352"/>
      <c r="R36" s="345"/>
    </row>
    <row r="37" spans="1:19" ht="30" customHeight="1" thickBot="1" x14ac:dyDescent="0.25">
      <c r="A37" s="318"/>
      <c r="B37" s="285"/>
      <c r="C37" s="367"/>
      <c r="D37" s="292"/>
      <c r="E37" s="378"/>
      <c r="F37" s="292"/>
      <c r="G37" s="378"/>
      <c r="H37" s="298"/>
      <c r="I37" s="312"/>
      <c r="J37" s="334"/>
      <c r="K37" s="338"/>
      <c r="L37" s="339"/>
      <c r="M37" s="334"/>
      <c r="N37" s="26" t="s">
        <v>189</v>
      </c>
      <c r="O37" s="123">
        <f>$O$33</f>
        <v>0</v>
      </c>
      <c r="P37" s="276"/>
      <c r="Q37" s="315"/>
      <c r="R37" s="315"/>
      <c r="S37" s="112">
        <f>Basisdaten!G31</f>
        <v>0</v>
      </c>
    </row>
    <row r="38" spans="1:19" ht="30" customHeight="1" thickBot="1" x14ac:dyDescent="0.25">
      <c r="A38" s="319"/>
      <c r="B38" s="286"/>
      <c r="C38" s="367"/>
      <c r="D38" s="294"/>
      <c r="E38" s="379"/>
      <c r="F38" s="294"/>
      <c r="G38" s="379"/>
      <c r="H38" s="300"/>
      <c r="I38" s="313"/>
      <c r="J38" s="335"/>
      <c r="K38" s="340"/>
      <c r="L38" s="341"/>
      <c r="M38" s="335"/>
      <c r="N38" s="26" t="s">
        <v>190</v>
      </c>
      <c r="O38" s="51" t="str">
        <f>IF(O36="","n.d.",IF(O37="","n.d.",IF(O37=0,"",O36/O37)))</f>
        <v>n.d.</v>
      </c>
      <c r="P38" s="277"/>
      <c r="Q38" s="316"/>
      <c r="R38" s="316"/>
    </row>
    <row r="39" spans="1:19" ht="30" customHeight="1" thickBot="1" x14ac:dyDescent="0.25">
      <c r="A39" s="281">
        <v>10</v>
      </c>
      <c r="B39" s="284" t="s">
        <v>382</v>
      </c>
      <c r="C39" s="287" t="s">
        <v>337</v>
      </c>
      <c r="D39" s="290" t="s">
        <v>338</v>
      </c>
      <c r="E39" s="291"/>
      <c r="F39" s="290" t="s">
        <v>339</v>
      </c>
      <c r="G39" s="291"/>
      <c r="H39" s="296" t="s">
        <v>335</v>
      </c>
      <c r="I39" s="297"/>
      <c r="J39" s="302"/>
      <c r="K39" s="305" t="s">
        <v>444</v>
      </c>
      <c r="L39" s="306"/>
      <c r="M39" s="302"/>
      <c r="N39" s="121" t="s">
        <v>175</v>
      </c>
      <c r="O39" s="122"/>
      <c r="P39" s="275" t="str">
        <f>IF(AND(O39&lt;&gt;"",O40&lt;&gt;"",O39=0,O40=0),Berechnung1!$H$5,IF(O41=Berechnung1!D57,Berechnung1!$F$5,IF(OR(O41&lt;Berechnung1!E57,O41&gt;Berechnung1!F57),Berechnung1!$G$5,IF(OR(ROUND(O41,4)&lt;Berechnung1!J57,ROUND(O41,4)&gt;Berechnung1!K57),Berechnung1!$D$5,IF(OR(ROUND(O41,4)&lt;Berechnung1!G57,ROUND(O41,4)&gt;Berechnung1!H57),Berechnung1!$E$5,Berechnung1!$C$5)))))</f>
        <v>Unvollständig</v>
      </c>
      <c r="Q39" s="345"/>
      <c r="R39" s="345"/>
    </row>
    <row r="40" spans="1:19" ht="30" customHeight="1" thickBot="1" x14ac:dyDescent="0.25">
      <c r="A40" s="282"/>
      <c r="B40" s="285"/>
      <c r="C40" s="288"/>
      <c r="D40" s="292"/>
      <c r="E40" s="293"/>
      <c r="F40" s="292"/>
      <c r="G40" s="293"/>
      <c r="H40" s="298"/>
      <c r="I40" s="299"/>
      <c r="J40" s="303"/>
      <c r="K40" s="307"/>
      <c r="L40" s="308"/>
      <c r="M40" s="303"/>
      <c r="N40" s="121" t="s">
        <v>189</v>
      </c>
      <c r="O40" s="123">
        <f>IF(Basisdaten!$G$31="",0,Basisdaten!$G$31)</f>
        <v>0</v>
      </c>
      <c r="P40" s="276"/>
      <c r="Q40" s="315"/>
      <c r="R40" s="315"/>
    </row>
    <row r="41" spans="1:19" ht="30" customHeight="1" thickBot="1" x14ac:dyDescent="0.25">
      <c r="A41" s="283"/>
      <c r="B41" s="286"/>
      <c r="C41" s="289"/>
      <c r="D41" s="294"/>
      <c r="E41" s="295"/>
      <c r="F41" s="294"/>
      <c r="G41" s="295"/>
      <c r="H41" s="300"/>
      <c r="I41" s="301"/>
      <c r="J41" s="304"/>
      <c r="K41" s="309"/>
      <c r="L41" s="310"/>
      <c r="M41" s="304"/>
      <c r="N41" s="121" t="s">
        <v>190</v>
      </c>
      <c r="O41" s="125" t="str">
        <f>IF(O39="","n.d.",IF(O40="","n.d.",IF(O40=0,"",O39/O40)))</f>
        <v>n.d.</v>
      </c>
      <c r="P41" s="277"/>
      <c r="Q41" s="316"/>
      <c r="R41" s="316"/>
    </row>
    <row r="42" spans="1:19" ht="30" customHeight="1" thickBot="1" x14ac:dyDescent="0.25">
      <c r="A42" s="317">
        <v>11</v>
      </c>
      <c r="B42" s="284" t="s">
        <v>195</v>
      </c>
      <c r="C42" s="287" t="s">
        <v>445</v>
      </c>
      <c r="D42" s="290" t="s">
        <v>185</v>
      </c>
      <c r="E42" s="377"/>
      <c r="F42" s="290" t="s">
        <v>446</v>
      </c>
      <c r="G42" s="377"/>
      <c r="H42" s="355" t="s">
        <v>165</v>
      </c>
      <c r="I42" s="311"/>
      <c r="J42" s="333"/>
      <c r="K42" s="336" t="s">
        <v>204</v>
      </c>
      <c r="L42" s="337"/>
      <c r="M42" s="333"/>
      <c r="N42" s="354" t="s">
        <v>187</v>
      </c>
      <c r="O42" s="356">
        <f>$S$43</f>
        <v>0</v>
      </c>
      <c r="P42" s="275" t="str">
        <f>IF(O42=0,Berechnung1!$F$5,IF(OR(O42&lt; Berechnung1!E60,O42&gt; Berechnung1!F60),Berechnung1!$G$5,IF(OR(ROUND(O42,4)&lt;Berechnung1!J60,ROUND(O42,4)&gt;Berechnung1!K60),Berechnung1!$D$5,IF(OR(ROUND(O42,4)&lt;Berechnung1!G60,ROUND(O42,4)&gt;Berechnung1!H60),Berechnung1!$E$5,Berechnung1!$C$5))))</f>
        <v>Unvollständig</v>
      </c>
      <c r="Q42" s="353"/>
      <c r="R42" s="345"/>
    </row>
    <row r="43" spans="1:19" ht="30" customHeight="1" thickBot="1" x14ac:dyDescent="0.25">
      <c r="A43" s="318"/>
      <c r="B43" s="285"/>
      <c r="C43" s="288"/>
      <c r="D43" s="292"/>
      <c r="E43" s="378"/>
      <c r="F43" s="292"/>
      <c r="G43" s="378"/>
      <c r="H43" s="298"/>
      <c r="I43" s="312"/>
      <c r="J43" s="334"/>
      <c r="K43" s="338"/>
      <c r="L43" s="339"/>
      <c r="M43" s="334"/>
      <c r="N43" s="354"/>
      <c r="O43" s="357"/>
      <c r="P43" s="276"/>
      <c r="Q43" s="315"/>
      <c r="R43" s="315"/>
      <c r="S43" s="113">
        <f>Basisdaten!G35+Basisdaten!G43</f>
        <v>0</v>
      </c>
    </row>
    <row r="44" spans="1:19" ht="30" customHeight="1" thickBot="1" x14ac:dyDescent="0.25">
      <c r="A44" s="319"/>
      <c r="B44" s="286"/>
      <c r="C44" s="289"/>
      <c r="D44" s="294"/>
      <c r="E44" s="379"/>
      <c r="F44" s="294"/>
      <c r="G44" s="379"/>
      <c r="H44" s="300"/>
      <c r="I44" s="313"/>
      <c r="J44" s="335"/>
      <c r="K44" s="340"/>
      <c r="L44" s="341"/>
      <c r="M44" s="335"/>
      <c r="N44" s="354"/>
      <c r="O44" s="358"/>
      <c r="P44" s="277"/>
      <c r="Q44" s="316"/>
      <c r="R44" s="316"/>
    </row>
    <row r="45" spans="1:19" ht="30" customHeight="1" thickBot="1" x14ac:dyDescent="0.25">
      <c r="A45" s="281">
        <v>12</v>
      </c>
      <c r="B45" s="284" t="s">
        <v>382</v>
      </c>
      <c r="C45" s="287" t="s">
        <v>340</v>
      </c>
      <c r="D45" s="290" t="s">
        <v>341</v>
      </c>
      <c r="E45" s="291"/>
      <c r="F45" s="290" t="s">
        <v>342</v>
      </c>
      <c r="G45" s="291"/>
      <c r="H45" s="296" t="s">
        <v>379</v>
      </c>
      <c r="I45" s="297"/>
      <c r="J45" s="302"/>
      <c r="K45" s="305" t="s">
        <v>447</v>
      </c>
      <c r="L45" s="306"/>
      <c r="M45" s="302"/>
      <c r="N45" s="121" t="s">
        <v>175</v>
      </c>
      <c r="O45" s="122"/>
      <c r="P45" s="275" t="str">
        <f>IF(AND(O45&lt;&gt;"",O46&lt;&gt;"",O45=0,O46=0),Berechnung1!$H$5,IF(O47=Berechnung1!D63,Berechnung1!$F$5,IF(OR(O47&lt;Berechnung1!E63,O47&gt;Berechnung1!F63),Berechnung1!$G$5,IF(OR(ROUND(O47,4)&lt;Berechnung1!J63,ROUND(O47,4)&gt;Berechnung1!K63),Berechnung1!$D$5,IF(OR(ROUND(O47,4)&lt;Berechnung1!G63,ROUND(O47,4)&gt;Berechnung1!H63),Berechnung1!$E$5,Berechnung1!$C$5)))))</f>
        <v>Unvollständig</v>
      </c>
      <c r="Q45" s="352"/>
      <c r="R45" s="345"/>
    </row>
    <row r="46" spans="1:19" ht="30" customHeight="1" thickBot="1" x14ac:dyDescent="0.25">
      <c r="A46" s="282"/>
      <c r="B46" s="285"/>
      <c r="C46" s="288"/>
      <c r="D46" s="292"/>
      <c r="E46" s="293"/>
      <c r="F46" s="292"/>
      <c r="G46" s="293"/>
      <c r="H46" s="298"/>
      <c r="I46" s="299"/>
      <c r="J46" s="303"/>
      <c r="K46" s="307"/>
      <c r="L46" s="308"/>
      <c r="M46" s="303"/>
      <c r="N46" s="121" t="s">
        <v>189</v>
      </c>
      <c r="O46" s="122"/>
      <c r="P46" s="276"/>
      <c r="Q46" s="315"/>
      <c r="R46" s="315"/>
      <c r="S46" s="113">
        <f>Basisdaten!E31</f>
        <v>0</v>
      </c>
    </row>
    <row r="47" spans="1:19" ht="30" customHeight="1" thickBot="1" x14ac:dyDescent="0.25">
      <c r="A47" s="283"/>
      <c r="B47" s="286"/>
      <c r="C47" s="289"/>
      <c r="D47" s="294"/>
      <c r="E47" s="295"/>
      <c r="F47" s="294"/>
      <c r="G47" s="295"/>
      <c r="H47" s="300"/>
      <c r="I47" s="301"/>
      <c r="J47" s="304"/>
      <c r="K47" s="309"/>
      <c r="L47" s="310"/>
      <c r="M47" s="304"/>
      <c r="N47" s="121" t="s">
        <v>190</v>
      </c>
      <c r="O47" s="125" t="str">
        <f>IF(O45="","n.d.",IF(O46="","n.d.",IF(O46=0,"",O45/O46)))</f>
        <v>n.d.</v>
      </c>
      <c r="P47" s="277"/>
      <c r="Q47" s="316"/>
      <c r="R47" s="316"/>
    </row>
    <row r="48" spans="1:19" ht="30" customHeight="1" thickBot="1" x14ac:dyDescent="0.25">
      <c r="A48" s="317">
        <v>13</v>
      </c>
      <c r="B48" s="284"/>
      <c r="C48" s="287" t="s">
        <v>266</v>
      </c>
      <c r="D48" s="290" t="s">
        <v>205</v>
      </c>
      <c r="E48" s="346"/>
      <c r="F48" s="290" t="s">
        <v>307</v>
      </c>
      <c r="G48" s="346"/>
      <c r="H48" s="296" t="s">
        <v>357</v>
      </c>
      <c r="I48" s="349"/>
      <c r="J48" s="333"/>
      <c r="K48" s="336" t="s">
        <v>203</v>
      </c>
      <c r="L48" s="337"/>
      <c r="M48" s="333"/>
      <c r="N48" s="26" t="s">
        <v>175</v>
      </c>
      <c r="O48" s="48"/>
      <c r="P48" s="275" t="str">
        <f>IF(O50=Berechnung1!D57,Berechnung1!$F$5,IF(OR(O50&lt; Berechnung1!E66,O50&gt; Berechnung1!F66),Berechnung1!$G$5,IF(OR(ROUND(O50,4)&lt;Berechnung1!J66,ROUND(O50,4)&gt;Berechnung1!K66),Berechnung1!$D$5,IF(OR(ROUND(O50,4)&lt;Berechnung1!G66,ROUND(O50,4)&gt;Berechnung1!H66),Berechnung1!$E$5,Berechnung1!$C$5))))</f>
        <v>Unvollständig</v>
      </c>
      <c r="Q48" s="345"/>
      <c r="R48" s="345"/>
    </row>
    <row r="49" spans="1:19" ht="30" customHeight="1" thickBot="1" x14ac:dyDescent="0.25">
      <c r="A49" s="318"/>
      <c r="B49" s="285"/>
      <c r="C49" s="288"/>
      <c r="D49" s="292"/>
      <c r="E49" s="347"/>
      <c r="F49" s="292"/>
      <c r="G49" s="347"/>
      <c r="H49" s="298"/>
      <c r="I49" s="350"/>
      <c r="J49" s="334"/>
      <c r="K49" s="338"/>
      <c r="L49" s="339"/>
      <c r="M49" s="334"/>
      <c r="N49" s="26" t="s">
        <v>189</v>
      </c>
      <c r="O49" s="40">
        <f>$S$49</f>
        <v>0</v>
      </c>
      <c r="P49" s="276"/>
      <c r="Q49" s="315"/>
      <c r="R49" s="315"/>
      <c r="S49" s="113">
        <f>Basisdaten!E32+Basisdaten!E40</f>
        <v>0</v>
      </c>
    </row>
    <row r="50" spans="1:19" ht="30" customHeight="1" thickBot="1" x14ac:dyDescent="0.25">
      <c r="A50" s="319"/>
      <c r="B50" s="286"/>
      <c r="C50" s="289"/>
      <c r="D50" s="294"/>
      <c r="E50" s="348"/>
      <c r="F50" s="294"/>
      <c r="G50" s="348"/>
      <c r="H50" s="300"/>
      <c r="I50" s="351"/>
      <c r="J50" s="335"/>
      <c r="K50" s="340"/>
      <c r="L50" s="341"/>
      <c r="M50" s="335"/>
      <c r="N50" s="26" t="s">
        <v>190</v>
      </c>
      <c r="O50" s="51" t="str">
        <f>IF(O48="","n.d.",IF(O49="","n.d.",IF(O49=0,"",O48/O49)))</f>
        <v>n.d.</v>
      </c>
      <c r="P50" s="277"/>
      <c r="Q50" s="316"/>
      <c r="R50" s="316"/>
    </row>
    <row r="51" spans="1:19" ht="30" customHeight="1" thickBot="1" x14ac:dyDescent="0.25">
      <c r="A51" s="317">
        <v>14</v>
      </c>
      <c r="B51" s="284"/>
      <c r="C51" s="287" t="s">
        <v>206</v>
      </c>
      <c r="D51" s="290" t="s">
        <v>207</v>
      </c>
      <c r="E51" s="377"/>
      <c r="F51" s="290" t="s">
        <v>308</v>
      </c>
      <c r="G51" s="377"/>
      <c r="H51" s="296" t="s">
        <v>357</v>
      </c>
      <c r="I51" s="311"/>
      <c r="J51" s="333"/>
      <c r="K51" s="336" t="s">
        <v>203</v>
      </c>
      <c r="L51" s="337"/>
      <c r="M51" s="333"/>
      <c r="N51" s="26" t="s">
        <v>175</v>
      </c>
      <c r="O51" s="48"/>
      <c r="P51" s="275" t="str">
        <f>IF(O53=Berechnung1!D69,Berechnung1!$F$5,IF(OR(O53&lt; Berechnung1!E69,O53&gt; Berechnung1!F69),Berechnung1!$G$5,IF(OR(ROUND(O53,4)&lt;Berechnung1!J69,ROUND(O53,4)&gt;Berechnung1!K69),Berechnung1!$D$5,IF(OR(ROUND(O53,4)&lt;Berechnung1!G69,ROUND(O53,4)&gt;Berechnung1!H69),Berechnung1!$E$5,Berechnung1!$C$5))))</f>
        <v>Unvollständig</v>
      </c>
      <c r="Q51" s="353"/>
      <c r="R51" s="345"/>
    </row>
    <row r="52" spans="1:19" ht="30" customHeight="1" thickBot="1" x14ac:dyDescent="0.25">
      <c r="A52" s="318"/>
      <c r="B52" s="285"/>
      <c r="C52" s="288"/>
      <c r="D52" s="292"/>
      <c r="E52" s="378"/>
      <c r="F52" s="292"/>
      <c r="G52" s="378"/>
      <c r="H52" s="298"/>
      <c r="I52" s="312"/>
      <c r="J52" s="334"/>
      <c r="K52" s="338"/>
      <c r="L52" s="339"/>
      <c r="M52" s="334"/>
      <c r="N52" s="26" t="s">
        <v>189</v>
      </c>
      <c r="O52" s="40">
        <f>$S$52</f>
        <v>0</v>
      </c>
      <c r="P52" s="276"/>
      <c r="Q52" s="315"/>
      <c r="R52" s="315"/>
      <c r="S52" s="113">
        <f>Basisdaten!E32+Basisdaten!E40</f>
        <v>0</v>
      </c>
    </row>
    <row r="53" spans="1:19" ht="30" customHeight="1" thickBot="1" x14ac:dyDescent="0.25">
      <c r="A53" s="319"/>
      <c r="B53" s="286"/>
      <c r="C53" s="289"/>
      <c r="D53" s="294"/>
      <c r="E53" s="379"/>
      <c r="F53" s="294"/>
      <c r="G53" s="379"/>
      <c r="H53" s="300"/>
      <c r="I53" s="313"/>
      <c r="J53" s="335"/>
      <c r="K53" s="340"/>
      <c r="L53" s="341"/>
      <c r="M53" s="335"/>
      <c r="N53" s="26" t="s">
        <v>190</v>
      </c>
      <c r="O53" s="51" t="str">
        <f>IF(O51="","n.d.",IF(O52="","n.d.",IF(O52=0,"",O51/O52)))</f>
        <v>n.d.</v>
      </c>
      <c r="P53" s="277"/>
      <c r="Q53" s="316"/>
      <c r="R53" s="316"/>
    </row>
    <row r="54" spans="1:19" ht="30" customHeight="1" thickBot="1" x14ac:dyDescent="0.25">
      <c r="A54" s="317">
        <v>15</v>
      </c>
      <c r="B54" s="284"/>
      <c r="C54" s="287" t="s">
        <v>208</v>
      </c>
      <c r="D54" s="290" t="s">
        <v>301</v>
      </c>
      <c r="E54" s="346"/>
      <c r="F54" s="290" t="s">
        <v>304</v>
      </c>
      <c r="G54" s="346"/>
      <c r="H54" s="296" t="s">
        <v>357</v>
      </c>
      <c r="I54" s="349"/>
      <c r="J54" s="302"/>
      <c r="K54" s="305" t="s">
        <v>203</v>
      </c>
      <c r="L54" s="306"/>
      <c r="M54" s="302"/>
      <c r="N54" s="26" t="s">
        <v>175</v>
      </c>
      <c r="O54" s="48"/>
      <c r="P54" s="275" t="str">
        <f>IF(O56=Berechnung1!D72,Berechnung1!$F$5,IF(OR(O56&lt; Berechnung1!E72,O56&gt; Berechnung1!F72),Berechnung1!$G$5,IF(OR(ROUND(O56,4)&lt;Berechnung1!J72,ROUND(O56,4)&gt;Berechnung1!K72),Berechnung1!$D$5,IF(OR(ROUND(O56,4)&lt;Berechnung1!G72,ROUND(O56,4)&gt;Berechnung1!H72),Berechnung1!$E$5,Berechnung1!$C$5))))</f>
        <v>Unvollständig</v>
      </c>
      <c r="Q54" s="345"/>
      <c r="R54" s="345"/>
    </row>
    <row r="55" spans="1:19" ht="30" customHeight="1" thickBot="1" x14ac:dyDescent="0.25">
      <c r="A55" s="318"/>
      <c r="B55" s="285"/>
      <c r="C55" s="288"/>
      <c r="D55" s="292"/>
      <c r="E55" s="347"/>
      <c r="F55" s="292"/>
      <c r="G55" s="347"/>
      <c r="H55" s="298"/>
      <c r="I55" s="350"/>
      <c r="J55" s="303"/>
      <c r="K55" s="307"/>
      <c r="L55" s="308"/>
      <c r="M55" s="303"/>
      <c r="N55" s="26" t="s">
        <v>189</v>
      </c>
      <c r="O55" s="40">
        <f>$S$55</f>
        <v>0</v>
      </c>
      <c r="P55" s="276"/>
      <c r="Q55" s="315"/>
      <c r="R55" s="315"/>
      <c r="S55" s="113">
        <f>Basisdaten!E32+Basisdaten!E40</f>
        <v>0</v>
      </c>
    </row>
    <row r="56" spans="1:19" ht="30" customHeight="1" thickBot="1" x14ac:dyDescent="0.25">
      <c r="A56" s="319"/>
      <c r="B56" s="286"/>
      <c r="C56" s="289"/>
      <c r="D56" s="294"/>
      <c r="E56" s="348"/>
      <c r="F56" s="294"/>
      <c r="G56" s="348"/>
      <c r="H56" s="300"/>
      <c r="I56" s="351"/>
      <c r="J56" s="304"/>
      <c r="K56" s="309"/>
      <c r="L56" s="310"/>
      <c r="M56" s="304"/>
      <c r="N56" s="26" t="s">
        <v>190</v>
      </c>
      <c r="O56" s="51" t="str">
        <f>IF(O54="","n.d.",IF(O55="","n.d.",IF(O55=0,"",O54/O55)))</f>
        <v>n.d.</v>
      </c>
      <c r="P56" s="277"/>
      <c r="Q56" s="316"/>
      <c r="R56" s="316"/>
    </row>
    <row r="57" spans="1:19" ht="73.5" customHeight="1" thickBot="1" x14ac:dyDescent="0.25">
      <c r="A57" s="281">
        <v>16</v>
      </c>
      <c r="B57" s="284" t="s">
        <v>382</v>
      </c>
      <c r="C57" s="287" t="s">
        <v>343</v>
      </c>
      <c r="D57" s="290" t="s">
        <v>344</v>
      </c>
      <c r="E57" s="346"/>
      <c r="F57" s="290" t="s">
        <v>508</v>
      </c>
      <c r="G57" s="346"/>
      <c r="H57" s="296" t="s">
        <v>265</v>
      </c>
      <c r="I57" s="349"/>
      <c r="J57" s="302"/>
      <c r="K57" s="305" t="s">
        <v>448</v>
      </c>
      <c r="L57" s="306"/>
      <c r="M57" s="302"/>
      <c r="N57" s="121" t="s">
        <v>175</v>
      </c>
      <c r="O57" s="122"/>
      <c r="P57" s="278" t="str">
        <f>IF(O59=Berechnung1!D75,Berechnung1!$F$5,IF(OR(O59&lt; Berechnung1!E75,O59&gt; Berechnung1!F75),Berechnung1!$G$5,IF(OR(ROUND(O59,4)&lt;Berechnung1!J75,ROUND(O59,4)&gt;Berechnung1!K75),Berechnung1!$D$5,IF(OR(ROUND(O59,4)&lt;Berechnung1!G75,ROUND(O59,4)&gt;Berechnung1!H75),Berechnung1!$E$5,Berechnung1!$C$5))))</f>
        <v>Unvollständig</v>
      </c>
      <c r="Q57" s="345"/>
      <c r="R57" s="345"/>
    </row>
    <row r="58" spans="1:19" ht="73.5" customHeight="1" thickBot="1" x14ac:dyDescent="0.25">
      <c r="A58" s="282"/>
      <c r="B58" s="285"/>
      <c r="C58" s="288"/>
      <c r="D58" s="292"/>
      <c r="E58" s="347"/>
      <c r="F58" s="292"/>
      <c r="G58" s="347"/>
      <c r="H58" s="298"/>
      <c r="I58" s="350"/>
      <c r="J58" s="303"/>
      <c r="K58" s="307"/>
      <c r="L58" s="308"/>
      <c r="M58" s="303"/>
      <c r="N58" s="121" t="s">
        <v>189</v>
      </c>
      <c r="O58" s="123">
        <f>IF(Basisdaten!E31="",0,Basisdaten!E31)</f>
        <v>0</v>
      </c>
      <c r="P58" s="279"/>
      <c r="Q58" s="315"/>
      <c r="R58" s="315"/>
    </row>
    <row r="59" spans="1:19" ht="73.5" customHeight="1" thickBot="1" x14ac:dyDescent="0.25">
      <c r="A59" s="283"/>
      <c r="B59" s="286"/>
      <c r="C59" s="289"/>
      <c r="D59" s="294"/>
      <c r="E59" s="348"/>
      <c r="F59" s="294"/>
      <c r="G59" s="348"/>
      <c r="H59" s="300"/>
      <c r="I59" s="351"/>
      <c r="J59" s="304"/>
      <c r="K59" s="309"/>
      <c r="L59" s="310"/>
      <c r="M59" s="304"/>
      <c r="N59" s="121" t="s">
        <v>190</v>
      </c>
      <c r="O59" s="124" t="str">
        <f>IF(O57="","n.d.",IF(O58="","n.d.",IF(O58=0,"",O57/O58)))</f>
        <v>n.d.</v>
      </c>
      <c r="P59" s="280"/>
      <c r="Q59" s="316"/>
      <c r="R59" s="316"/>
    </row>
    <row r="60" spans="1:19" ht="30" customHeight="1" thickBot="1" x14ac:dyDescent="0.25">
      <c r="A60" s="281">
        <v>17</v>
      </c>
      <c r="B60" s="284" t="s">
        <v>382</v>
      </c>
      <c r="C60" s="287" t="s">
        <v>345</v>
      </c>
      <c r="D60" s="290" t="s">
        <v>396</v>
      </c>
      <c r="E60" s="346"/>
      <c r="F60" s="290" t="s">
        <v>346</v>
      </c>
      <c r="G60" s="346"/>
      <c r="H60" s="296" t="s">
        <v>11</v>
      </c>
      <c r="I60" s="349"/>
      <c r="J60" s="302"/>
      <c r="K60" s="305" t="s">
        <v>449</v>
      </c>
      <c r="L60" s="306"/>
      <c r="M60" s="302"/>
      <c r="N60" s="121" t="s">
        <v>175</v>
      </c>
      <c r="O60" s="122"/>
      <c r="P60" s="278" t="str">
        <f>IF(O62=Berechnung1!D78,Berechnung1!$F$5,IF(OR(O62&lt; Berechnung1!E78,O62&gt; Berechnung1!F78),Berechnung1!$G$5,IF(OR(ROUND(O62,4)&lt;Berechnung1!J78,ROUND(O62,4)&gt;Berechnung1!K78),Berechnung1!$D$5,IF(OR(ROUND(O62,4)&lt;Berechnung1!G78,ROUND(O62,4)&gt;Berechnung1!H78),Berechnung1!$E$5,Berechnung1!$C$5))))</f>
        <v>Unvollständig</v>
      </c>
      <c r="Q60" s="353"/>
      <c r="R60" s="345"/>
    </row>
    <row r="61" spans="1:19" ht="30" customHeight="1" thickBot="1" x14ac:dyDescent="0.25">
      <c r="A61" s="282"/>
      <c r="B61" s="285"/>
      <c r="C61" s="288"/>
      <c r="D61" s="292"/>
      <c r="E61" s="347"/>
      <c r="F61" s="292"/>
      <c r="G61" s="347"/>
      <c r="H61" s="298"/>
      <c r="I61" s="350"/>
      <c r="J61" s="303"/>
      <c r="K61" s="307"/>
      <c r="L61" s="308"/>
      <c r="M61" s="303"/>
      <c r="N61" s="121" t="s">
        <v>189</v>
      </c>
      <c r="O61" s="123">
        <f>IF(Basisdaten!A31="",0,Basisdaten!A31)</f>
        <v>0</v>
      </c>
      <c r="P61" s="279"/>
      <c r="Q61" s="315"/>
      <c r="R61" s="315"/>
    </row>
    <row r="62" spans="1:19" ht="30" customHeight="1" thickBot="1" x14ac:dyDescent="0.25">
      <c r="A62" s="283"/>
      <c r="B62" s="286"/>
      <c r="C62" s="289"/>
      <c r="D62" s="294"/>
      <c r="E62" s="348"/>
      <c r="F62" s="294"/>
      <c r="G62" s="348"/>
      <c r="H62" s="300"/>
      <c r="I62" s="351"/>
      <c r="J62" s="304"/>
      <c r="K62" s="309"/>
      <c r="L62" s="310"/>
      <c r="M62" s="304"/>
      <c r="N62" s="121" t="s">
        <v>190</v>
      </c>
      <c r="O62" s="124" t="str">
        <f>IF(O60="","n.d.",IF(O61="","n.d.",IF(O61=0,"",O60/O61)))</f>
        <v>n.d.</v>
      </c>
      <c r="P62" s="280"/>
      <c r="Q62" s="316"/>
      <c r="R62" s="316"/>
    </row>
    <row r="63" spans="1:19" ht="30" customHeight="1" thickBot="1" x14ac:dyDescent="0.25">
      <c r="A63" s="281">
        <v>18</v>
      </c>
      <c r="B63" s="284" t="s">
        <v>382</v>
      </c>
      <c r="C63" s="287" t="s">
        <v>347</v>
      </c>
      <c r="D63" s="290" t="s">
        <v>348</v>
      </c>
      <c r="E63" s="346"/>
      <c r="F63" s="290" t="s">
        <v>518</v>
      </c>
      <c r="G63" s="346"/>
      <c r="H63" s="296" t="s">
        <v>380</v>
      </c>
      <c r="I63" s="349"/>
      <c r="J63" s="302"/>
      <c r="K63" s="305" t="s">
        <v>450</v>
      </c>
      <c r="L63" s="306"/>
      <c r="M63" s="302"/>
      <c r="N63" s="121" t="s">
        <v>175</v>
      </c>
      <c r="O63" s="122"/>
      <c r="P63" s="278" t="str">
        <f>IF(AND(O63&lt;&gt;"",O64&lt;&gt;"",O63=0,O64=0),Berechnung1!$H$5,IF(O65=Berechnung1!D81,Berechnung1!$F$5,IF(OR(O65&lt;Berechnung1!E81,O65&gt;Berechnung1!F81),Berechnung1!$G$5,IF(OR(ROUND(O65,4)&lt;Berechnung1!J81,ROUND(O65,4)&gt;Berechnung1!K81),Berechnung1!$D$5,IF(OR(ROUND(O65,4)&lt;Berechnung1!G81,ROUND(O65,4)&gt;Berechnung1!H81),Berechnung1!$E$5,Berechnung1!$C$5)))))</f>
        <v>Unvollständig</v>
      </c>
      <c r="Q63" s="345"/>
      <c r="R63" s="345"/>
    </row>
    <row r="64" spans="1:19" ht="30" customHeight="1" thickBot="1" x14ac:dyDescent="0.25">
      <c r="A64" s="282"/>
      <c r="B64" s="285"/>
      <c r="C64" s="288"/>
      <c r="D64" s="292"/>
      <c r="E64" s="347"/>
      <c r="F64" s="292"/>
      <c r="G64" s="347"/>
      <c r="H64" s="298"/>
      <c r="I64" s="350"/>
      <c r="J64" s="303"/>
      <c r="K64" s="307"/>
      <c r="L64" s="308"/>
      <c r="M64" s="303"/>
      <c r="N64" s="121" t="s">
        <v>189</v>
      </c>
      <c r="O64" s="122"/>
      <c r="P64" s="279"/>
      <c r="Q64" s="315"/>
      <c r="R64" s="315"/>
      <c r="S64" s="113">
        <f>Basisdaten!E31</f>
        <v>0</v>
      </c>
    </row>
    <row r="65" spans="1:19" ht="30" customHeight="1" thickBot="1" x14ac:dyDescent="0.25">
      <c r="A65" s="283"/>
      <c r="B65" s="286"/>
      <c r="C65" s="289"/>
      <c r="D65" s="294"/>
      <c r="E65" s="348"/>
      <c r="F65" s="294"/>
      <c r="G65" s="348"/>
      <c r="H65" s="300"/>
      <c r="I65" s="351"/>
      <c r="J65" s="304"/>
      <c r="K65" s="309"/>
      <c r="L65" s="310"/>
      <c r="M65" s="304"/>
      <c r="N65" s="121" t="s">
        <v>190</v>
      </c>
      <c r="O65" s="124" t="str">
        <f>IF(O63="","n.d.",IF(O64="","n.d.",IF(O64=0,"",O63/O64)))</f>
        <v>n.d.</v>
      </c>
      <c r="P65" s="280"/>
      <c r="Q65" s="316"/>
      <c r="R65" s="316"/>
    </row>
    <row r="66" spans="1:19" ht="30" customHeight="1" thickBot="1" x14ac:dyDescent="0.25">
      <c r="A66" s="281">
        <v>19</v>
      </c>
      <c r="B66" s="284" t="s">
        <v>382</v>
      </c>
      <c r="C66" s="287" t="s">
        <v>365</v>
      </c>
      <c r="D66" s="290" t="s">
        <v>366</v>
      </c>
      <c r="E66" s="346"/>
      <c r="F66" s="290" t="s">
        <v>349</v>
      </c>
      <c r="G66" s="346"/>
      <c r="H66" s="296" t="s">
        <v>367</v>
      </c>
      <c r="I66" s="349"/>
      <c r="J66" s="302" t="s">
        <v>378</v>
      </c>
      <c r="K66" s="305" t="s">
        <v>191</v>
      </c>
      <c r="L66" s="306"/>
      <c r="M66" s="302"/>
      <c r="N66" s="121" t="s">
        <v>175</v>
      </c>
      <c r="O66" s="122"/>
      <c r="P66" s="278" t="str">
        <f>IF(AND(O66&lt;&gt;"",O67&lt;&gt;"",O66=0,O67=0),Berechnung1!$H$5,IF(O68=Berechnung1!D84,Berechnung1!$F$5,IF(OR(O68&lt;Berechnung1!E84,O68&gt;Berechnung1!F84),Berechnung1!$G$5,IF(OR(ROUND(O68,4)&lt;Berechnung1!J84,ROUND(O68,4)&gt;Berechnung1!K84),Berechnung1!$D$5,IF(OR(ROUND(O68,4)&lt;Berechnung1!G84,ROUND(O68,4)&gt;Berechnung1!H84),Berechnung1!$E$5,Berechnung1!$C$5)))))</f>
        <v>Unvollständig</v>
      </c>
      <c r="Q66" s="345"/>
      <c r="R66" s="345"/>
    </row>
    <row r="67" spans="1:19" ht="30" customHeight="1" thickBot="1" x14ac:dyDescent="0.25">
      <c r="A67" s="282"/>
      <c r="B67" s="285"/>
      <c r="C67" s="288"/>
      <c r="D67" s="292"/>
      <c r="E67" s="347"/>
      <c r="F67" s="292"/>
      <c r="G67" s="347"/>
      <c r="H67" s="298"/>
      <c r="I67" s="350"/>
      <c r="J67" s="303"/>
      <c r="K67" s="307"/>
      <c r="L67" s="308"/>
      <c r="M67" s="303"/>
      <c r="N67" s="121" t="s">
        <v>189</v>
      </c>
      <c r="O67" s="122"/>
      <c r="P67" s="279"/>
      <c r="Q67" s="315"/>
      <c r="R67" s="315"/>
      <c r="S67" s="113">
        <f>Basisdaten!E31</f>
        <v>0</v>
      </c>
    </row>
    <row r="68" spans="1:19" ht="30" customHeight="1" thickBot="1" x14ac:dyDescent="0.25">
      <c r="A68" s="283"/>
      <c r="B68" s="286"/>
      <c r="C68" s="289"/>
      <c r="D68" s="294"/>
      <c r="E68" s="348"/>
      <c r="F68" s="294"/>
      <c r="G68" s="348"/>
      <c r="H68" s="300"/>
      <c r="I68" s="351"/>
      <c r="J68" s="304"/>
      <c r="K68" s="309"/>
      <c r="L68" s="310"/>
      <c r="M68" s="304"/>
      <c r="N68" s="121" t="s">
        <v>190</v>
      </c>
      <c r="O68" s="124" t="str">
        <f>IF(O66="","n.d.",IF(O67="","n.d.",IF(O67=0,"",O66/O67)))</f>
        <v>n.d.</v>
      </c>
      <c r="P68" s="280"/>
      <c r="Q68" s="316"/>
      <c r="R68" s="316"/>
      <c r="S68" s="113"/>
    </row>
    <row r="69" spans="1:19" ht="30" customHeight="1" thickBot="1" x14ac:dyDescent="0.25">
      <c r="A69" s="281">
        <v>20</v>
      </c>
      <c r="B69" s="284" t="s">
        <v>382</v>
      </c>
      <c r="C69" s="287" t="s">
        <v>350</v>
      </c>
      <c r="D69" s="290" t="s">
        <v>351</v>
      </c>
      <c r="E69" s="346"/>
      <c r="F69" s="290" t="s">
        <v>352</v>
      </c>
      <c r="G69" s="346"/>
      <c r="H69" s="296" t="s">
        <v>381</v>
      </c>
      <c r="I69" s="349"/>
      <c r="J69" s="302" t="s">
        <v>378</v>
      </c>
      <c r="K69" s="305" t="s">
        <v>191</v>
      </c>
      <c r="L69" s="306"/>
      <c r="M69" s="302"/>
      <c r="N69" s="121" t="s">
        <v>175</v>
      </c>
      <c r="O69" s="122"/>
      <c r="P69" s="278" t="str">
        <f>IF(AND(O69&lt;&gt;"",O70&lt;&gt;"",O69=0,O70=0),Berechnung1!$H$5,IF(O71=Berechnung1!D87,Berechnung1!$F$5,IF(OR(O71&lt;Berechnung1!E87,O71&gt;Berechnung1!F87),Berechnung1!$G$5,IF(OR(ROUND(O71,4)&lt;Berechnung1!J87,ROUND(O71,4)&gt;Berechnung1!K87),Berechnung1!$D$5,IF(OR(ROUND(O71,4)&lt;Berechnung1!G87,ROUND(O71,4)&gt;Berechnung1!H87),Berechnung1!$E$5,Berechnung1!$C$5)))))</f>
        <v>Unvollständig</v>
      </c>
      <c r="Q69" s="345"/>
      <c r="R69" s="345"/>
      <c r="S69" s="113"/>
    </row>
    <row r="70" spans="1:19" ht="30" customHeight="1" thickBot="1" x14ac:dyDescent="0.25">
      <c r="A70" s="282"/>
      <c r="B70" s="285"/>
      <c r="C70" s="288"/>
      <c r="D70" s="292"/>
      <c r="E70" s="347"/>
      <c r="F70" s="292"/>
      <c r="G70" s="347"/>
      <c r="H70" s="298"/>
      <c r="I70" s="350"/>
      <c r="J70" s="303"/>
      <c r="K70" s="307"/>
      <c r="L70" s="308"/>
      <c r="M70" s="303"/>
      <c r="N70" s="121" t="s">
        <v>189</v>
      </c>
      <c r="O70" s="122"/>
      <c r="P70" s="279"/>
      <c r="Q70" s="315"/>
      <c r="R70" s="315"/>
      <c r="S70" s="113">
        <f>Basisdaten!E31</f>
        <v>0</v>
      </c>
    </row>
    <row r="71" spans="1:19" ht="30" customHeight="1" thickBot="1" x14ac:dyDescent="0.25">
      <c r="A71" s="283"/>
      <c r="B71" s="286"/>
      <c r="C71" s="289"/>
      <c r="D71" s="294"/>
      <c r="E71" s="348"/>
      <c r="F71" s="294"/>
      <c r="G71" s="348"/>
      <c r="H71" s="300"/>
      <c r="I71" s="351"/>
      <c r="J71" s="304"/>
      <c r="K71" s="309"/>
      <c r="L71" s="310"/>
      <c r="M71" s="304"/>
      <c r="N71" s="121" t="s">
        <v>190</v>
      </c>
      <c r="O71" s="124" t="str">
        <f>IF(O69="","n.d.",IF(O70="","n.d.",IF(O70=0,"",O69/O70)))</f>
        <v>n.d.</v>
      </c>
      <c r="P71" s="280"/>
      <c r="Q71" s="316"/>
      <c r="R71" s="316"/>
    </row>
    <row r="72" spans="1:19" ht="30" customHeight="1" thickBot="1" x14ac:dyDescent="0.25">
      <c r="A72" s="281">
        <v>21</v>
      </c>
      <c r="B72" s="284" t="s">
        <v>382</v>
      </c>
      <c r="C72" s="287" t="s">
        <v>353</v>
      </c>
      <c r="D72" s="290" t="s">
        <v>354</v>
      </c>
      <c r="E72" s="346"/>
      <c r="F72" s="290" t="s">
        <v>395</v>
      </c>
      <c r="G72" s="346"/>
      <c r="H72" s="296" t="s">
        <v>394</v>
      </c>
      <c r="I72" s="349"/>
      <c r="J72" s="302"/>
      <c r="K72" s="305" t="s">
        <v>450</v>
      </c>
      <c r="L72" s="306"/>
      <c r="M72" s="302"/>
      <c r="N72" s="121" t="s">
        <v>175</v>
      </c>
      <c r="O72" s="122"/>
      <c r="P72" s="278" t="str">
        <f>IF(AND(O72&lt;&gt;"",O73&lt;&gt;"",O72=0,O73=0),Berechnung1!$H$5,IF(O74=Berechnung1!D90,Berechnung1!$F$5,IF(OR(O74&lt;Berechnung1!E90,O74&gt;Berechnung1!F90),Berechnung1!$G$5,IF(OR(ROUND(O74,4)&lt;Berechnung1!J90,ROUND(O74,4)&gt;Berechnung1!K90),Berechnung1!$D$5,IF(OR(ROUND(O74,4)&lt;Berechnung1!G90,ROUND(O74,4)&gt;Berechnung1!H90),Berechnung1!$E$5,Berechnung1!$C$5)))))</f>
        <v>Unvollständig</v>
      </c>
      <c r="Q72" s="352"/>
      <c r="R72" s="345"/>
    </row>
    <row r="73" spans="1:19" ht="30" customHeight="1" thickBot="1" x14ac:dyDescent="0.25">
      <c r="A73" s="282"/>
      <c r="B73" s="285"/>
      <c r="C73" s="288"/>
      <c r="D73" s="292"/>
      <c r="E73" s="347"/>
      <c r="F73" s="292"/>
      <c r="G73" s="347"/>
      <c r="H73" s="298"/>
      <c r="I73" s="350"/>
      <c r="J73" s="303"/>
      <c r="K73" s="307"/>
      <c r="L73" s="308"/>
      <c r="M73" s="303"/>
      <c r="N73" s="121" t="s">
        <v>189</v>
      </c>
      <c r="O73" s="122"/>
      <c r="P73" s="279"/>
      <c r="Q73" s="315"/>
      <c r="R73" s="315"/>
    </row>
    <row r="74" spans="1:19" ht="30" customHeight="1" thickBot="1" x14ac:dyDescent="0.25">
      <c r="A74" s="283"/>
      <c r="B74" s="286"/>
      <c r="C74" s="289"/>
      <c r="D74" s="294"/>
      <c r="E74" s="348"/>
      <c r="F74" s="294"/>
      <c r="G74" s="348"/>
      <c r="H74" s="300"/>
      <c r="I74" s="351"/>
      <c r="J74" s="304"/>
      <c r="K74" s="309"/>
      <c r="L74" s="310"/>
      <c r="M74" s="304"/>
      <c r="N74" s="121" t="s">
        <v>190</v>
      </c>
      <c r="O74" s="124" t="str">
        <f>IF(O72="","n.d.",IF(O73="","n.d.",IF(O73=0,"",O72/O73)))</f>
        <v>n.d.</v>
      </c>
      <c r="P74" s="280"/>
      <c r="Q74" s="316"/>
      <c r="R74" s="316"/>
    </row>
    <row r="75" spans="1:19" ht="18.75" customHeight="1" x14ac:dyDescent="0.2">
      <c r="A75" s="120" t="s">
        <v>368</v>
      </c>
    </row>
    <row r="76" spans="1:19" ht="18" customHeight="1" thickBot="1" x14ac:dyDescent="0.25">
      <c r="A76" s="128" t="s">
        <v>166</v>
      </c>
      <c r="B76" s="98"/>
      <c r="C76" s="98"/>
      <c r="D76" s="98"/>
      <c r="E76" s="98"/>
      <c r="F76" s="98"/>
      <c r="G76" s="98"/>
    </row>
    <row r="77" spans="1:19" ht="18" customHeight="1" thickBot="1" x14ac:dyDescent="0.25">
      <c r="A77" s="120"/>
      <c r="B77" s="258" t="s">
        <v>397</v>
      </c>
      <c r="C77" s="259"/>
      <c r="D77" s="129" t="s">
        <v>167</v>
      </c>
      <c r="E77" s="130" t="str">
        <f>CONCATENATE(TEXT(Berechnung1!C9,"0,00%")," (",Berechnung1!C6,")")</f>
        <v>0,00% (0)</v>
      </c>
      <c r="F77" s="262" t="str">
        <f>CONCATENATE(TEXT(Berechnung1!D10,"0,00%")," (",Berechnung1!D7,")")</f>
        <v>0,00% (0)</v>
      </c>
      <c r="G77" s="270" t="s">
        <v>399</v>
      </c>
    </row>
    <row r="78" spans="1:19" ht="18" customHeight="1" thickBot="1" x14ac:dyDescent="0.25">
      <c r="A78" s="120"/>
      <c r="B78" s="260"/>
      <c r="C78" s="261"/>
      <c r="D78" s="131" t="s">
        <v>168</v>
      </c>
      <c r="E78" s="132" t="str">
        <f>CONCATENATE(TEXT(Berechnung1!K9,"0,00%")," (",Berechnung1!K6,")")</f>
        <v>0,00% (0)</v>
      </c>
      <c r="F78" s="262"/>
      <c r="G78" s="271"/>
    </row>
    <row r="79" spans="1:19" ht="18" customHeight="1" thickBot="1" x14ac:dyDescent="0.25">
      <c r="A79" s="120"/>
      <c r="B79" s="263" t="s">
        <v>398</v>
      </c>
      <c r="C79" s="264"/>
      <c r="D79" s="264"/>
      <c r="E79" s="265"/>
      <c r="F79" s="133" t="str">
        <f>CONCATENATE(TEXT(Berechnung1!E10,"0,00%")," (",Berechnung1!E7,")")</f>
        <v>0,00% (0)</v>
      </c>
      <c r="G79" s="138" t="str">
        <f>CONCATENATE(TEXT(Berechnung1!E11,"0,00%")," (",Berechnung1!E8,")")</f>
        <v>0,00% (0)</v>
      </c>
    </row>
    <row r="80" spans="1:19" ht="18" customHeight="1" thickBot="1" x14ac:dyDescent="0.25">
      <c r="A80" s="120"/>
      <c r="B80" s="266" t="s">
        <v>169</v>
      </c>
      <c r="C80" s="267"/>
      <c r="D80" s="134" t="s">
        <v>170</v>
      </c>
      <c r="E80" s="135" t="str">
        <f>CONCATENATE(TEXT(Berechnung1!G9,"0,00%")," (",Berechnung1!G6,")")</f>
        <v>0,00% (0)</v>
      </c>
      <c r="F80" s="262" t="str">
        <f>CONCATENATE(TEXT(Berechnung1!G10,"0,00%")," (",Berechnung1!G8,")")</f>
        <v>100,00% (22)</v>
      </c>
      <c r="G80" s="262"/>
    </row>
    <row r="81" spans="1:16" ht="18" customHeight="1" thickBot="1" x14ac:dyDescent="0.25">
      <c r="A81" s="120"/>
      <c r="B81" s="268"/>
      <c r="C81" s="269"/>
      <c r="D81" s="136" t="s">
        <v>171</v>
      </c>
      <c r="E81" s="137" t="str">
        <f>CONCATENATE(TEXT(Berechnung1!F9,"0,00%")," (",Berechnung1!F6,")")</f>
        <v>100,00% (22)</v>
      </c>
      <c r="F81" s="262"/>
      <c r="G81" s="262"/>
    </row>
    <row r="82" spans="1:16" ht="7.5" customHeight="1" x14ac:dyDescent="0.2">
      <c r="A82" s="120"/>
    </row>
    <row r="83" spans="1:16" ht="13.5" customHeight="1" x14ac:dyDescent="0.2">
      <c r="A83" s="27" t="s">
        <v>196</v>
      </c>
    </row>
    <row r="84" spans="1:16" ht="27.75" customHeight="1" x14ac:dyDescent="0.2">
      <c r="A84" s="383" t="s">
        <v>501</v>
      </c>
      <c r="B84" s="383"/>
      <c r="C84" s="383"/>
      <c r="D84" s="383"/>
      <c r="E84" s="383"/>
      <c r="F84" s="383"/>
      <c r="G84" s="383"/>
      <c r="H84" s="383"/>
      <c r="I84" s="383"/>
      <c r="J84" s="383"/>
      <c r="K84" s="383"/>
      <c r="L84" s="383"/>
      <c r="M84" s="383"/>
      <c r="N84" s="383"/>
      <c r="O84" s="383"/>
      <c r="P84" s="383"/>
    </row>
    <row r="85" spans="1:16" ht="123.75" customHeight="1" x14ac:dyDescent="0.2">
      <c r="A85" s="250" t="s">
        <v>502</v>
      </c>
      <c r="B85" s="250"/>
      <c r="C85" s="250"/>
      <c r="D85" s="250"/>
      <c r="E85" s="250"/>
      <c r="F85" s="250"/>
      <c r="G85" s="250"/>
      <c r="H85" s="250"/>
      <c r="I85" s="250"/>
      <c r="J85" s="250"/>
      <c r="K85" s="250"/>
      <c r="L85" s="250"/>
      <c r="M85" s="250"/>
      <c r="N85" s="250"/>
      <c r="O85" s="250"/>
      <c r="P85" s="250"/>
    </row>
    <row r="86" spans="1:16" ht="18" customHeight="1" x14ac:dyDescent="0.2">
      <c r="A86" s="27" t="s">
        <v>355</v>
      </c>
    </row>
    <row r="87" spans="1:16" ht="22.5" customHeight="1" x14ac:dyDescent="0.2">
      <c r="A87" s="257" t="s">
        <v>388</v>
      </c>
      <c r="B87" s="257"/>
      <c r="C87" s="257"/>
      <c r="D87" s="257"/>
      <c r="E87" s="257"/>
      <c r="F87" s="257"/>
      <c r="G87" s="257"/>
      <c r="H87" s="257"/>
      <c r="I87" s="257"/>
      <c r="J87" s="257"/>
      <c r="K87" s="257"/>
      <c r="L87" s="257"/>
      <c r="M87" s="257"/>
      <c r="N87" s="257"/>
      <c r="O87" s="257"/>
      <c r="P87" s="257"/>
    </row>
  </sheetData>
  <sheetProtection algorithmName="SHA-512" hashValue="71TKoeNB31eo90LRX/k+niq3tALgxZsNuqpM0e//bgaOYEBDFO+OXcEW8JE3TPWzMtJhLeQTI2m4T/Xi7rNTiA==" saltValue="6j8tWdHjw7K4WZTbrECn5A==" spinCount="100000" sheet="1" objects="1" scenarios="1" selectLockedCells="1"/>
  <dataConsolidate/>
  <mergeCells count="293">
    <mergeCell ref="B15:B17"/>
    <mergeCell ref="K15:L17"/>
    <mergeCell ref="C15:C17"/>
    <mergeCell ref="J18:J20"/>
    <mergeCell ref="K18:L20"/>
    <mergeCell ref="M18:M20"/>
    <mergeCell ref="J21:J23"/>
    <mergeCell ref="K21:L23"/>
    <mergeCell ref="M21:M23"/>
    <mergeCell ref="B18:B20"/>
    <mergeCell ref="F18:G20"/>
    <mergeCell ref="C18:C20"/>
    <mergeCell ref="H27:I29"/>
    <mergeCell ref="B27:B29"/>
    <mergeCell ref="B24:B26"/>
    <mergeCell ref="C24:C26"/>
    <mergeCell ref="D24:E26"/>
    <mergeCell ref="F24:G26"/>
    <mergeCell ref="B21:B23"/>
    <mergeCell ref="C21:C23"/>
    <mergeCell ref="D21:E23"/>
    <mergeCell ref="C27:C29"/>
    <mergeCell ref="A36:A38"/>
    <mergeCell ref="K51:L53"/>
    <mergeCell ref="A42:A44"/>
    <mergeCell ref="A18:A20"/>
    <mergeCell ref="A84:P84"/>
    <mergeCell ref="A85:P85"/>
    <mergeCell ref="A9:A11"/>
    <mergeCell ref="J7:J8"/>
    <mergeCell ref="M7:M8"/>
    <mergeCell ref="N7:O8"/>
    <mergeCell ref="A7:A8"/>
    <mergeCell ref="B7:B8"/>
    <mergeCell ref="C7:C8"/>
    <mergeCell ref="D7:E8"/>
    <mergeCell ref="F7:G8"/>
    <mergeCell ref="H7:I8"/>
    <mergeCell ref="P21:P23"/>
    <mergeCell ref="P18:P20"/>
    <mergeCell ref="A30:A32"/>
    <mergeCell ref="A27:A29"/>
    <mergeCell ref="A24:A26"/>
    <mergeCell ref="A21:A23"/>
    <mergeCell ref="H21:I23"/>
    <mergeCell ref="A15:A17"/>
    <mergeCell ref="P15:P17"/>
    <mergeCell ref="C5:D5"/>
    <mergeCell ref="F54:G56"/>
    <mergeCell ref="H54:I56"/>
    <mergeCell ref="D30:E32"/>
    <mergeCell ref="H36:I38"/>
    <mergeCell ref="F30:G32"/>
    <mergeCell ref="H30:I32"/>
    <mergeCell ref="F42:G44"/>
    <mergeCell ref="H42:I44"/>
    <mergeCell ref="D36:E38"/>
    <mergeCell ref="J15:J17"/>
    <mergeCell ref="M15:M17"/>
    <mergeCell ref="D18:E20"/>
    <mergeCell ref="D42:E44"/>
    <mergeCell ref="D27:E29"/>
    <mergeCell ref="F36:G38"/>
    <mergeCell ref="M9:M11"/>
    <mergeCell ref="D9:E11"/>
    <mergeCell ref="F9:G11"/>
    <mergeCell ref="F15:G17"/>
    <mergeCell ref="H15:I17"/>
    <mergeCell ref="D15:E17"/>
    <mergeCell ref="F5:M5"/>
    <mergeCell ref="A54:A56"/>
    <mergeCell ref="A51:A53"/>
    <mergeCell ref="A48:A50"/>
    <mergeCell ref="M51:M53"/>
    <mergeCell ref="C51:C53"/>
    <mergeCell ref="D51:E53"/>
    <mergeCell ref="F51:G53"/>
    <mergeCell ref="H51:I53"/>
    <mergeCell ref="F48:G50"/>
    <mergeCell ref="M48:M50"/>
    <mergeCell ref="J54:J56"/>
    <mergeCell ref="K54:L56"/>
    <mergeCell ref="M54:M56"/>
    <mergeCell ref="J51:J53"/>
    <mergeCell ref="J48:J50"/>
    <mergeCell ref="K48:L50"/>
    <mergeCell ref="B51:B53"/>
    <mergeCell ref="B48:B50"/>
    <mergeCell ref="H48:I50"/>
    <mergeCell ref="B54:B56"/>
    <mergeCell ref="C54:C56"/>
    <mergeCell ref="D54:E56"/>
    <mergeCell ref="C48:C50"/>
    <mergeCell ref="D48:E50"/>
    <mergeCell ref="B30:B32"/>
    <mergeCell ref="B36:B38"/>
    <mergeCell ref="C30:C32"/>
    <mergeCell ref="C36:C38"/>
    <mergeCell ref="B42:B44"/>
    <mergeCell ref="F27:G29"/>
    <mergeCell ref="P7:P8"/>
    <mergeCell ref="K7:L8"/>
    <mergeCell ref="Q21:Q23"/>
    <mergeCell ref="Q36:Q38"/>
    <mergeCell ref="P27:P29"/>
    <mergeCell ref="P24:P26"/>
    <mergeCell ref="F21:G23"/>
    <mergeCell ref="J42:J44"/>
    <mergeCell ref="K42:L44"/>
    <mergeCell ref="M42:M44"/>
    <mergeCell ref="J27:J29"/>
    <mergeCell ref="J24:J26"/>
    <mergeCell ref="P30:P32"/>
    <mergeCell ref="J36:J38"/>
    <mergeCell ref="Q39:Q41"/>
    <mergeCell ref="Q12:Q14"/>
    <mergeCell ref="B9:B11"/>
    <mergeCell ref="C9:C11"/>
    <mergeCell ref="R36:R38"/>
    <mergeCell ref="K24:L26"/>
    <mergeCell ref="M24:M26"/>
    <mergeCell ref="Q7:R7"/>
    <mergeCell ref="Q9:Q11"/>
    <mergeCell ref="M27:M29"/>
    <mergeCell ref="R9:R11"/>
    <mergeCell ref="Q15:Q17"/>
    <mergeCell ref="R15:R17"/>
    <mergeCell ref="R18:R20"/>
    <mergeCell ref="O9:O11"/>
    <mergeCell ref="Q18:Q20"/>
    <mergeCell ref="P9:P11"/>
    <mergeCell ref="R30:R32"/>
    <mergeCell ref="R21:R23"/>
    <mergeCell ref="Q24:Q26"/>
    <mergeCell ref="R24:R26"/>
    <mergeCell ref="Q27:Q29"/>
    <mergeCell ref="R27:R29"/>
    <mergeCell ref="Q30:Q32"/>
    <mergeCell ref="P33:P35"/>
    <mergeCell ref="Q33:Q35"/>
    <mergeCell ref="R33:R35"/>
    <mergeCell ref="N12:N14"/>
    <mergeCell ref="Q54:Q56"/>
    <mergeCell ref="K30:L32"/>
    <mergeCell ref="M30:M32"/>
    <mergeCell ref="N42:N44"/>
    <mergeCell ref="K36:L38"/>
    <mergeCell ref="R54:R56"/>
    <mergeCell ref="N9:N11"/>
    <mergeCell ref="H9:I11"/>
    <mergeCell ref="J9:J11"/>
    <mergeCell ref="K9:L11"/>
    <mergeCell ref="H18:I20"/>
    <mergeCell ref="P54:P56"/>
    <mergeCell ref="P51:P53"/>
    <mergeCell ref="K27:L29"/>
    <mergeCell ref="J30:J32"/>
    <mergeCell ref="M36:M38"/>
    <mergeCell ref="Q48:Q50"/>
    <mergeCell ref="R48:R50"/>
    <mergeCell ref="Q51:Q53"/>
    <mergeCell ref="R51:R53"/>
    <mergeCell ref="Q42:Q44"/>
    <mergeCell ref="O42:O44"/>
    <mergeCell ref="R42:R44"/>
    <mergeCell ref="P36:P38"/>
    <mergeCell ref="R39:R41"/>
    <mergeCell ref="A45:A47"/>
    <mergeCell ref="B45:B47"/>
    <mergeCell ref="C45:C47"/>
    <mergeCell ref="D45:E47"/>
    <mergeCell ref="F45:G47"/>
    <mergeCell ref="H45:I47"/>
    <mergeCell ref="J45:J47"/>
    <mergeCell ref="K45:L47"/>
    <mergeCell ref="M45:M47"/>
    <mergeCell ref="P45:P47"/>
    <mergeCell ref="Q45:Q47"/>
    <mergeCell ref="R45:R47"/>
    <mergeCell ref="A39:A41"/>
    <mergeCell ref="B39:B41"/>
    <mergeCell ref="C39:C41"/>
    <mergeCell ref="D39:E41"/>
    <mergeCell ref="F39:G41"/>
    <mergeCell ref="H39:I41"/>
    <mergeCell ref="J39:J41"/>
    <mergeCell ref="K39:L41"/>
    <mergeCell ref="M39:M41"/>
    <mergeCell ref="P42:P44"/>
    <mergeCell ref="C42:C44"/>
    <mergeCell ref="Q57:Q59"/>
    <mergeCell ref="R57:R59"/>
    <mergeCell ref="A60:A62"/>
    <mergeCell ref="B60:B62"/>
    <mergeCell ref="C60:C62"/>
    <mergeCell ref="D60:E62"/>
    <mergeCell ref="F60:G62"/>
    <mergeCell ref="H60:I62"/>
    <mergeCell ref="J60:J62"/>
    <mergeCell ref="K60:L62"/>
    <mergeCell ref="M60:M62"/>
    <mergeCell ref="P60:P62"/>
    <mergeCell ref="Q60:Q62"/>
    <mergeCell ref="R60:R62"/>
    <mergeCell ref="A57:A59"/>
    <mergeCell ref="B57:B59"/>
    <mergeCell ref="C57:C59"/>
    <mergeCell ref="D57:E59"/>
    <mergeCell ref="F57:G59"/>
    <mergeCell ref="H57:I59"/>
    <mergeCell ref="J57:J59"/>
    <mergeCell ref="K57:L59"/>
    <mergeCell ref="M57:M59"/>
    <mergeCell ref="Q63:Q65"/>
    <mergeCell ref="R63:R65"/>
    <mergeCell ref="A66:A68"/>
    <mergeCell ref="B66:B68"/>
    <mergeCell ref="C66:C68"/>
    <mergeCell ref="D66:E68"/>
    <mergeCell ref="F66:G68"/>
    <mergeCell ref="H66:I68"/>
    <mergeCell ref="J66:J68"/>
    <mergeCell ref="K66:L68"/>
    <mergeCell ref="M66:M68"/>
    <mergeCell ref="P66:P68"/>
    <mergeCell ref="Q66:Q68"/>
    <mergeCell ref="R66:R68"/>
    <mergeCell ref="A63:A65"/>
    <mergeCell ref="B63:B65"/>
    <mergeCell ref="C63:C65"/>
    <mergeCell ref="D63:E65"/>
    <mergeCell ref="F63:G65"/>
    <mergeCell ref="H63:I65"/>
    <mergeCell ref="J63:J65"/>
    <mergeCell ref="K63:L65"/>
    <mergeCell ref="M63:M65"/>
    <mergeCell ref="Q69:Q71"/>
    <mergeCell ref="R69:R71"/>
    <mergeCell ref="A72:A74"/>
    <mergeCell ref="B72:B74"/>
    <mergeCell ref="C72:C74"/>
    <mergeCell ref="D72:E74"/>
    <mergeCell ref="F72:G74"/>
    <mergeCell ref="H72:I74"/>
    <mergeCell ref="J72:J74"/>
    <mergeCell ref="K72:L74"/>
    <mergeCell ref="M72:M74"/>
    <mergeCell ref="P72:P74"/>
    <mergeCell ref="Q72:Q74"/>
    <mergeCell ref="R72:R74"/>
    <mergeCell ref="A69:A71"/>
    <mergeCell ref="B69:B71"/>
    <mergeCell ref="C69:C71"/>
    <mergeCell ref="D69:E71"/>
    <mergeCell ref="F69:G71"/>
    <mergeCell ref="H69:I71"/>
    <mergeCell ref="J69:J71"/>
    <mergeCell ref="K69:L71"/>
    <mergeCell ref="M69:M71"/>
    <mergeCell ref="R12:R14"/>
    <mergeCell ref="A12:A14"/>
    <mergeCell ref="B12:B14"/>
    <mergeCell ref="C12:C14"/>
    <mergeCell ref="D12:E14"/>
    <mergeCell ref="F12:G14"/>
    <mergeCell ref="H12:I14"/>
    <mergeCell ref="J12:J14"/>
    <mergeCell ref="K12:L14"/>
    <mergeCell ref="M12:M14"/>
    <mergeCell ref="A87:P87"/>
    <mergeCell ref="B77:C78"/>
    <mergeCell ref="F77:F78"/>
    <mergeCell ref="B79:E79"/>
    <mergeCell ref="B80:C81"/>
    <mergeCell ref="F80:G81"/>
    <mergeCell ref="G77:G78"/>
    <mergeCell ref="O12:O14"/>
    <mergeCell ref="P12:P14"/>
    <mergeCell ref="P69:P71"/>
    <mergeCell ref="P63:P65"/>
    <mergeCell ref="P57:P59"/>
    <mergeCell ref="P39:P41"/>
    <mergeCell ref="A33:A35"/>
    <mergeCell ref="B33:B35"/>
    <mergeCell ref="C33:C35"/>
    <mergeCell ref="D33:E35"/>
    <mergeCell ref="F33:G35"/>
    <mergeCell ref="H33:I35"/>
    <mergeCell ref="J33:J35"/>
    <mergeCell ref="K33:L35"/>
    <mergeCell ref="M33:M35"/>
    <mergeCell ref="P48:P50"/>
    <mergeCell ref="H24:I26"/>
  </mergeCells>
  <phoneticPr fontId="82" type="noConversion"/>
  <conditionalFormatting sqref="O12">
    <cfRule type="expression" dxfId="55" priority="141" stopIfTrue="1">
      <formula>LEN(TRIM(O12))=0</formula>
    </cfRule>
  </conditionalFormatting>
  <conditionalFormatting sqref="O15">
    <cfRule type="expression" dxfId="54" priority="230" stopIfTrue="1">
      <formula>LEN(TRIM(O15))=0</formula>
    </cfRule>
  </conditionalFormatting>
  <conditionalFormatting sqref="O18:O19">
    <cfRule type="expression" dxfId="53" priority="228" stopIfTrue="1">
      <formula>LEN(TRIM(O18))=0</formula>
    </cfRule>
  </conditionalFormatting>
  <conditionalFormatting sqref="O21">
    <cfRule type="expression" dxfId="52" priority="227" stopIfTrue="1">
      <formula>LEN(TRIM(O21))=0</formula>
    </cfRule>
  </conditionalFormatting>
  <conditionalFormatting sqref="O24">
    <cfRule type="expression" dxfId="51" priority="226" stopIfTrue="1">
      <formula>LEN(TRIM(O24))=0</formula>
    </cfRule>
  </conditionalFormatting>
  <conditionalFormatting sqref="O27">
    <cfRule type="expression" dxfId="50" priority="224" stopIfTrue="1">
      <formula>LEN(TRIM(O27))=0</formula>
    </cfRule>
  </conditionalFormatting>
  <conditionalFormatting sqref="O33">
    <cfRule type="expression" dxfId="49" priority="194" stopIfTrue="1">
      <formula>LEN(TRIM(O33))=0</formula>
    </cfRule>
  </conditionalFormatting>
  <conditionalFormatting sqref="O36">
    <cfRule type="expression" dxfId="48" priority="222" stopIfTrue="1">
      <formula>LEN(TRIM(O36))=0</formula>
    </cfRule>
  </conditionalFormatting>
  <conditionalFormatting sqref="O39">
    <cfRule type="expression" dxfId="47" priority="193" stopIfTrue="1">
      <formula>LEN(TRIM(O39))=0</formula>
    </cfRule>
  </conditionalFormatting>
  <conditionalFormatting sqref="O45:O46">
    <cfRule type="expression" dxfId="46" priority="191" stopIfTrue="1">
      <formula>LEN(TRIM(O45))=0</formula>
    </cfRule>
  </conditionalFormatting>
  <conditionalFormatting sqref="O48">
    <cfRule type="expression" dxfId="45" priority="220" stopIfTrue="1">
      <formula>LEN(TRIM(O48))=0</formula>
    </cfRule>
  </conditionalFormatting>
  <conditionalFormatting sqref="O51">
    <cfRule type="expression" dxfId="44" priority="219" stopIfTrue="1">
      <formula>LEN(TRIM(O51))=0</formula>
    </cfRule>
  </conditionalFormatting>
  <conditionalFormatting sqref="O54 O57 O60">
    <cfRule type="expression" dxfId="43" priority="218" stopIfTrue="1">
      <formula>LEN(TRIM(O54))=0</formula>
    </cfRule>
  </conditionalFormatting>
  <conditionalFormatting sqref="O63:O64">
    <cfRule type="expression" dxfId="42" priority="190" stopIfTrue="1">
      <formula>LEN(TRIM(O63))=0</formula>
    </cfRule>
  </conditionalFormatting>
  <conditionalFormatting sqref="O66:O67">
    <cfRule type="expression" dxfId="41" priority="189" stopIfTrue="1">
      <formula>LEN(TRIM(O66))=0</formula>
    </cfRule>
  </conditionalFormatting>
  <conditionalFormatting sqref="O69:O70">
    <cfRule type="expression" dxfId="40" priority="188" stopIfTrue="1">
      <formula>LEN(TRIM(O69))=0</formula>
    </cfRule>
  </conditionalFormatting>
  <conditionalFormatting sqref="O72:O73">
    <cfRule type="expression" dxfId="39" priority="187" stopIfTrue="1">
      <formula>LEN(TRIM(O72))=0</formula>
    </cfRule>
  </conditionalFormatting>
  <conditionalFormatting sqref="P9">
    <cfRule type="cellIs" dxfId="38" priority="217" stopIfTrue="1" operator="equal">
      <formula>"I.O."</formula>
    </cfRule>
    <cfRule type="cellIs" dxfId="37" priority="216" stopIfTrue="1" operator="equal">
      <formula>"Sollvorgabe nicht erfüllt"</formula>
    </cfRule>
    <cfRule type="cellIs" dxfId="36" priority="215" stopIfTrue="1" operator="equal">
      <formula>"I.O. (Plausibilität unklar)"</formula>
    </cfRule>
    <cfRule type="cellIs" dxfId="35" priority="196" stopIfTrue="1" operator="equal">
      <formula>"Unvollständig"</formula>
    </cfRule>
    <cfRule type="expression" dxfId="34" priority="150">
      <formula>OR(P9=$D$81,P9=$D$80)</formula>
    </cfRule>
  </conditionalFormatting>
  <conditionalFormatting sqref="P12:P23 P27:P41">
    <cfRule type="cellIs" dxfId="33" priority="65" stopIfTrue="1" operator="equal">
      <formula>"Ausnahme (Plausibilität unklar)"</formula>
    </cfRule>
    <cfRule type="cellIs" dxfId="32" priority="66" stopIfTrue="1" operator="equal">
      <formula>"Sollvorgabe nicht erfüllt"</formula>
    </cfRule>
    <cfRule type="cellIs" dxfId="31" priority="67" stopIfTrue="1" operator="equal">
      <formula>"I.O."</formula>
    </cfRule>
  </conditionalFormatting>
  <conditionalFormatting sqref="P12:P23 P27:P42">
    <cfRule type="cellIs" dxfId="30" priority="59" stopIfTrue="1" operator="equal">
      <formula>"Unvollständig"</formula>
    </cfRule>
  </conditionalFormatting>
  <conditionalFormatting sqref="P24:P26">
    <cfRule type="cellIs" dxfId="29" priority="1" operator="equal">
      <formula>"inkorrekt"</formula>
    </cfRule>
    <cfRule type="cellIs" dxfId="28" priority="2" operator="equal">
      <formula>"Sollvorgabe nicht erfüllt"</formula>
    </cfRule>
    <cfRule type="cellIs" dxfId="27" priority="3" operator="equal">
      <formula>"I.O."</formula>
    </cfRule>
  </conditionalFormatting>
  <conditionalFormatting sqref="P27:P29">
    <cfRule type="cellIs" dxfId="26" priority="11" stopIfTrue="1" operator="equal">
      <formula>"I.O. (Plausibilität unklar)"</formula>
    </cfRule>
  </conditionalFormatting>
  <conditionalFormatting sqref="P27:P42 P12:P23">
    <cfRule type="expression" dxfId="25" priority="58">
      <formula>OR(P12=$D$81,P12=$D$80)</formula>
    </cfRule>
  </conditionalFormatting>
  <conditionalFormatting sqref="P33:P35">
    <cfRule type="cellIs" dxfId="24" priority="10" stopIfTrue="1" operator="equal">
      <formula>"I.O. (Plausibilität unklar)"</formula>
    </cfRule>
  </conditionalFormatting>
  <conditionalFormatting sqref="P39:P41">
    <cfRule type="cellIs" dxfId="23" priority="9" stopIfTrue="1" operator="equal">
      <formula>"I.O. (Plausibilität unklar)"</formula>
    </cfRule>
  </conditionalFormatting>
  <conditionalFormatting sqref="P42">
    <cfRule type="cellIs" dxfId="22" priority="61" stopIfTrue="1" operator="equal">
      <formula>"Sollvorgabe nicht erfüllt"</formula>
    </cfRule>
    <cfRule type="cellIs" dxfId="21" priority="62" stopIfTrue="1" operator="equal">
      <formula>"I.O."</formula>
    </cfRule>
    <cfRule type="cellIs" dxfId="20" priority="60" stopIfTrue="1" operator="equal">
      <formula>"I.O. (Plausibilität unklar)"</formula>
    </cfRule>
  </conditionalFormatting>
  <conditionalFormatting sqref="P45:P47">
    <cfRule type="cellIs" dxfId="19" priority="8" stopIfTrue="1" operator="equal">
      <formula>"I.O. (Plausibilität unklar)"</formula>
    </cfRule>
  </conditionalFormatting>
  <conditionalFormatting sqref="P45:P56">
    <cfRule type="cellIs" dxfId="18" priority="40" stopIfTrue="1" operator="equal">
      <formula>"Ausnahme (Plausibilität unklar)"</formula>
    </cfRule>
  </conditionalFormatting>
  <conditionalFormatting sqref="P45:P59">
    <cfRule type="cellIs" dxfId="17" priority="42" stopIfTrue="1" operator="equal">
      <formula>"I.O."</formula>
    </cfRule>
    <cfRule type="cellIs" dxfId="16" priority="41" stopIfTrue="1" operator="equal">
      <formula>"Sollvorgabe nicht erfüllt"</formula>
    </cfRule>
  </conditionalFormatting>
  <conditionalFormatting sqref="P45:P74">
    <cfRule type="cellIs" dxfId="15" priority="14" stopIfTrue="1" operator="equal">
      <formula>"Unvollständig"</formula>
    </cfRule>
    <cfRule type="expression" dxfId="14" priority="13">
      <formula>OR(P45=$D$81,P45=$D$80)</formula>
    </cfRule>
  </conditionalFormatting>
  <conditionalFormatting sqref="P57:P74">
    <cfRule type="cellIs" dxfId="13" priority="15" stopIfTrue="1" operator="equal">
      <formula>"I.O. (Plausibilität unklar)"</formula>
    </cfRule>
  </conditionalFormatting>
  <conditionalFormatting sqref="P60:P74">
    <cfRule type="cellIs" dxfId="12" priority="17" stopIfTrue="1" operator="equal">
      <formula>"I.O."</formula>
    </cfRule>
    <cfRule type="cellIs" dxfId="11" priority="16" stopIfTrue="1" operator="equal">
      <formula>"Sollvorgabe nicht erfüllt"</formula>
    </cfRule>
  </conditionalFormatting>
  <conditionalFormatting sqref="P63:P74">
    <cfRule type="cellIs" dxfId="10" priority="4" stopIfTrue="1" operator="equal">
      <formula>"Ausnahme (Plausibilität unklar)"</formula>
    </cfRule>
  </conditionalFormatting>
  <conditionalFormatting sqref="Q9:Q33">
    <cfRule type="expression" dxfId="9" priority="145">
      <formula>OR($P9="Unvollständig",$P9="Sollvorgabe nicht erfüllt",$P9="I.O. (Plausibilität unklar)",$P9="Ausnahme (Plausibilität unklar)",$P9="optional - unvollständig",$P9="optional - Sollvorgabe nicht erfüllt",$P9="optional - I.O. (Plausibilität unklar)", $P9="optional - I.O. (Plausibilität unklar)",$P9="optional - Ausnahme (Plausibilität unklar)")</formula>
    </cfRule>
    <cfRule type="notContainsBlanks" dxfId="8" priority="143" stopIfTrue="1">
      <formula>LEN(TRIM(Q9))&gt;0</formula>
    </cfRule>
  </conditionalFormatting>
  <conditionalFormatting sqref="Q36:Q39 Q42:Q45 Q48:Q74">
    <cfRule type="notContainsBlanks" dxfId="7" priority="195" stopIfTrue="1">
      <formula>LEN(TRIM(Q36))&gt;0</formula>
    </cfRule>
    <cfRule type="expression" dxfId="6" priority="212">
      <formula>OR($P36="Unvollständig",$P36="Sollvorgabe nicht erfüllt",$P36="I.O. (Plausibilität unklar)",$P36="Ausnahme (Plausibilität unklar)",$P36="optional - unvollständig",$P36="optional - Sollvorgabe nicht erfüllt",$P36="optional - I.O. (Plausibilität unklar)", $P36="optional - I.O. (Plausibilität unklar)",$P36="optional - Ausnahme (Plausibilität unklar)")</formula>
    </cfRule>
  </conditionalFormatting>
  <dataValidations xWindow="1324" yWindow="515" count="17">
    <dataValidation type="textLength" allowBlank="1" showInputMessage="1" showErrorMessage="1" errorTitle="Zeichenlänge" error="Minimal 30 Zeichen und max. 500 Zeichen." sqref="Q15:Q33 R9:R33 Q36:R39 Q42:R45 Q48:R74">
      <formula1>30</formula1>
      <formula2>500</formula2>
    </dataValidation>
    <dataValidation type="whole" showInputMessage="1" showErrorMessage="1" errorTitle="Eingabefehler" error="1. Tabellenblatt Basisdaten muss vollständig ausgefüllt sein._x000a_2. Zähler muss eine positive ganze Zahl sein._x000a_3. Zähler kann nicht größer als Nenner sein." sqref="O69 O36 O63 O66 O21 O24">
      <formula1>0</formula1>
      <formula2>IF(O22="",5000,O22)</formula2>
    </dataValidation>
    <dataValidation type="whole" showInputMessage="1" showErrorMessage="1" errorTitle="Eingabefehler" error="1. Tabellenblatt Basisdaten muss vollständig ausgefüllt sein._x000a_2. Zähler muss eine positive ganze Zahl sein._x000a_3. Zähler kann nicht größer als Nenner sein." sqref="O60 O15 O27 O57 O54 O48 O51">
      <formula1>0</formula1>
      <formula2>IF(O16="",0,O16)</formula2>
    </dataValidation>
    <dataValidation type="custom" showInputMessage="1" showErrorMessage="1" errorTitle="Eingabefehler" error="1. Nenner muss eine positive ganze Zahl sein. _x000a_2. Nenner kann nicht kleiner als Zähler sein._x000a_3. Nenner kann nicht größer als Zelle G33 (Basisdaten) sein._x000a_4. Nenner kann nicht kleiner als Zähler KN 8 sein." sqref="O37">
      <formula1>IF(O37&gt;=0,IF(O33&lt;&gt;"",IF(O37=O33,O37,FALSE),IF(AND(O37&gt;=O36,O37&lt;=S37),TRUE,FALSE)))</formula1>
    </dataValidation>
    <dataValidation showInputMessage="1" showErrorMessage="1" errorTitle="Eingabefehler" error="1. Nenner muss eine positive ganze Zahl sein. _x000a_2. Nenner kann nicht kleiner als Zähler sein._x000a_3. Nenner kann nicht kleiner als die Anzahl der Primärfälle und Patienten mit Rezidiv sein." sqref="O25"/>
    <dataValidation type="textLength" allowBlank="1" showInputMessage="1" showErrorMessage="1" errorTitle="Zeichenlänge" error="Minimal 30 Zeichen und max. 500 Zeichen." promptTitle="Hinweis" prompt="Wenn die Datenqualität nicht &quot;I.O.&quot; ist, ist der Kennzahlenwert zu begründen." sqref="Q9:Q11">
      <formula1>30</formula1>
      <formula2>500</formula2>
    </dataValidation>
    <dataValidation type="whole" allowBlank="1" showInputMessage="1" showErrorMessage="1" errorTitle="Eingabefehler" error="1. Tabellenblatt Basisdaten muss vollständig ausgefüllt sein._x000a_2. Zähler muss eine positive ganze Zahl sein._x000a_3. Zähler kann nicht größer als Nenner sein." sqref="O33 O39">
      <formula1>0</formula1>
      <formula2>IF(O34="",5000,O34)</formula2>
    </dataValidation>
    <dataValidation type="whole" showInputMessage="1" showErrorMessage="1" errorTitle="Eingabefehler" error="1. Zähler muss eine positive ganze Zahl sein._x000a_2. Zähler kann nicht größer als Nenner sein." sqref="O18 O72">
      <formula1>0</formula1>
      <formula2>IF(O19="",5000,O19)</formula2>
    </dataValidation>
    <dataValidation type="whole" allowBlank="1" showInputMessage="1" showErrorMessage="1" errorTitle="Eingabefehler" error="1. Zähler muss eine positive ganze Zahl sein._x000a_2. Zähler kann nicht größer als Nenner sein." sqref="O45">
      <formula1>0</formula1>
      <formula2>IF(O46="",5000,O46)</formula2>
    </dataValidation>
    <dataValidation type="whole" showInputMessage="1" showErrorMessage="1" errorTitle="Eingabefehler" error="1. Nenner muss eine positive ganze Zahl sein. _x000a_2. Nenner kann nicht kleiner als Zähler sein._x000a_3. Nenner kann nicht größer sein als die Anzahl Operative Primärfälle (Basisdaten E31)." sqref="O70 O67">
      <formula1>O66</formula1>
      <formula2>S67</formula2>
    </dataValidation>
    <dataValidation type="whole" showInputMessage="1" showErrorMessage="1" errorTitle="Eingabefehler" error="1. Nenner muss eine positive ganze Zahl sein. _x000a_2. Nenner kann nicht kleiner als Zähler sein." sqref="O73">
      <formula1>O72</formula1>
      <formula2>5000</formula2>
    </dataValidation>
    <dataValidation type="whole" showInputMessage="1" showErrorMessage="1" errorTitle="Eingabefehler" error="1. Nenner muss eine positive ganze Zahl sein. _x000a_2. Nenner kann nicht kleiner als Zähler sein._x000a_3. Nenner kann nicht größer sein als Kennzahl 1b" sqref="O19">
      <formula1>O18</formula1>
      <formula2>O12</formula2>
    </dataValidation>
    <dataValidation type="whole" showInputMessage="1" showErrorMessage="1" errorTitle="Eingabefehler" error="1. Tabellenblatt Basisdaten muss vollständig ausgefüllt sein._x000a_2. Zähler muss eine positive ganze Zahl sein._x000a_" sqref="O30">
      <formula1>0</formula1>
      <formula2>5000</formula2>
    </dataValidation>
    <dataValidation type="whole" allowBlank="1" showInputMessage="1" showErrorMessage="1" errorTitle="Eingabefehler" error="Ganze Zahl zwischen 0 und 5000 eingeben." sqref="O12:O14">
      <formula1>0</formula1>
      <formula2>5000</formula2>
    </dataValidation>
    <dataValidation type="whole" showInputMessage="1" showErrorMessage="1" errorTitle="Eingabefehler" error="1. Tabellenblatt Basisdaten muss vollständig ausgefüllt sein_x000a_1. Nenner muss eine positive ganze Zahl sein_x000a_2. Nenner kann nicht kleiner als Zähler sein_x000a_3. Nenner kann nicht größer sein als die Anzahl Op. PF (Basisdaten E31)" sqref="O46">
      <formula1>O45</formula1>
      <formula2>S46</formula2>
    </dataValidation>
    <dataValidation type="whole" showInputMessage="1" showErrorMessage="1" errorTitle="Eingabefehler" error="1. Tabellenblatt Basisdaten muss vollständig ausgefüllt sein_x000a_2. Nenner muss eine positive ganze Zahl sein_x000a_3. Nenner kann nicht kleiner als Zähler sein_x000a_4. Nenner kann nicht größer sein als die Anzahl Op. PF (Basisdaten E31)" sqref="O64">
      <formula1>O63</formula1>
      <formula2>S64</formula2>
    </dataValidation>
    <dataValidation type="textLength" allowBlank="1" showErrorMessage="1" errorTitle="Zeichenlänge" error="Minimal 30 Zeichen und max. 500 Zeichen." sqref="Q12:Q14">
      <formula1>30</formula1>
      <formula2>500</formula2>
    </dataValidation>
  </dataValidations>
  <pageMargins left="0.43307086614173229" right="7.874015748031496E-2" top="0.59055118110236227" bottom="0.39370078740157483" header="0.11811023622047245" footer="0.11811023622047245"/>
  <pageSetup paperSize="9" scale="89" orientation="landscape" r:id="rId1"/>
  <headerFooter>
    <oddFooter>&amp;L
&amp;"Arial,Standard"&amp;7&amp;F&amp;C&amp;"Arial,Standard"&amp;7
 © DKG  Alle Rechte vorbehalten&amp;R&amp;"Arial,Standard"&amp;7&amp;P</oddFooter>
  </headerFooter>
  <rowBreaks count="5" manualBreakCount="5">
    <brk id="23" max="15" man="1"/>
    <brk id="38" max="15" man="1"/>
    <brk id="50" max="15" man="1"/>
    <brk id="59" max="15" man="1"/>
    <brk id="71" max="15" man="1"/>
  </rowBreaks>
  <ignoredErrors>
    <ignoredError sqref="B9:B11 B42:B44 B30:B32" twoDigitTextYear="1"/>
  </ignoredError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3:O92"/>
  <sheetViews>
    <sheetView topLeftCell="B54" workbookViewId="0">
      <selection activeCell="M43" sqref="M43"/>
    </sheetView>
  </sheetViews>
  <sheetFormatPr baseColWidth="10" defaultColWidth="9.140625" defaultRowHeight="11.25" x14ac:dyDescent="0.2"/>
  <cols>
    <col min="1" max="5" width="9.140625" style="7" customWidth="1"/>
    <col min="6" max="6" width="15.5703125" style="7" customWidth="1"/>
    <col min="7" max="7" width="20.7109375" style="7" customWidth="1"/>
    <col min="8" max="8" width="22.42578125" style="7" bestFit="1" customWidth="1"/>
    <col min="9" max="9" width="9.140625" style="7" customWidth="1"/>
    <col min="10" max="10" width="11.5703125" style="7" customWidth="1"/>
    <col min="11" max="11" width="18.7109375" style="7" bestFit="1" customWidth="1"/>
    <col min="12" max="16384" width="9.140625" style="7"/>
  </cols>
  <sheetData>
    <row r="3" spans="2:11" x14ac:dyDescent="0.2">
      <c r="C3" s="27" t="s">
        <v>226</v>
      </c>
    </row>
    <row r="4" spans="2:11" ht="22.5" x14ac:dyDescent="0.2">
      <c r="D4" s="32" t="s">
        <v>168</v>
      </c>
    </row>
    <row r="5" spans="2:11" ht="33.75" x14ac:dyDescent="0.2">
      <c r="C5" s="33" t="s">
        <v>227</v>
      </c>
      <c r="D5" s="33" t="s">
        <v>228</v>
      </c>
      <c r="E5" s="33" t="s">
        <v>229</v>
      </c>
      <c r="F5" s="33" t="s">
        <v>171</v>
      </c>
      <c r="G5" s="33" t="s">
        <v>170</v>
      </c>
      <c r="H5" s="7" t="s">
        <v>305</v>
      </c>
      <c r="I5" s="33" t="s">
        <v>230</v>
      </c>
      <c r="K5" s="7" t="s">
        <v>306</v>
      </c>
    </row>
    <row r="6" spans="2:11" x14ac:dyDescent="0.2">
      <c r="C6" s="7">
        <f>COUNTIF('Kennzahlenbogen_(KB)'!$P$9:$P$74,C5)</f>
        <v>0</v>
      </c>
      <c r="D6" s="7">
        <f>COUNTIF('Kennzahlenbogen_(KB)'!$P$9:$P$74,D5)</f>
        <v>0</v>
      </c>
      <c r="E6" s="7">
        <f>COUNTIF('Kennzahlenbogen_(KB)'!$P$9:$P$74,E5)</f>
        <v>0</v>
      </c>
      <c r="F6" s="7">
        <f>COUNTIF('Kennzahlenbogen_(KB)'!$P$9:$P$74,F5)</f>
        <v>22</v>
      </c>
      <c r="G6" s="7">
        <f>COUNTIF('Kennzahlenbogen_(KB)'!$P$9:$P$74,G5)</f>
        <v>0</v>
      </c>
      <c r="H6" s="7">
        <f>COUNTIF('Kennzahlenbogen_(KB)'!$P$9:$P$74,H5)</f>
        <v>0</v>
      </c>
      <c r="I6" s="7">
        <f t="shared" ref="I6:I9" si="0">SUM(C6:H6)</f>
        <v>22</v>
      </c>
      <c r="K6" s="7">
        <f>D6+H6</f>
        <v>0</v>
      </c>
    </row>
    <row r="7" spans="2:11" x14ac:dyDescent="0.2">
      <c r="D7" s="7">
        <f>C6+D6+H6</f>
        <v>0</v>
      </c>
      <c r="E7" s="7">
        <f>E6</f>
        <v>0</v>
      </c>
      <c r="G7" s="7">
        <f>F6+G6</f>
        <v>22</v>
      </c>
      <c r="I7" s="7">
        <f>SUM(C7:G7)</f>
        <v>22</v>
      </c>
    </row>
    <row r="8" spans="2:11" x14ac:dyDescent="0.2">
      <c r="E8" s="7">
        <f>E7+D7</f>
        <v>0</v>
      </c>
      <c r="G8" s="7">
        <f>G7</f>
        <v>22</v>
      </c>
      <c r="I8" s="7">
        <f>SUM(C8:H8)</f>
        <v>22</v>
      </c>
    </row>
    <row r="9" spans="2:11" x14ac:dyDescent="0.2">
      <c r="B9" s="94">
        <v>22</v>
      </c>
      <c r="C9" s="37">
        <f>ROUND(C6/$B$9,4)</f>
        <v>0</v>
      </c>
      <c r="D9" s="37">
        <f>ROUND(D6/$B$9,4)</f>
        <v>0</v>
      </c>
      <c r="E9" s="37">
        <f>ROUND(E6/$B$9,4)</f>
        <v>0</v>
      </c>
      <c r="F9" s="37">
        <f t="shared" ref="F9:G9" si="1">ROUND(F6/$B$9,4)</f>
        <v>1</v>
      </c>
      <c r="G9" s="37">
        <f t="shared" si="1"/>
        <v>0</v>
      </c>
      <c r="H9" s="37">
        <f>ROUND(H6/$B$9,4)</f>
        <v>0</v>
      </c>
      <c r="I9" s="37">
        <f t="shared" si="0"/>
        <v>1</v>
      </c>
      <c r="K9" s="37">
        <f>D9+H9</f>
        <v>0</v>
      </c>
    </row>
    <row r="10" spans="2:11" x14ac:dyDescent="0.2">
      <c r="D10" s="37">
        <f>ROUND((C6+D6+H6)/$B$9,4)</f>
        <v>0</v>
      </c>
      <c r="E10" s="37">
        <f>ROUND(E6/$B$9,4)</f>
        <v>0</v>
      </c>
      <c r="G10" s="37">
        <f>ROUND((F6+G6)/$B$9,4)</f>
        <v>1</v>
      </c>
      <c r="H10" s="37">
        <f>ROUND((H6+D6+C6)/$B$9,4)</f>
        <v>0</v>
      </c>
      <c r="I10" s="37">
        <f>SUM(C10:G10)</f>
        <v>1</v>
      </c>
      <c r="K10" s="37"/>
    </row>
    <row r="11" spans="2:11" x14ac:dyDescent="0.2">
      <c r="E11" s="37">
        <f>ROUND((C6+D6+E6+H6)/$B$9,4)</f>
        <v>0</v>
      </c>
      <c r="G11" s="37">
        <f>G10</f>
        <v>1</v>
      </c>
      <c r="I11" s="37">
        <f>SUM(C11:H11)</f>
        <v>1</v>
      </c>
    </row>
    <row r="16" spans="2:11" x14ac:dyDescent="0.2">
      <c r="C16" s="27" t="s">
        <v>231</v>
      </c>
    </row>
    <row r="17" spans="2:15" ht="45" x14ac:dyDescent="0.2">
      <c r="C17" s="23" t="s">
        <v>232</v>
      </c>
      <c r="D17" s="23" t="s">
        <v>233</v>
      </c>
      <c r="E17" s="23" t="s">
        <v>234</v>
      </c>
      <c r="F17" s="23" t="s">
        <v>235</v>
      </c>
      <c r="G17" s="23" t="s">
        <v>236</v>
      </c>
    </row>
    <row r="22" spans="2:15" ht="15" x14ac:dyDescent="0.25">
      <c r="C22" s="4" t="s">
        <v>237</v>
      </c>
    </row>
    <row r="24" spans="2:15" x14ac:dyDescent="0.2">
      <c r="C24" s="35" t="s">
        <v>238</v>
      </c>
      <c r="D24" s="35" t="s">
        <v>239</v>
      </c>
      <c r="E24" s="35" t="s">
        <v>240</v>
      </c>
      <c r="F24" s="35" t="s">
        <v>241</v>
      </c>
      <c r="G24" s="35" t="s">
        <v>242</v>
      </c>
      <c r="H24" s="35" t="s">
        <v>243</v>
      </c>
      <c r="I24" s="35"/>
      <c r="J24" s="35" t="s">
        <v>244</v>
      </c>
      <c r="K24" s="35" t="s">
        <v>245</v>
      </c>
      <c r="L24" s="35" t="s">
        <v>246</v>
      </c>
      <c r="M24" s="35" t="s">
        <v>247</v>
      </c>
      <c r="N24" s="35" t="s">
        <v>248</v>
      </c>
      <c r="O24" s="35" t="s">
        <v>249</v>
      </c>
    </row>
    <row r="25" spans="2:15" x14ac:dyDescent="0.2">
      <c r="C25" s="34"/>
      <c r="D25" s="34"/>
      <c r="E25" s="34"/>
      <c r="F25" s="34"/>
      <c r="G25" s="34"/>
      <c r="H25" s="34"/>
      <c r="I25" s="34"/>
      <c r="J25" s="34"/>
      <c r="K25" s="34"/>
      <c r="L25" s="34"/>
      <c r="M25" s="41"/>
      <c r="N25" s="41"/>
      <c r="O25" s="41"/>
    </row>
    <row r="26" spans="2:15" x14ac:dyDescent="0.2">
      <c r="C26" s="34"/>
      <c r="D26" s="34"/>
      <c r="E26" s="34"/>
      <c r="F26" s="34"/>
      <c r="G26" s="34"/>
      <c r="H26" s="34"/>
      <c r="I26" s="34"/>
      <c r="J26" s="34"/>
      <c r="K26" s="34"/>
      <c r="L26" s="34"/>
      <c r="M26" s="41"/>
      <c r="N26" s="41"/>
      <c r="O26" s="41"/>
    </row>
    <row r="27" spans="2:15" x14ac:dyDescent="0.2">
      <c r="C27" s="78" t="s">
        <v>375</v>
      </c>
      <c r="D27" s="79">
        <v>0</v>
      </c>
      <c r="E27" s="80">
        <v>0</v>
      </c>
      <c r="F27" s="80">
        <v>1000000000000</v>
      </c>
      <c r="G27" s="81">
        <v>30</v>
      </c>
      <c r="H27" s="80">
        <v>1000000000000</v>
      </c>
      <c r="I27" s="80"/>
      <c r="J27" s="80">
        <v>-10000</v>
      </c>
      <c r="K27" s="80">
        <v>10000</v>
      </c>
      <c r="L27" s="83">
        <f>'Kennzahlenbogen_(KB)'!O9</f>
        <v>0</v>
      </c>
      <c r="M27" s="83">
        <f>IF('Kennzahlenbogen_(KB)'!P9=Berechnung1!$G$5,1,IF('Kennzahlenbogen_(KB)'!P9=Berechnung1!$F$5,1,IF('Kennzahlenbogen_(KB)'!P9=Berechnung1!$E$5,2,IF('Kennzahlenbogen_(KB)'!P9=Berechnung1!$D$5,3,IF('Kennzahlenbogen_(KB)'!P9=Berechnung1!$C$5,4,"")))))</f>
        <v>1</v>
      </c>
      <c r="N27" s="83">
        <f>IF(M27&gt;1,M27+3,M27)</f>
        <v>1</v>
      </c>
      <c r="O27" s="83">
        <f>IF('Kennzahlenbogen_(KB)'!R9="",0,1)</f>
        <v>0</v>
      </c>
    </row>
    <row r="28" spans="2:15" x14ac:dyDescent="0.2">
      <c r="C28" s="34"/>
      <c r="D28" s="34"/>
      <c r="E28" s="34"/>
      <c r="F28" s="34"/>
      <c r="G28" s="34"/>
      <c r="H28" s="34"/>
      <c r="I28" s="34"/>
      <c r="J28" s="34"/>
      <c r="K28" s="34"/>
      <c r="L28" s="42"/>
      <c r="M28" s="41" t="str">
        <f>IF('Kennzahlenbogen_(KB)'!P10=Berechnung1!$G$5,1,IF('Kennzahlenbogen_(KB)'!P10=Berechnung1!$F$5,1,IF('Kennzahlenbogen_(KB)'!P10=Berechnung1!$E$5,2,IF('Kennzahlenbogen_(KB)'!P10=Berechnung1!$D$5,3,IF('Kennzahlenbogen_(KB)'!P10=Berechnung1!$C$5,4,"")))))</f>
        <v/>
      </c>
      <c r="N28" s="41"/>
      <c r="O28" s="41"/>
    </row>
    <row r="29" spans="2:15" x14ac:dyDescent="0.2">
      <c r="C29" s="34"/>
      <c r="D29" s="34"/>
      <c r="E29" s="34"/>
      <c r="F29" s="34"/>
      <c r="G29" s="34"/>
      <c r="H29" s="34"/>
      <c r="I29" s="34"/>
      <c r="J29" s="34"/>
      <c r="K29" s="34"/>
      <c r="L29" s="42"/>
      <c r="M29" s="41" t="str">
        <f>IF('Kennzahlenbogen_(KB)'!P11=Berechnung1!$G$5,1,IF('Kennzahlenbogen_(KB)'!P11=Berechnung1!$F$5,1,IF('Kennzahlenbogen_(KB)'!P11=Berechnung1!$E$5,2,IF('Kennzahlenbogen_(KB)'!P11=Berechnung1!$D$5,3,IF('Kennzahlenbogen_(KB)'!P11=Berechnung1!$C$5,4,"")))))</f>
        <v/>
      </c>
      <c r="N29" s="41"/>
      <c r="O29" s="41"/>
    </row>
    <row r="30" spans="2:15" x14ac:dyDescent="0.2">
      <c r="B30" s="7" t="s">
        <v>358</v>
      </c>
      <c r="C30" s="84" t="s">
        <v>377</v>
      </c>
      <c r="D30" s="85">
        <v>0</v>
      </c>
      <c r="E30" s="86">
        <v>0</v>
      </c>
      <c r="F30" s="86">
        <v>1000000000000</v>
      </c>
      <c r="G30" s="126">
        <v>-10000</v>
      </c>
      <c r="H30" s="86">
        <v>1000000000000</v>
      </c>
      <c r="I30" s="86"/>
      <c r="J30" s="86">
        <v>-10000</v>
      </c>
      <c r="K30" s="86">
        <v>10000</v>
      </c>
      <c r="L30" s="88">
        <f>'Kennzahlenbogen_(KB)'!O12</f>
        <v>0</v>
      </c>
      <c r="M30" s="88">
        <f>IF('Kennzahlenbogen_(KB)'!P12=Berechnung1!$H$5,5,IF('Kennzahlenbogen_(KB)'!P12=Berechnung1!$G$5,1,IF('Kennzahlenbogen_(KB)'!P12=Berechnung1!$F$5,1,IF('Kennzahlenbogen_(KB)'!P12=Berechnung1!$E$5,2,IF('Kennzahlenbogen_(KB)'!P12=Berechnung1!$D$5,3,IF('Kennzahlenbogen_(KB)'!P12=Berechnung1!$C$5,4,""))))))</f>
        <v>1</v>
      </c>
      <c r="N30" s="88">
        <f>IF(M30&gt;1,M30+3,M30)</f>
        <v>1</v>
      </c>
      <c r="O30" s="88">
        <f>IF('Kennzahlenbogen_(KB)'!R12="",0,1)</f>
        <v>0</v>
      </c>
    </row>
    <row r="31" spans="2:15" x14ac:dyDescent="0.2">
      <c r="C31" s="34"/>
      <c r="D31" s="34"/>
      <c r="E31" s="34"/>
      <c r="F31" s="34"/>
      <c r="G31" s="34"/>
      <c r="H31" s="34"/>
      <c r="I31" s="34"/>
      <c r="J31" s="34"/>
      <c r="K31" s="34"/>
      <c r="L31" s="42"/>
      <c r="M31" s="41"/>
      <c r="N31" s="41"/>
      <c r="O31" s="41"/>
    </row>
    <row r="32" spans="2:15" x14ac:dyDescent="0.2">
      <c r="C32" s="34"/>
      <c r="D32" s="34"/>
      <c r="E32" s="34"/>
      <c r="F32" s="34"/>
      <c r="G32" s="34"/>
      <c r="H32" s="34"/>
      <c r="I32" s="34"/>
      <c r="J32" s="34"/>
      <c r="K32" s="34"/>
      <c r="L32" s="42"/>
      <c r="M32" s="41"/>
      <c r="N32" s="41"/>
      <c r="O32" s="41"/>
    </row>
    <row r="33" spans="2:15" x14ac:dyDescent="0.2">
      <c r="C33" s="78">
        <v>2</v>
      </c>
      <c r="D33" s="79" t="s">
        <v>250</v>
      </c>
      <c r="E33" s="80">
        <v>0</v>
      </c>
      <c r="F33" s="80">
        <v>1</v>
      </c>
      <c r="G33" s="80">
        <v>0.95</v>
      </c>
      <c r="H33" s="80">
        <v>10000</v>
      </c>
      <c r="I33" s="80"/>
      <c r="J33" s="80">
        <v>-10000</v>
      </c>
      <c r="K33" s="80">
        <v>10000</v>
      </c>
      <c r="L33" s="82" t="str">
        <f>'Kennzahlenbogen_(KB)'!O17</f>
        <v>n.d.</v>
      </c>
      <c r="M33" s="83">
        <f>IF('Kennzahlenbogen_(KB)'!P15=Berechnung1!$G$5,1,IF('Kennzahlenbogen_(KB)'!P15=Berechnung1!$F$5,1,IF('Kennzahlenbogen_(KB)'!P15=Berechnung1!$E$5,2,IF('Kennzahlenbogen_(KB)'!P15=Berechnung1!$D$5,3,IF('Kennzahlenbogen_(KB)'!P15=Berechnung1!$C$5,4,"")))))</f>
        <v>1</v>
      </c>
      <c r="N33" s="83">
        <f>IF(M33&gt;1,M33+3,M33)</f>
        <v>1</v>
      </c>
      <c r="O33" s="83">
        <f>IF('Kennzahlenbogen_(KB)'!R15="",0,1)</f>
        <v>0</v>
      </c>
    </row>
    <row r="34" spans="2:15" x14ac:dyDescent="0.2">
      <c r="C34" s="34"/>
      <c r="D34" s="34"/>
      <c r="E34" s="34"/>
      <c r="F34" s="34"/>
      <c r="G34" s="34"/>
      <c r="H34" s="34"/>
      <c r="I34" s="34"/>
      <c r="J34" s="34"/>
      <c r="K34" s="34"/>
      <c r="L34" s="42"/>
      <c r="M34" s="41"/>
      <c r="N34" s="41"/>
      <c r="O34" s="41"/>
    </row>
    <row r="35" spans="2:15" x14ac:dyDescent="0.2">
      <c r="C35" s="34"/>
      <c r="D35" s="34"/>
      <c r="E35" s="34"/>
      <c r="F35" s="34"/>
      <c r="G35" s="34"/>
      <c r="H35" s="34"/>
      <c r="I35" s="34"/>
      <c r="J35" s="34"/>
      <c r="K35" s="34"/>
      <c r="L35" s="42"/>
      <c r="M35" s="41"/>
      <c r="N35" s="41"/>
      <c r="O35" s="41"/>
    </row>
    <row r="36" spans="2:15" x14ac:dyDescent="0.2">
      <c r="B36" s="7" t="s">
        <v>358</v>
      </c>
      <c r="C36" s="84">
        <v>3</v>
      </c>
      <c r="D36" s="85" t="s">
        <v>250</v>
      </c>
      <c r="E36" s="86">
        <v>0</v>
      </c>
      <c r="F36" s="86">
        <v>1</v>
      </c>
      <c r="G36" s="86">
        <v>0.95</v>
      </c>
      <c r="H36" s="86">
        <v>10000</v>
      </c>
      <c r="I36" s="86"/>
      <c r="J36" s="86">
        <v>-10000</v>
      </c>
      <c r="K36" s="86">
        <v>1000000</v>
      </c>
      <c r="L36" s="87" t="str">
        <f>'Kennzahlenbogen_(KB)'!O20</f>
        <v>n.d.</v>
      </c>
      <c r="M36" s="88">
        <f>IF('Kennzahlenbogen_(KB)'!P18=Berechnung1!$H$5,5,IF('Kennzahlenbogen_(KB)'!P18=Berechnung1!$G$5,1,IF('Kennzahlenbogen_(KB)'!P18=Berechnung1!$F$5,1,IF('Kennzahlenbogen_(KB)'!P18=Berechnung1!$E$5,2,IF(AND('Kennzahlenbogen_(KB)'!P18=Berechnung1!$D$5,'Kennzahlenbogen_(KB)'!O18=0,'Kennzahlenbogen_(KB)'!O19=0),5,IF('Kennzahlenbogen_(KB)'!P18=Berechnung1!$D$5,3,IF('Kennzahlenbogen_(KB)'!P18=Berechnung1!$C$5,4,"")))))))</f>
        <v>1</v>
      </c>
      <c r="N36" s="88">
        <f>IF(M36&gt;1,M36+3,M36)</f>
        <v>1</v>
      </c>
      <c r="O36" s="88">
        <f>IF('Kennzahlenbogen_(KB)'!R18="",0,1)</f>
        <v>0</v>
      </c>
    </row>
    <row r="37" spans="2:15" x14ac:dyDescent="0.2">
      <c r="C37" s="34"/>
      <c r="D37" s="34"/>
      <c r="E37" s="34"/>
      <c r="F37" s="34"/>
      <c r="G37" s="34"/>
      <c r="H37" s="34"/>
      <c r="I37" s="34"/>
      <c r="J37" s="34"/>
      <c r="K37" s="34"/>
      <c r="L37" s="42"/>
      <c r="M37" s="41"/>
      <c r="N37" s="41"/>
      <c r="O37" s="41"/>
    </row>
    <row r="38" spans="2:15" x14ac:dyDescent="0.2">
      <c r="C38" s="34"/>
      <c r="D38" s="34"/>
      <c r="E38" s="34"/>
      <c r="F38" s="34"/>
      <c r="G38" s="34"/>
      <c r="H38" s="34"/>
      <c r="I38" s="34"/>
      <c r="J38" s="34"/>
      <c r="K38" s="34"/>
      <c r="L38" s="42"/>
      <c r="M38" s="41"/>
      <c r="N38" s="41"/>
      <c r="O38" s="41"/>
    </row>
    <row r="39" spans="2:15" x14ac:dyDescent="0.2">
      <c r="C39" s="79">
        <v>4</v>
      </c>
      <c r="D39" s="79" t="s">
        <v>250</v>
      </c>
      <c r="E39" s="80">
        <v>0</v>
      </c>
      <c r="F39" s="80">
        <v>1</v>
      </c>
      <c r="G39" s="80">
        <v>0.95</v>
      </c>
      <c r="H39" s="80">
        <v>10000</v>
      </c>
      <c r="I39" s="80"/>
      <c r="J39" s="80">
        <v>-10000</v>
      </c>
      <c r="K39" s="80">
        <v>1000000</v>
      </c>
      <c r="L39" s="82" t="str">
        <f>'Kennzahlenbogen_(KB)'!O23</f>
        <v>n.d.</v>
      </c>
      <c r="M39" s="83">
        <f>IF('Kennzahlenbogen_(KB)'!P21=Berechnung1!$G$5,1,IF('Kennzahlenbogen_(KB)'!P21=Berechnung1!$F$5,1,IF('Kennzahlenbogen_(KB)'!P21=Berechnung1!$E$5,2,IF('Kennzahlenbogen_(KB)'!P21=Berechnung1!$D$5,3,IF('Kennzahlenbogen_(KB)'!P21=Berechnung1!$C$5,4,"")))))</f>
        <v>1</v>
      </c>
      <c r="N39" s="83">
        <f>IF(M39&gt;1,M39+3,M39)</f>
        <v>1</v>
      </c>
      <c r="O39" s="83">
        <f>IF('Kennzahlenbogen_(KB)'!R21="",0,1)</f>
        <v>0</v>
      </c>
    </row>
    <row r="40" spans="2:15" x14ac:dyDescent="0.2">
      <c r="C40" s="34"/>
      <c r="D40" s="34"/>
      <c r="E40" s="34"/>
      <c r="F40" s="34"/>
      <c r="G40" s="34"/>
      <c r="H40" s="34"/>
      <c r="I40" s="34"/>
      <c r="J40" s="34"/>
      <c r="K40" s="34"/>
      <c r="L40" s="42"/>
      <c r="M40" s="41"/>
      <c r="N40" s="41"/>
      <c r="O40" s="41"/>
    </row>
    <row r="41" spans="2:15" x14ac:dyDescent="0.2">
      <c r="C41" s="34"/>
      <c r="D41" s="34"/>
      <c r="E41" s="34"/>
      <c r="F41" s="34"/>
      <c r="G41" s="34"/>
      <c r="H41" s="34"/>
      <c r="I41" s="34"/>
      <c r="J41" s="34"/>
      <c r="K41" s="34"/>
      <c r="L41" s="42"/>
      <c r="M41" s="41"/>
      <c r="N41" s="41"/>
      <c r="O41" s="41"/>
    </row>
    <row r="42" spans="2:15" x14ac:dyDescent="0.2">
      <c r="C42" s="79">
        <v>5</v>
      </c>
      <c r="D42" s="79" t="s">
        <v>250</v>
      </c>
      <c r="E42" s="80">
        <v>0</v>
      </c>
      <c r="F42" s="80">
        <v>1</v>
      </c>
      <c r="G42" s="80">
        <v>0.65</v>
      </c>
      <c r="H42" s="80">
        <v>10000</v>
      </c>
      <c r="I42" s="80"/>
      <c r="J42" s="80">
        <v>-10000</v>
      </c>
      <c r="K42" s="80">
        <v>1000000</v>
      </c>
      <c r="L42" s="82" t="str">
        <f>'Kennzahlenbogen_(KB)'!O26</f>
        <v>n.d.</v>
      </c>
      <c r="M42" s="83">
        <f>IF('Kennzahlenbogen_(KB)'!P24=Berechnung1!$G$5,1,IF('Kennzahlenbogen_(KB)'!P24=Berechnung1!$F$5,1,IF('Kennzahlenbogen_(KB)'!P24=Berechnung1!$E$5,2,IF('Kennzahlenbogen_(KB)'!P24=Berechnung1!$D$5,3,IF('Kennzahlenbogen_(KB)'!P24=Berechnung1!$C$5,4,"")))))</f>
        <v>1</v>
      </c>
      <c r="N42" s="83">
        <f>IF(M42&gt;1,M42+3,M42)</f>
        <v>1</v>
      </c>
      <c r="O42" s="83">
        <f>IF('Kennzahlenbogen_(KB)'!R24="",0,1)</f>
        <v>0</v>
      </c>
    </row>
    <row r="43" spans="2:15" x14ac:dyDescent="0.2">
      <c r="C43" s="34"/>
      <c r="D43" s="34"/>
      <c r="E43" s="34"/>
      <c r="F43" s="34"/>
      <c r="G43" s="34"/>
      <c r="H43" s="34"/>
      <c r="I43" s="34"/>
      <c r="J43" s="34"/>
      <c r="K43" s="34"/>
      <c r="L43" s="42"/>
      <c r="M43" s="41" t="str">
        <f>IF('Kennzahlenbogen_(KB)'!P25=Berechnung1!$G$5,1,IF('Kennzahlenbogen_(KB)'!P25=Berechnung1!$F$5,1,IF('Kennzahlenbogen_(KB)'!P25=Berechnung1!$E$5,2,IF('Kennzahlenbogen_(KB)'!P25=Berechnung1!$D$5,3,IF('Kennzahlenbogen_(KB)'!P25=Berechnung1!$C$5,4,"")))))</f>
        <v/>
      </c>
      <c r="N43" s="41"/>
      <c r="O43" s="41"/>
    </row>
    <row r="44" spans="2:15" x14ac:dyDescent="0.2">
      <c r="C44" s="34"/>
      <c r="D44" s="34"/>
      <c r="E44" s="34"/>
      <c r="F44" s="34"/>
      <c r="G44" s="34"/>
      <c r="H44" s="34"/>
      <c r="I44" s="34"/>
      <c r="J44" s="34"/>
      <c r="K44" s="34"/>
      <c r="L44" s="42"/>
      <c r="M44" s="41" t="str">
        <f>IF('Kennzahlenbogen_(KB)'!P26=Berechnung1!$G$5,1,IF('Kennzahlenbogen_(KB)'!P26=Berechnung1!$F$5,1,IF('Kennzahlenbogen_(KB)'!P26=Berechnung1!$E$5,2,IF('Kennzahlenbogen_(KB)'!P26=Berechnung1!$D$5,3,IF('Kennzahlenbogen_(KB)'!P26=Berechnung1!$C$5,4,"")))))</f>
        <v/>
      </c>
      <c r="N44" s="41"/>
      <c r="O44" s="41"/>
    </row>
    <row r="45" spans="2:15" x14ac:dyDescent="0.2">
      <c r="C45" s="79">
        <v>6</v>
      </c>
      <c r="D45" s="79" t="s">
        <v>250</v>
      </c>
      <c r="E45" s="80">
        <v>0</v>
      </c>
      <c r="F45" s="80">
        <v>1</v>
      </c>
      <c r="G45" s="80">
        <v>-10000</v>
      </c>
      <c r="H45" s="80">
        <v>10000</v>
      </c>
      <c r="I45" s="80"/>
      <c r="J45" s="80">
        <v>0.3</v>
      </c>
      <c r="K45" s="80">
        <v>1000000</v>
      </c>
      <c r="L45" s="82" t="str">
        <f>'Kennzahlenbogen_(KB)'!O29</f>
        <v>n.d.</v>
      </c>
      <c r="M45" s="83">
        <f>IF('Kennzahlenbogen_(KB)'!P27=Berechnung1!$G$5,1,IF('Kennzahlenbogen_(KB)'!P27=Berechnung1!$F$5,1,IF('Kennzahlenbogen_(KB)'!P27=Berechnung1!$E$5,2,IF('Kennzahlenbogen_(KB)'!P27=Berechnung1!$D$5,3,IF('Kennzahlenbogen_(KB)'!P27=Berechnung1!$C$5,4,"")))))</f>
        <v>1</v>
      </c>
      <c r="N45" s="83">
        <f>IF(M45&gt;1,M45+3,M45)</f>
        <v>1</v>
      </c>
      <c r="O45" s="83">
        <f>IF('Kennzahlenbogen_(KB)'!R27="",0,1)</f>
        <v>0</v>
      </c>
    </row>
    <row r="46" spans="2:15" x14ac:dyDescent="0.2">
      <c r="C46" s="114"/>
      <c r="D46" s="114"/>
      <c r="E46" s="115"/>
      <c r="F46" s="115"/>
      <c r="G46" s="115"/>
      <c r="H46" s="115"/>
      <c r="I46" s="115"/>
      <c r="J46" s="115"/>
      <c r="K46" s="115"/>
      <c r="L46" s="42"/>
      <c r="M46" s="41"/>
      <c r="N46" s="41"/>
      <c r="O46" s="41"/>
    </row>
    <row r="47" spans="2:15" x14ac:dyDescent="0.2">
      <c r="C47" s="114"/>
      <c r="D47" s="114"/>
      <c r="E47" s="115"/>
      <c r="F47" s="115"/>
      <c r="G47" s="115"/>
      <c r="H47" s="115"/>
      <c r="I47" s="115"/>
      <c r="J47" s="115"/>
      <c r="K47" s="115"/>
      <c r="L47" s="42"/>
      <c r="M47" s="41"/>
      <c r="N47" s="41"/>
      <c r="O47" s="41"/>
    </row>
    <row r="48" spans="2:15" x14ac:dyDescent="0.2">
      <c r="C48" s="79">
        <v>7</v>
      </c>
      <c r="D48" s="79" t="s">
        <v>250</v>
      </c>
      <c r="E48" s="80">
        <v>0</v>
      </c>
      <c r="F48" s="80">
        <v>100000000</v>
      </c>
      <c r="G48" s="80">
        <v>0.05</v>
      </c>
      <c r="H48" s="80">
        <v>10000</v>
      </c>
      <c r="I48" s="80"/>
      <c r="J48" s="80">
        <v>-10000</v>
      </c>
      <c r="K48" s="80">
        <v>1000000</v>
      </c>
      <c r="L48" s="82" t="str">
        <f>'Kennzahlenbogen_(KB)'!O32</f>
        <v>n.d.</v>
      </c>
      <c r="M48" s="83">
        <f>IF('Kennzahlenbogen_(KB)'!P30=Berechnung1!$G$5,1,IF('Kennzahlenbogen_(KB)'!P30=Berechnung1!$F$5,1,IF('Kennzahlenbogen_(KB)'!P30=Berechnung1!$E$5,2,IF('Kennzahlenbogen_(KB)'!P30=Berechnung1!$D$5,3,IF('Kennzahlenbogen_(KB)'!P30=Berechnung1!$C$5,4,"")))))</f>
        <v>1</v>
      </c>
      <c r="N48" s="83">
        <f t="shared" ref="N48:N90" si="2">IF(M48&gt;1,M48+3,M48)</f>
        <v>1</v>
      </c>
      <c r="O48" s="83">
        <f>IF('Kennzahlenbogen_(KB)'!R30="",0,1)</f>
        <v>0</v>
      </c>
    </row>
    <row r="49" spans="2:15" x14ac:dyDescent="0.2">
      <c r="C49" s="114"/>
      <c r="D49" s="114"/>
      <c r="E49" s="115"/>
      <c r="F49" s="115"/>
      <c r="G49" s="115"/>
      <c r="H49" s="115"/>
      <c r="I49" s="115"/>
      <c r="J49" s="115"/>
      <c r="K49" s="115"/>
      <c r="L49" s="42"/>
      <c r="M49" s="41"/>
      <c r="N49" s="41"/>
      <c r="O49" s="41"/>
    </row>
    <row r="50" spans="2:15" x14ac:dyDescent="0.2">
      <c r="C50" s="114"/>
      <c r="D50" s="114"/>
      <c r="E50" s="115"/>
      <c r="F50" s="115"/>
      <c r="G50" s="115"/>
      <c r="H50" s="115"/>
      <c r="I50" s="115"/>
      <c r="J50" s="115"/>
      <c r="K50" s="115"/>
      <c r="L50" s="42"/>
      <c r="M50" s="41"/>
      <c r="N50" s="41"/>
      <c r="O50" s="41"/>
    </row>
    <row r="51" spans="2:15" x14ac:dyDescent="0.2">
      <c r="B51" s="7" t="s">
        <v>358</v>
      </c>
      <c r="C51" s="85">
        <v>8</v>
      </c>
      <c r="D51" s="85" t="s">
        <v>250</v>
      </c>
      <c r="E51" s="86">
        <v>0</v>
      </c>
      <c r="F51" s="86">
        <v>1</v>
      </c>
      <c r="G51" s="86">
        <v>0.6</v>
      </c>
      <c r="H51" s="86">
        <v>10000</v>
      </c>
      <c r="I51" s="86"/>
      <c r="J51" s="86">
        <v>-10000</v>
      </c>
      <c r="K51" s="86">
        <v>1000000</v>
      </c>
      <c r="L51" s="87" t="str">
        <f>'Kennzahlenbogen_(KB)'!O35</f>
        <v>n.d.</v>
      </c>
      <c r="M51" s="88">
        <f>IF('Kennzahlenbogen_(KB)'!P33=Berechnung1!$H$5,5,IF('Kennzahlenbogen_(KB)'!P33=Berechnung1!$G$5,1,IF('Kennzahlenbogen_(KB)'!P33=Berechnung1!$F$5,1,IF('Kennzahlenbogen_(KB)'!P33=Berechnung1!$E$5,2,IF('Kennzahlenbogen_(KB)'!P33=Berechnung1!$D$5,3,IF('Kennzahlenbogen_(KB)'!P33=Berechnung1!$C$5,4,""))))))</f>
        <v>1</v>
      </c>
      <c r="N51" s="88">
        <f t="shared" si="2"/>
        <v>1</v>
      </c>
      <c r="O51" s="88">
        <f>IF('Kennzahlenbogen_(KB)'!R33="",0,1)</f>
        <v>0</v>
      </c>
    </row>
    <row r="52" spans="2:15" x14ac:dyDescent="0.2">
      <c r="C52" s="114"/>
      <c r="D52" s="114"/>
      <c r="E52" s="115"/>
      <c r="F52" s="115"/>
      <c r="G52" s="115"/>
      <c r="H52" s="115"/>
      <c r="I52" s="115"/>
      <c r="J52" s="115"/>
      <c r="K52" s="115"/>
      <c r="L52" s="42"/>
      <c r="M52" s="41"/>
      <c r="N52" s="41"/>
      <c r="O52" s="41"/>
    </row>
    <row r="53" spans="2:15" x14ac:dyDescent="0.2">
      <c r="C53" s="114"/>
      <c r="D53" s="114"/>
      <c r="E53" s="115"/>
      <c r="F53" s="115"/>
      <c r="G53" s="115"/>
      <c r="H53" s="115"/>
      <c r="I53" s="115"/>
      <c r="J53" s="115"/>
      <c r="K53" s="115"/>
      <c r="L53" s="42"/>
      <c r="M53" s="41"/>
      <c r="N53" s="41"/>
      <c r="O53" s="41"/>
    </row>
    <row r="54" spans="2:15" x14ac:dyDescent="0.2">
      <c r="B54" s="7" t="s">
        <v>358</v>
      </c>
      <c r="C54" s="85">
        <v>9</v>
      </c>
      <c r="D54" s="85" t="s">
        <v>250</v>
      </c>
      <c r="E54" s="86">
        <v>0</v>
      </c>
      <c r="F54" s="86">
        <v>1</v>
      </c>
      <c r="G54" s="86">
        <v>-10000</v>
      </c>
      <c r="H54" s="86">
        <v>0.1</v>
      </c>
      <c r="I54" s="86"/>
      <c r="J54" s="86">
        <v>-10000</v>
      </c>
      <c r="K54" s="86">
        <v>1000000</v>
      </c>
      <c r="L54" s="87" t="str">
        <f>'Kennzahlenbogen_(KB)'!O38</f>
        <v>n.d.</v>
      </c>
      <c r="M54" s="88">
        <f>IF('Kennzahlenbogen_(KB)'!P36=Berechnung1!$H$5,5,IF('Kennzahlenbogen_(KB)'!P36=Berechnung1!$G$5,1,IF('Kennzahlenbogen_(KB)'!P36=Berechnung1!$F$5,1,IF('Kennzahlenbogen_(KB)'!P36=Berechnung1!$E$5,2,IF('Kennzahlenbogen_(KB)'!P36=Berechnung1!$D$5,3,IF('Kennzahlenbogen_(KB)'!P36=Berechnung1!$C$5,4,""))))))</f>
        <v>1</v>
      </c>
      <c r="N54" s="88">
        <f t="shared" si="2"/>
        <v>1</v>
      </c>
      <c r="O54" s="88">
        <f>IF('Kennzahlenbogen_(KB)'!R36="",0,1)</f>
        <v>0</v>
      </c>
    </row>
    <row r="55" spans="2:15" x14ac:dyDescent="0.2">
      <c r="C55" s="114"/>
      <c r="D55" s="114"/>
      <c r="E55" s="115"/>
      <c r="F55" s="115"/>
      <c r="G55" s="115"/>
      <c r="H55" s="115"/>
      <c r="I55" s="115"/>
      <c r="J55" s="115"/>
      <c r="K55" s="115"/>
      <c r="L55" s="42"/>
      <c r="M55" s="41"/>
      <c r="N55" s="41"/>
      <c r="O55" s="41"/>
    </row>
    <row r="56" spans="2:15" x14ac:dyDescent="0.2">
      <c r="C56" s="114"/>
      <c r="D56" s="114"/>
      <c r="E56" s="115"/>
      <c r="F56" s="115"/>
      <c r="G56" s="115"/>
      <c r="H56" s="115"/>
      <c r="I56" s="115"/>
      <c r="J56" s="115"/>
      <c r="K56" s="115"/>
      <c r="L56" s="42"/>
      <c r="M56" s="41"/>
      <c r="N56" s="41"/>
      <c r="O56" s="41"/>
    </row>
    <row r="57" spans="2:15" x14ac:dyDescent="0.2">
      <c r="B57" s="7" t="s">
        <v>358</v>
      </c>
      <c r="C57" s="85">
        <v>10</v>
      </c>
      <c r="D57" s="85" t="s">
        <v>250</v>
      </c>
      <c r="E57" s="86">
        <v>0</v>
      </c>
      <c r="F57" s="86">
        <v>1</v>
      </c>
      <c r="G57" s="86">
        <v>0.6</v>
      </c>
      <c r="H57" s="86">
        <v>10000</v>
      </c>
      <c r="I57" s="86"/>
      <c r="J57" s="86">
        <v>-10000</v>
      </c>
      <c r="K57" s="86">
        <v>1000000</v>
      </c>
      <c r="L57" s="87" t="str">
        <f>'Kennzahlenbogen_(KB)'!O41</f>
        <v>n.d.</v>
      </c>
      <c r="M57" s="88">
        <f>IF('Kennzahlenbogen_(KB)'!P33=Berechnung1!$H$5,5,IF('Kennzahlenbogen_(KB)'!P39=Berechnung1!$G$5,1,IF('Kennzahlenbogen_(KB)'!P39=Berechnung1!$F$5,1,IF('Kennzahlenbogen_(KB)'!P39=Berechnung1!$E$5,2,IF('Kennzahlenbogen_(KB)'!P39=Berechnung1!$D$5,3,IF('Kennzahlenbogen_(KB)'!P39=Berechnung1!$C$5,4,""))))))</f>
        <v>1</v>
      </c>
      <c r="N57" s="88">
        <f t="shared" si="2"/>
        <v>1</v>
      </c>
      <c r="O57" s="88">
        <f>IF('Kennzahlenbogen_(KB)'!R39="",0,1)</f>
        <v>0</v>
      </c>
    </row>
    <row r="58" spans="2:15" x14ac:dyDescent="0.2">
      <c r="C58" s="114"/>
      <c r="D58" s="114"/>
      <c r="E58" s="115"/>
      <c r="F58" s="115"/>
      <c r="G58" s="115"/>
      <c r="H58" s="115"/>
      <c r="I58" s="115"/>
      <c r="J58" s="115"/>
      <c r="K58" s="115"/>
      <c r="L58" s="42"/>
      <c r="M58" s="41"/>
      <c r="N58" s="41"/>
      <c r="O58" s="41"/>
    </row>
    <row r="59" spans="2:15" x14ac:dyDescent="0.2">
      <c r="C59" s="114"/>
      <c r="D59" s="114"/>
      <c r="E59" s="115"/>
      <c r="F59" s="115"/>
      <c r="G59" s="115"/>
      <c r="H59" s="115"/>
      <c r="I59" s="115"/>
      <c r="J59" s="115"/>
      <c r="K59" s="115"/>
      <c r="L59" s="42"/>
      <c r="M59" s="41"/>
      <c r="N59" s="41"/>
      <c r="O59" s="41"/>
    </row>
    <row r="60" spans="2:15" x14ac:dyDescent="0.2">
      <c r="C60" s="79">
        <v>11</v>
      </c>
      <c r="D60" s="79" t="s">
        <v>250</v>
      </c>
      <c r="E60" s="80">
        <v>0</v>
      </c>
      <c r="F60" s="80">
        <v>1000000000000</v>
      </c>
      <c r="G60" s="117">
        <v>20</v>
      </c>
      <c r="H60" s="80">
        <v>10000</v>
      </c>
      <c r="I60" s="80"/>
      <c r="J60" s="80">
        <v>-10000</v>
      </c>
      <c r="K60" s="80">
        <v>1000000</v>
      </c>
      <c r="L60" s="83">
        <f>'Kennzahlenbogen_(KB)'!O42</f>
        <v>0</v>
      </c>
      <c r="M60" s="83">
        <f>IF('Kennzahlenbogen_(KB)'!P42=Berechnung1!$G$5,1,IF('Kennzahlenbogen_(KB)'!P42=Berechnung1!$F$5,1,IF('Kennzahlenbogen_(KB)'!P42=Berechnung1!$E$5,2,IF('Kennzahlenbogen_(KB)'!P42=Berechnung1!$D$5,3,IF('Kennzahlenbogen_(KB)'!P42=Berechnung1!$C$5,4,"")))))</f>
        <v>1</v>
      </c>
      <c r="N60" s="83">
        <f t="shared" si="2"/>
        <v>1</v>
      </c>
      <c r="O60" s="83">
        <f>IF('Kennzahlenbogen_(KB)'!R42="",0,1)</f>
        <v>0</v>
      </c>
    </row>
    <row r="61" spans="2:15" x14ac:dyDescent="0.2">
      <c r="C61" s="114"/>
      <c r="D61" s="114"/>
      <c r="E61" s="115"/>
      <c r="F61" s="115"/>
      <c r="G61" s="115"/>
      <c r="H61" s="115"/>
      <c r="I61" s="115"/>
      <c r="J61" s="115"/>
      <c r="K61" s="115"/>
      <c r="L61" s="42"/>
      <c r="M61" s="41"/>
      <c r="N61" s="41"/>
      <c r="O61" s="41"/>
    </row>
    <row r="62" spans="2:15" x14ac:dyDescent="0.2">
      <c r="C62" s="114"/>
      <c r="D62" s="114"/>
      <c r="E62" s="115"/>
      <c r="F62" s="115"/>
      <c r="G62" s="115"/>
      <c r="H62" s="115"/>
      <c r="I62" s="115"/>
      <c r="J62" s="115"/>
      <c r="K62" s="115"/>
      <c r="L62" s="42"/>
      <c r="M62" s="41"/>
      <c r="N62" s="41"/>
      <c r="O62" s="41"/>
    </row>
    <row r="63" spans="2:15" x14ac:dyDescent="0.2">
      <c r="B63" s="7" t="s">
        <v>358</v>
      </c>
      <c r="C63" s="85">
        <v>12</v>
      </c>
      <c r="D63" s="85" t="s">
        <v>250</v>
      </c>
      <c r="E63" s="86">
        <v>0</v>
      </c>
      <c r="F63" s="86">
        <v>1</v>
      </c>
      <c r="G63" s="86">
        <v>-10000</v>
      </c>
      <c r="H63" s="86">
        <v>0.15</v>
      </c>
      <c r="I63" s="86"/>
      <c r="J63" s="86">
        <v>-10000</v>
      </c>
      <c r="K63" s="86">
        <v>1000000</v>
      </c>
      <c r="L63" s="87" t="str">
        <f>'Kennzahlenbogen_(KB)'!O47</f>
        <v>n.d.</v>
      </c>
      <c r="M63" s="88">
        <f>IF('Kennzahlenbogen_(KB)'!P45=Berechnung1!$H$5,5,IF('Kennzahlenbogen_(KB)'!P45=Berechnung1!$G$5,1,IF('Kennzahlenbogen_(KB)'!P45=Berechnung1!$F$5,1,IF('Kennzahlenbogen_(KB)'!P45=Berechnung1!$E$5,2,IF('Kennzahlenbogen_(KB)'!P45=Berechnung1!$D$5,3,IF('Kennzahlenbogen_(KB)'!P45=Berechnung1!$C$5,4,""))))))</f>
        <v>1</v>
      </c>
      <c r="N63" s="88">
        <f t="shared" si="2"/>
        <v>1</v>
      </c>
      <c r="O63" s="88">
        <f>IF('Kennzahlenbogen_(KB)'!R45="",0,1)</f>
        <v>0</v>
      </c>
    </row>
    <row r="64" spans="2:15" x14ac:dyDescent="0.2">
      <c r="C64" s="114"/>
      <c r="D64" s="114"/>
      <c r="E64" s="115"/>
      <c r="F64" s="115"/>
      <c r="G64" s="115"/>
      <c r="H64" s="115"/>
      <c r="I64" s="115"/>
      <c r="J64" s="115"/>
      <c r="K64" s="115"/>
      <c r="L64" s="42"/>
      <c r="M64" s="41"/>
      <c r="N64" s="41"/>
      <c r="O64" s="41"/>
    </row>
    <row r="65" spans="3:15" x14ac:dyDescent="0.2">
      <c r="C65" s="114"/>
      <c r="D65" s="114"/>
      <c r="E65" s="115"/>
      <c r="F65" s="115"/>
      <c r="G65" s="115"/>
      <c r="H65" s="115"/>
      <c r="I65" s="115"/>
      <c r="J65" s="115"/>
      <c r="K65" s="115"/>
      <c r="L65" s="42"/>
      <c r="M65" s="41"/>
      <c r="N65" s="41"/>
      <c r="O65" s="41"/>
    </row>
    <row r="66" spans="3:15" x14ac:dyDescent="0.2">
      <c r="C66" s="79">
        <v>13</v>
      </c>
      <c r="D66" s="79" t="s">
        <v>250</v>
      </c>
      <c r="E66" s="80">
        <v>0</v>
      </c>
      <c r="F66" s="80">
        <v>1</v>
      </c>
      <c r="G66" s="80">
        <v>-10000</v>
      </c>
      <c r="H66" s="80">
        <v>0.1</v>
      </c>
      <c r="I66" s="80"/>
      <c r="J66" s="80">
        <v>-10000</v>
      </c>
      <c r="K66" s="80">
        <v>1000000</v>
      </c>
      <c r="L66" s="82" t="str">
        <f>'Kennzahlenbogen_(KB)'!O50</f>
        <v>n.d.</v>
      </c>
      <c r="M66" s="83">
        <f>IF('Kennzahlenbogen_(KB)'!P48=Berechnung1!$G$5,1,IF('Kennzahlenbogen_(KB)'!P48=Berechnung1!$F$5,1,IF('Kennzahlenbogen_(KB)'!P48=Berechnung1!$E$5,2,IF('Kennzahlenbogen_(KB)'!P48=Berechnung1!$D$5,3,IF('Kennzahlenbogen_(KB)'!P48=Berechnung1!$C$5,4,"")))))</f>
        <v>1</v>
      </c>
      <c r="N66" s="83">
        <f t="shared" si="2"/>
        <v>1</v>
      </c>
      <c r="O66" s="83">
        <f>IF('Kennzahlenbogen_(KB)'!R48="",0,1)</f>
        <v>0</v>
      </c>
    </row>
    <row r="67" spans="3:15" x14ac:dyDescent="0.2">
      <c r="C67" s="114"/>
      <c r="D67" s="114"/>
      <c r="E67" s="115"/>
      <c r="F67" s="115"/>
      <c r="G67" s="115"/>
      <c r="H67" s="115"/>
      <c r="I67" s="115"/>
      <c r="J67" s="115"/>
      <c r="K67" s="115"/>
      <c r="L67" s="42"/>
      <c r="M67" s="41"/>
      <c r="N67" s="41"/>
      <c r="O67" s="41"/>
    </row>
    <row r="68" spans="3:15" x14ac:dyDescent="0.2">
      <c r="C68" s="114"/>
      <c r="D68" s="114"/>
      <c r="E68" s="115"/>
      <c r="F68" s="115"/>
      <c r="G68" s="115"/>
      <c r="H68" s="115"/>
      <c r="I68" s="115"/>
      <c r="J68" s="115"/>
      <c r="K68" s="115"/>
      <c r="L68" s="42"/>
      <c r="M68" s="41"/>
      <c r="N68" s="41"/>
      <c r="O68" s="41"/>
    </row>
    <row r="69" spans="3:15" x14ac:dyDescent="0.2">
      <c r="C69" s="79">
        <v>14</v>
      </c>
      <c r="D69" s="79" t="s">
        <v>250</v>
      </c>
      <c r="E69" s="80">
        <v>0</v>
      </c>
      <c r="F69" s="80">
        <v>1</v>
      </c>
      <c r="G69" s="80">
        <v>-10000</v>
      </c>
      <c r="H69" s="80">
        <v>0.1</v>
      </c>
      <c r="I69" s="80"/>
      <c r="J69" s="116">
        <v>-10000</v>
      </c>
      <c r="K69" s="80">
        <v>1000000</v>
      </c>
      <c r="L69" s="82" t="str">
        <f>'Kennzahlenbogen_(KB)'!O53</f>
        <v>n.d.</v>
      </c>
      <c r="M69" s="83">
        <f>IF('Kennzahlenbogen_(KB)'!P51=Berechnung1!$G$5,1,IF('Kennzahlenbogen_(KB)'!P51=Berechnung1!$F$5,1,IF('Kennzahlenbogen_(KB)'!P51=Berechnung1!$E$5,2,IF('Kennzahlenbogen_(KB)'!P51=Berechnung1!$D$5,3,IF('Kennzahlenbogen_(KB)'!P51=Berechnung1!$C$5,4,"")))))</f>
        <v>1</v>
      </c>
      <c r="N69" s="83">
        <f t="shared" si="2"/>
        <v>1</v>
      </c>
      <c r="O69" s="83">
        <f>IF('Kennzahlenbogen_(KB)'!R51="",0,1)</f>
        <v>0</v>
      </c>
    </row>
    <row r="70" spans="3:15" x14ac:dyDescent="0.2">
      <c r="C70" s="114"/>
      <c r="D70" s="114"/>
      <c r="E70" s="115"/>
      <c r="F70" s="115"/>
      <c r="G70" s="115"/>
      <c r="H70" s="115"/>
      <c r="I70" s="115"/>
      <c r="J70" s="115"/>
      <c r="K70" s="115"/>
      <c r="L70" s="42"/>
      <c r="M70" s="41"/>
      <c r="N70" s="41"/>
      <c r="O70" s="41"/>
    </row>
    <row r="71" spans="3:15" x14ac:dyDescent="0.2">
      <c r="C71" s="114"/>
      <c r="D71" s="114"/>
      <c r="E71" s="115"/>
      <c r="F71" s="115"/>
      <c r="G71" s="115"/>
      <c r="H71" s="115"/>
      <c r="I71" s="115"/>
      <c r="J71" s="115"/>
      <c r="K71" s="115"/>
      <c r="L71" s="42"/>
      <c r="M71" s="41"/>
      <c r="N71" s="41"/>
      <c r="O71" s="41"/>
    </row>
    <row r="72" spans="3:15" x14ac:dyDescent="0.2">
      <c r="C72" s="79">
        <v>15</v>
      </c>
      <c r="D72" s="79" t="s">
        <v>250</v>
      </c>
      <c r="E72" s="80">
        <v>0</v>
      </c>
      <c r="F72" s="80">
        <v>1</v>
      </c>
      <c r="G72" s="80">
        <v>-10000</v>
      </c>
      <c r="H72" s="80">
        <v>0.1</v>
      </c>
      <c r="I72" s="80"/>
      <c r="J72" s="80">
        <v>-10000</v>
      </c>
      <c r="K72" s="80">
        <v>1000000</v>
      </c>
      <c r="L72" s="82" t="str">
        <f>'Kennzahlenbogen_(KB)'!O56</f>
        <v>n.d.</v>
      </c>
      <c r="M72" s="83">
        <f>IF('Kennzahlenbogen_(KB)'!P54=Berechnung1!$G$5,1,IF('Kennzahlenbogen_(KB)'!P54=Berechnung1!$F$5,1,IF('Kennzahlenbogen_(KB)'!P54=Berechnung1!$E$5,2,IF('Kennzahlenbogen_(KB)'!P54=Berechnung1!$D$5,3,IF('Kennzahlenbogen_(KB)'!P54=Berechnung1!$C$5,4,"")))))</f>
        <v>1</v>
      </c>
      <c r="N72" s="83">
        <f t="shared" si="2"/>
        <v>1</v>
      </c>
      <c r="O72" s="83">
        <f>IF('Kennzahlenbogen_(KB)'!R54="",0,1)</f>
        <v>0</v>
      </c>
    </row>
    <row r="73" spans="3:15" x14ac:dyDescent="0.2">
      <c r="C73" s="114"/>
      <c r="D73" s="114"/>
      <c r="E73" s="115"/>
      <c r="F73" s="115"/>
      <c r="G73" s="115"/>
      <c r="H73" s="115"/>
      <c r="I73" s="115"/>
      <c r="J73" s="115"/>
      <c r="K73" s="115"/>
      <c r="L73" s="42"/>
      <c r="M73" s="41"/>
      <c r="N73" s="41"/>
      <c r="O73" s="41"/>
    </row>
    <row r="74" spans="3:15" x14ac:dyDescent="0.2">
      <c r="C74" s="114"/>
      <c r="D74" s="114"/>
      <c r="E74" s="115"/>
      <c r="F74" s="115"/>
      <c r="G74" s="115"/>
      <c r="H74" s="115"/>
      <c r="I74" s="115"/>
      <c r="J74" s="115"/>
      <c r="K74" s="115"/>
      <c r="L74" s="42"/>
      <c r="M74" s="41"/>
      <c r="N74" s="41"/>
      <c r="O74" s="41"/>
    </row>
    <row r="75" spans="3:15" x14ac:dyDescent="0.2">
      <c r="C75" s="79">
        <v>16</v>
      </c>
      <c r="D75" s="79" t="s">
        <v>250</v>
      </c>
      <c r="E75" s="80">
        <v>0</v>
      </c>
      <c r="F75" s="80">
        <v>1</v>
      </c>
      <c r="G75" s="80">
        <v>0.7</v>
      </c>
      <c r="H75" s="80">
        <v>10000</v>
      </c>
      <c r="I75" s="80"/>
      <c r="J75" s="80">
        <v>-10000</v>
      </c>
      <c r="K75" s="80">
        <v>1000000</v>
      </c>
      <c r="L75" s="82" t="str">
        <f>'Kennzahlenbogen_(KB)'!O59</f>
        <v>n.d.</v>
      </c>
      <c r="M75" s="83">
        <f>IF('Kennzahlenbogen_(KB)'!P57=Berechnung1!$G$5,1,IF('Kennzahlenbogen_(KB)'!P57=Berechnung1!$F$5,1,IF('Kennzahlenbogen_(KB)'!P57=Berechnung1!$E$5,2,IF('Kennzahlenbogen_(KB)'!P57=Berechnung1!$D$5,3,IF('Kennzahlenbogen_(KB)'!P57=Berechnung1!$C$5,4,"")))))</f>
        <v>1</v>
      </c>
      <c r="N75" s="83">
        <f t="shared" si="2"/>
        <v>1</v>
      </c>
      <c r="O75" s="83">
        <f>IF('Kennzahlenbogen_(KB)'!R57="",0,1)</f>
        <v>0</v>
      </c>
    </row>
    <row r="76" spans="3:15" x14ac:dyDescent="0.2">
      <c r="C76" s="114"/>
      <c r="D76" s="114"/>
      <c r="E76" s="115"/>
      <c r="F76" s="115"/>
      <c r="G76" s="115"/>
      <c r="H76" s="115"/>
      <c r="I76" s="115"/>
      <c r="J76" s="115"/>
      <c r="K76" s="115"/>
      <c r="L76" s="42"/>
      <c r="M76" s="41"/>
      <c r="N76" s="41"/>
      <c r="O76" s="41"/>
    </row>
    <row r="77" spans="3:15" x14ac:dyDescent="0.2">
      <c r="C77" s="114"/>
      <c r="D77" s="114"/>
      <c r="E77" s="115"/>
      <c r="F77" s="115"/>
      <c r="G77" s="115"/>
      <c r="H77" s="115"/>
      <c r="I77" s="115"/>
      <c r="J77" s="115"/>
      <c r="K77" s="115"/>
      <c r="L77" s="42"/>
      <c r="M77" s="41"/>
      <c r="N77" s="41"/>
      <c r="O77" s="41"/>
    </row>
    <row r="78" spans="3:15" x14ac:dyDescent="0.2">
      <c r="C78" s="79">
        <v>17</v>
      </c>
      <c r="D78" s="79" t="s">
        <v>250</v>
      </c>
      <c r="E78" s="80">
        <v>0</v>
      </c>
      <c r="F78" s="80">
        <v>1</v>
      </c>
      <c r="G78" s="80">
        <v>0.5</v>
      </c>
      <c r="H78" s="80">
        <v>10000</v>
      </c>
      <c r="I78" s="80"/>
      <c r="J78" s="80">
        <v>-10000</v>
      </c>
      <c r="K78" s="80">
        <v>1000000</v>
      </c>
      <c r="L78" s="82" t="str">
        <f>'Kennzahlenbogen_(KB)'!O62</f>
        <v>n.d.</v>
      </c>
      <c r="M78" s="83">
        <f>IF('Kennzahlenbogen_(KB)'!P60=Berechnung1!$G$5,1,IF('Kennzahlenbogen_(KB)'!P60=Berechnung1!$F$5,1,IF('Kennzahlenbogen_(KB)'!P60=Berechnung1!$E$5,2,IF('Kennzahlenbogen_(KB)'!P60=Berechnung1!$D$5,3,IF('Kennzahlenbogen_(KB)'!P60=Berechnung1!$C$5,4,"")))))</f>
        <v>1</v>
      </c>
      <c r="N78" s="83">
        <f t="shared" si="2"/>
        <v>1</v>
      </c>
      <c r="O78" s="83">
        <f>IF('Kennzahlenbogen_(KB)'!R60="",0,1)</f>
        <v>0</v>
      </c>
    </row>
    <row r="79" spans="3:15" x14ac:dyDescent="0.2">
      <c r="C79" s="114"/>
      <c r="D79" s="114"/>
      <c r="E79" s="115"/>
      <c r="F79" s="115"/>
      <c r="G79" s="115"/>
      <c r="H79" s="115"/>
      <c r="I79" s="115"/>
      <c r="J79" s="115"/>
      <c r="K79" s="115"/>
      <c r="L79" s="42"/>
      <c r="M79" s="41"/>
      <c r="N79" s="41"/>
      <c r="O79" s="41"/>
    </row>
    <row r="80" spans="3:15" x14ac:dyDescent="0.2">
      <c r="C80" s="114"/>
      <c r="D80" s="114"/>
      <c r="E80" s="115"/>
      <c r="F80" s="115"/>
      <c r="G80" s="115"/>
      <c r="H80" s="115"/>
      <c r="I80" s="115"/>
      <c r="J80" s="115"/>
      <c r="K80" s="115"/>
      <c r="L80" s="42"/>
      <c r="M80" s="41"/>
      <c r="N80" s="41"/>
      <c r="O80" s="41"/>
    </row>
    <row r="81" spans="2:15" x14ac:dyDescent="0.2">
      <c r="B81" s="7" t="s">
        <v>358</v>
      </c>
      <c r="C81" s="85">
        <v>18</v>
      </c>
      <c r="D81" s="85" t="s">
        <v>250</v>
      </c>
      <c r="E81" s="86">
        <v>0</v>
      </c>
      <c r="F81" s="86">
        <v>1</v>
      </c>
      <c r="G81" s="86">
        <v>0.8</v>
      </c>
      <c r="H81" s="86">
        <v>10000</v>
      </c>
      <c r="I81" s="86"/>
      <c r="J81" s="86">
        <v>-10000</v>
      </c>
      <c r="K81" s="86">
        <v>1000000</v>
      </c>
      <c r="L81" s="87" t="str">
        <f>'Kennzahlenbogen_(KB)'!O65</f>
        <v>n.d.</v>
      </c>
      <c r="M81" s="88">
        <f>IF('Kennzahlenbogen_(KB)'!P63=Berechnung1!$H$5,5,IF('Kennzahlenbogen_(KB)'!P63=Berechnung1!$G$5,1,IF('Kennzahlenbogen_(KB)'!P63=Berechnung1!$F$5,1,IF('Kennzahlenbogen_(KB)'!P63=Berechnung1!$E$5,2,IF('Kennzahlenbogen_(KB)'!P63=Berechnung1!$D$5,3,IF('Kennzahlenbogen_(KB)'!P63=Berechnung1!$C$5,4,""))))))</f>
        <v>1</v>
      </c>
      <c r="N81" s="88">
        <f t="shared" si="2"/>
        <v>1</v>
      </c>
      <c r="O81" s="88">
        <f>IF('Kennzahlenbogen_(KB)'!R63="",0,1)</f>
        <v>0</v>
      </c>
    </row>
    <row r="82" spans="2:15" x14ac:dyDescent="0.2">
      <c r="C82" s="114"/>
      <c r="D82" s="114"/>
      <c r="E82" s="115"/>
      <c r="F82" s="115"/>
      <c r="G82" s="115"/>
      <c r="H82" s="115"/>
      <c r="I82" s="115"/>
      <c r="J82" s="115"/>
      <c r="K82" s="115"/>
      <c r="L82" s="42"/>
      <c r="M82" s="41"/>
      <c r="N82" s="41"/>
      <c r="O82" s="41"/>
    </row>
    <row r="83" spans="2:15" x14ac:dyDescent="0.2">
      <c r="C83" s="114"/>
      <c r="D83" s="114"/>
      <c r="E83" s="115"/>
      <c r="F83" s="115"/>
      <c r="G83" s="115"/>
      <c r="H83" s="115"/>
      <c r="I83" s="115"/>
      <c r="J83" s="115"/>
      <c r="K83" s="115"/>
      <c r="L83" s="42"/>
      <c r="M83" s="41"/>
      <c r="N83" s="41"/>
      <c r="O83" s="41"/>
    </row>
    <row r="84" spans="2:15" x14ac:dyDescent="0.2">
      <c r="B84" s="7" t="s">
        <v>358</v>
      </c>
      <c r="C84" s="85">
        <v>19</v>
      </c>
      <c r="D84" s="85" t="s">
        <v>250</v>
      </c>
      <c r="E84" s="86">
        <v>0</v>
      </c>
      <c r="F84" s="86">
        <v>1</v>
      </c>
      <c r="G84" s="86">
        <v>-10000</v>
      </c>
      <c r="H84" s="86">
        <v>10000</v>
      </c>
      <c r="I84" s="86"/>
      <c r="J84" s="86">
        <v>0.8</v>
      </c>
      <c r="K84" s="86">
        <v>1000000</v>
      </c>
      <c r="L84" s="87" t="str">
        <f>'Kennzahlenbogen_(KB)'!O68</f>
        <v>n.d.</v>
      </c>
      <c r="M84" s="88">
        <f>IF('Kennzahlenbogen_(KB)'!P66=Berechnung1!$H$5,5,IF('Kennzahlenbogen_(KB)'!P66=Berechnung1!$G$5,1,IF('Kennzahlenbogen_(KB)'!P66=Berechnung1!$F$5,1,IF('Kennzahlenbogen_(KB)'!P66=Berechnung1!$E$5,2,IF('Kennzahlenbogen_(KB)'!P66=Berechnung1!$D$5,3,IF('Kennzahlenbogen_(KB)'!P66=Berechnung1!$C$5,4,""))))))</f>
        <v>1</v>
      </c>
      <c r="N84" s="88">
        <f t="shared" si="2"/>
        <v>1</v>
      </c>
      <c r="O84" s="88">
        <f>IF('Kennzahlenbogen_(KB)'!R66="",0,1)</f>
        <v>0</v>
      </c>
    </row>
    <row r="85" spans="2:15" x14ac:dyDescent="0.2">
      <c r="C85" s="114"/>
      <c r="D85" s="114"/>
      <c r="E85" s="115"/>
      <c r="F85" s="115"/>
      <c r="G85" s="115"/>
      <c r="H85" s="115"/>
      <c r="I85" s="115"/>
      <c r="J85" s="115"/>
      <c r="K85" s="115"/>
      <c r="L85" s="42"/>
      <c r="M85" s="41"/>
      <c r="N85" s="41"/>
      <c r="O85" s="41"/>
    </row>
    <row r="86" spans="2:15" x14ac:dyDescent="0.2">
      <c r="C86" s="114"/>
      <c r="D86" s="114"/>
      <c r="E86" s="115"/>
      <c r="F86" s="115"/>
      <c r="G86" s="115"/>
      <c r="H86" s="115"/>
      <c r="I86" s="115"/>
      <c r="J86" s="115"/>
      <c r="K86" s="115"/>
      <c r="L86" s="42"/>
      <c r="M86" s="41"/>
      <c r="N86" s="41"/>
      <c r="O86" s="41"/>
    </row>
    <row r="87" spans="2:15" x14ac:dyDescent="0.2">
      <c r="B87" s="7" t="s">
        <v>358</v>
      </c>
      <c r="C87" s="85">
        <v>20</v>
      </c>
      <c r="D87" s="85" t="s">
        <v>250</v>
      </c>
      <c r="E87" s="86">
        <v>0</v>
      </c>
      <c r="F87" s="86">
        <v>1</v>
      </c>
      <c r="G87" s="86">
        <v>-10000</v>
      </c>
      <c r="H87" s="86">
        <v>10000</v>
      </c>
      <c r="I87" s="86"/>
      <c r="J87" s="86">
        <v>0.8</v>
      </c>
      <c r="K87" s="86">
        <v>1000000</v>
      </c>
      <c r="L87" s="87" t="str">
        <f>'Kennzahlenbogen_(KB)'!O71</f>
        <v>n.d.</v>
      </c>
      <c r="M87" s="88">
        <f>IF('Kennzahlenbogen_(KB)'!P69=Berechnung1!$H$5,5,IF('Kennzahlenbogen_(KB)'!P69=Berechnung1!$G$5,1,IF('Kennzahlenbogen_(KB)'!P69=Berechnung1!$F$5,1,IF('Kennzahlenbogen_(KB)'!P69=Berechnung1!$E$5,2,IF('Kennzahlenbogen_(KB)'!P69=Berechnung1!$D$5,3,IF('Kennzahlenbogen_(KB)'!P69=Berechnung1!$C$5,4,""))))))</f>
        <v>1</v>
      </c>
      <c r="N87" s="88">
        <f t="shared" si="2"/>
        <v>1</v>
      </c>
      <c r="O87" s="88">
        <f>IF('Kennzahlenbogen_(KB)'!R69="",0,1)</f>
        <v>0</v>
      </c>
    </row>
    <row r="88" spans="2:15" x14ac:dyDescent="0.2">
      <c r="C88" s="114"/>
      <c r="D88" s="114"/>
      <c r="E88" s="115"/>
      <c r="F88" s="115"/>
      <c r="G88" s="115"/>
      <c r="H88" s="115"/>
      <c r="I88" s="115"/>
      <c r="J88" s="115"/>
      <c r="K88" s="115"/>
      <c r="L88" s="42"/>
      <c r="M88" s="41"/>
      <c r="N88" s="41"/>
      <c r="O88" s="41"/>
    </row>
    <row r="89" spans="2:15" x14ac:dyDescent="0.2">
      <c r="C89" s="114"/>
      <c r="D89" s="114"/>
      <c r="E89" s="115"/>
      <c r="F89" s="115"/>
      <c r="G89" s="115"/>
      <c r="H89" s="115"/>
      <c r="I89" s="115"/>
      <c r="J89" s="115"/>
      <c r="K89" s="115"/>
      <c r="L89" s="42"/>
      <c r="M89" s="41"/>
      <c r="N89" s="41"/>
      <c r="O89" s="41"/>
    </row>
    <row r="90" spans="2:15" x14ac:dyDescent="0.2">
      <c r="B90" s="7" t="s">
        <v>358</v>
      </c>
      <c r="C90" s="85">
        <v>21</v>
      </c>
      <c r="D90" s="85" t="s">
        <v>250</v>
      </c>
      <c r="E90" s="86">
        <v>0</v>
      </c>
      <c r="F90" s="86">
        <v>1</v>
      </c>
      <c r="G90" s="86">
        <v>0.8</v>
      </c>
      <c r="H90" s="86">
        <v>10000</v>
      </c>
      <c r="I90" s="86"/>
      <c r="J90" s="86">
        <v>-10000</v>
      </c>
      <c r="K90" s="86">
        <v>1000000</v>
      </c>
      <c r="L90" s="87" t="str">
        <f>'Kennzahlenbogen_(KB)'!O74</f>
        <v>n.d.</v>
      </c>
      <c r="M90" s="88">
        <f>IF('Kennzahlenbogen_(KB)'!P72=Berechnung1!$H$5,5,IF('Kennzahlenbogen_(KB)'!P72=Berechnung1!$G$5,1,IF('Kennzahlenbogen_(KB)'!P72=Berechnung1!$F$5,1,IF('Kennzahlenbogen_(KB)'!P72=Berechnung1!$E$5,2,IF('Kennzahlenbogen_(KB)'!P72=Berechnung1!$D$5,3,IF('Kennzahlenbogen_(KB)'!P72=Berechnung1!$C$5,4,""))))))</f>
        <v>1</v>
      </c>
      <c r="N90" s="88">
        <f t="shared" si="2"/>
        <v>1</v>
      </c>
      <c r="O90" s="88">
        <f>IF('Kennzahlenbogen_(KB)'!R72="",0,1)</f>
        <v>0</v>
      </c>
    </row>
    <row r="91" spans="2:15" x14ac:dyDescent="0.2">
      <c r="C91" s="114"/>
      <c r="D91" s="114"/>
      <c r="E91" s="115"/>
      <c r="F91" s="115"/>
      <c r="G91" s="115"/>
      <c r="H91" s="115"/>
      <c r="I91" s="115"/>
      <c r="J91" s="115"/>
      <c r="K91" s="115"/>
      <c r="L91" s="42"/>
      <c r="M91" s="41"/>
      <c r="N91" s="41"/>
      <c r="O91" s="41"/>
    </row>
    <row r="92" spans="2:15" x14ac:dyDescent="0.2">
      <c r="C92" s="114"/>
      <c r="D92" s="114"/>
      <c r="E92" s="115"/>
      <c r="F92" s="115"/>
      <c r="G92" s="115"/>
      <c r="H92" s="115"/>
      <c r="I92" s="115"/>
      <c r="J92" s="115"/>
      <c r="K92" s="115"/>
      <c r="L92" s="42"/>
      <c r="M92" s="41"/>
      <c r="N92" s="41"/>
      <c r="O92" s="41"/>
    </row>
  </sheetData>
  <pageMargins left="0.7" right="0.7" top="0.78740157499999996" bottom="0.78740157499999996"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33"/>
  <sheetViews>
    <sheetView workbookViewId="0">
      <selection activeCell="B2" sqref="B2"/>
    </sheetView>
  </sheetViews>
  <sheetFormatPr baseColWidth="10" defaultColWidth="9.140625" defaultRowHeight="15" x14ac:dyDescent="0.25"/>
  <cols>
    <col min="1" max="1" width="23" style="69" customWidth="1"/>
    <col min="2" max="2" width="23.140625" style="69" customWidth="1"/>
    <col min="3" max="5" width="20.7109375" style="69" customWidth="1"/>
    <col min="6" max="7" width="39.140625" style="69" customWidth="1"/>
    <col min="8" max="8" width="9.140625" style="69" customWidth="1"/>
    <col min="9" max="11" width="23" style="69" customWidth="1"/>
    <col min="12" max="16384" width="9.140625" style="69"/>
  </cols>
  <sheetData>
    <row r="1" spans="1:11" x14ac:dyDescent="0.25">
      <c r="A1" s="28" t="s">
        <v>209</v>
      </c>
      <c r="B1" s="139">
        <v>222</v>
      </c>
    </row>
    <row r="2" spans="1:11" x14ac:dyDescent="0.25">
      <c r="A2" s="28" t="s">
        <v>9</v>
      </c>
      <c r="B2" s="70" t="str">
        <f>IF(Basisdaten!B8=0,"",Basisdaten!B8)</f>
        <v/>
      </c>
    </row>
    <row r="3" spans="1:11" x14ac:dyDescent="0.25">
      <c r="A3" s="28" t="s">
        <v>4</v>
      </c>
      <c r="B3" s="73" t="str">
        <f>IF(Basisdaten!I14=0,"",Basisdaten!I14)</f>
        <v/>
      </c>
    </row>
    <row r="5" spans="1:11" x14ac:dyDescent="0.25">
      <c r="A5" s="30" t="s">
        <v>210</v>
      </c>
      <c r="B5" s="29"/>
    </row>
    <row r="6" spans="1:11" x14ac:dyDescent="0.25">
      <c r="A6" s="30" t="s">
        <v>211</v>
      </c>
      <c r="B6" s="29"/>
    </row>
    <row r="7" spans="1:11" x14ac:dyDescent="0.25">
      <c r="A7" s="30" t="s">
        <v>212</v>
      </c>
      <c r="B7" s="29"/>
    </row>
    <row r="8" spans="1:11" x14ac:dyDescent="0.25">
      <c r="A8" s="30" t="s">
        <v>213</v>
      </c>
      <c r="B8" s="29"/>
    </row>
    <row r="9" spans="1:11" x14ac:dyDescent="0.25">
      <c r="A9" s="30" t="s">
        <v>214</v>
      </c>
      <c r="B9" s="29"/>
    </row>
    <row r="11" spans="1:11" x14ac:dyDescent="0.25">
      <c r="A11" s="31" t="s">
        <v>215</v>
      </c>
      <c r="B11" s="31" t="s">
        <v>216</v>
      </c>
      <c r="C11" s="31" t="s">
        <v>189</v>
      </c>
      <c r="D11" s="31" t="s">
        <v>217</v>
      </c>
      <c r="E11" s="31" t="s">
        <v>218</v>
      </c>
      <c r="F11" s="31" t="s">
        <v>219</v>
      </c>
      <c r="G11" s="31" t="s">
        <v>220</v>
      </c>
      <c r="H11" s="31" t="s">
        <v>221</v>
      </c>
      <c r="I11" s="31" t="s">
        <v>222</v>
      </c>
      <c r="J11" s="31" t="s">
        <v>223</v>
      </c>
      <c r="K11" s="31" t="s">
        <v>224</v>
      </c>
    </row>
    <row r="12" spans="1:11" x14ac:dyDescent="0.25">
      <c r="A12" s="68" t="s">
        <v>375</v>
      </c>
      <c r="B12" s="60" t="str">
        <f>IF('Kennzahlenbogen_(KB)'!O9 = 0, "n.d.", 'Kennzahlenbogen_(KB)'!O9)</f>
        <v>n.d.</v>
      </c>
      <c r="C12" s="61"/>
      <c r="D12" s="61"/>
      <c r="E12" s="60">
        <f>Berechnung1!N27</f>
        <v>1</v>
      </c>
      <c r="F12" s="67" t="str">
        <f>IF('Kennzahlenbogen_(KB)'!Q9=0,"",'Kennzahlenbogen_(KB)'!Q9)</f>
        <v/>
      </c>
      <c r="G12" s="67" t="str">
        <f>IF('Kennzahlenbogen_(KB)'!R9=0,"",'Kennzahlenbogen_(KB)'!R9)</f>
        <v/>
      </c>
      <c r="H12" s="60">
        <f>Berechnung1!O27</f>
        <v>0</v>
      </c>
      <c r="I12" s="67"/>
      <c r="J12" s="67"/>
      <c r="K12" s="67"/>
    </row>
    <row r="13" spans="1:11" x14ac:dyDescent="0.25">
      <c r="A13" s="68" t="s">
        <v>377</v>
      </c>
      <c r="B13" s="127" t="str">
        <f>IF('Kennzahlenbogen_(KB)'!O12=0,"n.d.",IF('Kennzahlenbogen_(KB)'!O12="","n.d.",'Kennzahlenbogen_(KB)'!O12))</f>
        <v>n.d.</v>
      </c>
      <c r="C13" s="61"/>
      <c r="D13" s="61"/>
      <c r="E13" s="60">
        <f>Berechnung1!N30</f>
        <v>1</v>
      </c>
      <c r="F13" s="67" t="str">
        <f>IF('Kennzahlenbogen_(KB)'!Q12=0,"",'Kennzahlenbogen_(KB)'!Q12)</f>
        <v/>
      </c>
      <c r="G13" s="67" t="str">
        <f>IF('Kennzahlenbogen_(KB)'!R12=0,"",'Kennzahlenbogen_(KB)'!R12)</f>
        <v/>
      </c>
      <c r="H13" s="60">
        <f>Berechnung1!O30</f>
        <v>0</v>
      </c>
      <c r="I13" s="67"/>
      <c r="J13" s="67"/>
      <c r="K13" s="67"/>
    </row>
    <row r="14" spans="1:11" ht="15.75" customHeight="1" x14ac:dyDescent="0.25">
      <c r="A14" s="68">
        <v>2</v>
      </c>
      <c r="B14" s="60" t="str">
        <f>IF('Kennzahlenbogen_(KB)'!O15 = "", "",'Kennzahlenbogen_(KB)'!O15)</f>
        <v/>
      </c>
      <c r="C14" s="60">
        <f>IF('Kennzahlenbogen_(KB)'!O16="","",'Kennzahlenbogen_(KB)'!O16)</f>
        <v>0</v>
      </c>
      <c r="D14" s="91" t="str">
        <f>IF('Kennzahlenbogen_(KB)'!O17="n.d.","n.d.",'Kennzahlenbogen_(KB)'!O17*100)</f>
        <v>n.d.</v>
      </c>
      <c r="E14" s="60">
        <f>Berechnung1!N33</f>
        <v>1</v>
      </c>
      <c r="F14" s="67" t="str">
        <f>IF('Kennzahlenbogen_(KB)'!Q15=0,"",'Kennzahlenbogen_(KB)'!Q15)</f>
        <v/>
      </c>
      <c r="G14" s="67" t="str">
        <f>IF('Kennzahlenbogen_(KB)'!R15=0,"",'Kennzahlenbogen_(KB)'!R15)</f>
        <v/>
      </c>
      <c r="H14" s="60">
        <f>Berechnung1!O33</f>
        <v>0</v>
      </c>
      <c r="I14" s="67"/>
      <c r="J14" s="67"/>
      <c r="K14" s="67"/>
    </row>
    <row r="15" spans="1:11" x14ac:dyDescent="0.25">
      <c r="A15" s="68">
        <v>3</v>
      </c>
      <c r="B15" s="60" t="str">
        <f>IF('Kennzahlenbogen_(KB)'!O18 = "", "",'Kennzahlenbogen_(KB)'!O18)</f>
        <v/>
      </c>
      <c r="C15" s="60" t="str">
        <f>IF('Kennzahlenbogen_(KB)'!O19="","",'Kennzahlenbogen_(KB)'!O19)</f>
        <v/>
      </c>
      <c r="D15" s="93" t="str">
        <f>IF('Kennzahlenbogen_(KB)'!O20="n.d.","n.d.",IF('Kennzahlenbogen_(KB)'!O20="","n.d.",'Kennzahlenbogen_(KB)'!O20*100))</f>
        <v>n.d.</v>
      </c>
      <c r="E15" s="60">
        <f>Berechnung1!N36</f>
        <v>1</v>
      </c>
      <c r="F15" s="67" t="str">
        <f>IF('Kennzahlenbogen_(KB)'!Q18=0,"",'Kennzahlenbogen_(KB)'!Q18)</f>
        <v/>
      </c>
      <c r="G15" s="67" t="str">
        <f>IF('Kennzahlenbogen_(KB)'!R18=0,"",'Kennzahlenbogen_(KB)'!R18)</f>
        <v/>
      </c>
      <c r="H15" s="60">
        <f>Berechnung1!O36</f>
        <v>0</v>
      </c>
      <c r="I15" s="67"/>
      <c r="J15" s="67"/>
      <c r="K15" s="67"/>
    </row>
    <row r="16" spans="1:11" x14ac:dyDescent="0.25">
      <c r="A16" s="68">
        <v>4</v>
      </c>
      <c r="B16" s="60" t="str">
        <f>IF('Kennzahlenbogen_(KB)'!O21 = "", "",'Kennzahlenbogen_(KB)'!O21)</f>
        <v/>
      </c>
      <c r="C16" s="60">
        <f>IF('Kennzahlenbogen_(KB)'!O22="","",'Kennzahlenbogen_(KB)'!O22)</f>
        <v>0</v>
      </c>
      <c r="D16" s="91" t="str">
        <f>IF('Kennzahlenbogen_(KB)'!O23="n.d.","n.d.",'Kennzahlenbogen_(KB)'!O23*100)</f>
        <v>n.d.</v>
      </c>
      <c r="E16" s="60">
        <f>Berechnung1!N39</f>
        <v>1</v>
      </c>
      <c r="F16" s="67" t="str">
        <f>IF('Kennzahlenbogen_(KB)'!Q21=0,"",'Kennzahlenbogen_(KB)'!Q21)</f>
        <v/>
      </c>
      <c r="G16" s="67" t="str">
        <f>IF('Kennzahlenbogen_(KB)'!R21=0,"",'Kennzahlenbogen_(KB)'!R21)</f>
        <v/>
      </c>
      <c r="H16" s="60">
        <f>Berechnung1!O39</f>
        <v>0</v>
      </c>
      <c r="I16" s="67"/>
      <c r="J16" s="67"/>
      <c r="K16" s="67"/>
    </row>
    <row r="17" spans="1:11" x14ac:dyDescent="0.25">
      <c r="A17" s="68">
        <v>5</v>
      </c>
      <c r="B17" s="60" t="str">
        <f>IF('Kennzahlenbogen_(KB)'!O24 = "", "",'Kennzahlenbogen_(KB)'!O24)</f>
        <v/>
      </c>
      <c r="C17" s="60">
        <f>IF('Kennzahlenbogen_(KB)'!O25="","",'Kennzahlenbogen_(KB)'!O25)</f>
        <v>0</v>
      </c>
      <c r="D17" s="91" t="str">
        <f>IF('Kennzahlenbogen_(KB)'!O26="n.d.","n.d.",'Kennzahlenbogen_(KB)'!O26*100)</f>
        <v>n.d.</v>
      </c>
      <c r="E17" s="60">
        <f>Berechnung1!N42</f>
        <v>1</v>
      </c>
      <c r="F17" s="67" t="str">
        <f>IF('Kennzahlenbogen_(KB)'!Q24=0,"",'Kennzahlenbogen_(KB)'!Q24)</f>
        <v/>
      </c>
      <c r="G17" s="67" t="str">
        <f>IF('Kennzahlenbogen_(KB)'!R24=0,"",'Kennzahlenbogen_(KB)'!R24)</f>
        <v/>
      </c>
      <c r="H17" s="60">
        <f>Berechnung1!O42</f>
        <v>0</v>
      </c>
      <c r="I17" s="67"/>
      <c r="J17" s="67"/>
      <c r="K17" s="67"/>
    </row>
    <row r="18" spans="1:11" x14ac:dyDescent="0.25">
      <c r="A18" s="68">
        <v>6</v>
      </c>
      <c r="B18" s="60" t="str">
        <f>IF('Kennzahlenbogen_(KB)'!O27 = "", "",'Kennzahlenbogen_(KB)'!O27)</f>
        <v/>
      </c>
      <c r="C18" s="60">
        <f>IF('Kennzahlenbogen_(KB)'!O28="","",'Kennzahlenbogen_(KB)'!O28)</f>
        <v>0</v>
      </c>
      <c r="D18" s="91" t="str">
        <f>IF('Kennzahlenbogen_(KB)'!O29="n.d.","n.d.",'Kennzahlenbogen_(KB)'!O29*100)</f>
        <v>n.d.</v>
      </c>
      <c r="E18" s="60">
        <f>Berechnung1!N45</f>
        <v>1</v>
      </c>
      <c r="F18" s="67" t="str">
        <f>IF('Kennzahlenbogen_(KB)'!Q27=0,"",'Kennzahlenbogen_(KB)'!Q27)</f>
        <v/>
      </c>
      <c r="G18" s="67" t="str">
        <f>IF('Kennzahlenbogen_(KB)'!R27=0,"",'Kennzahlenbogen_(KB)'!R27)</f>
        <v/>
      </c>
      <c r="H18" s="60">
        <f>Berechnung1!O45</f>
        <v>0</v>
      </c>
      <c r="I18" s="67"/>
      <c r="J18" s="67"/>
      <c r="K18" s="67"/>
    </row>
    <row r="19" spans="1:11" x14ac:dyDescent="0.25">
      <c r="A19" s="68">
        <v>7</v>
      </c>
      <c r="B19" s="60">
        <f>IF('Kennzahlenbogen_(KB)'!O30 = "", "",'Kennzahlenbogen_(KB)'!O30)</f>
        <v>0</v>
      </c>
      <c r="C19" s="60">
        <f>IF('Kennzahlenbogen_(KB)'!O31="","",'Kennzahlenbogen_(KB)'!O31)</f>
        <v>0</v>
      </c>
      <c r="D19" s="91" t="str">
        <f>IF('Kennzahlenbogen_(KB)'!O32="n.d.","n.d.",'Kennzahlenbogen_(KB)'!O32*100)</f>
        <v>n.d.</v>
      </c>
      <c r="E19" s="60">
        <f>Berechnung1!N48</f>
        <v>1</v>
      </c>
      <c r="F19" s="67" t="str">
        <f>IF('Kennzahlenbogen_(KB)'!Q30=0,"",'Kennzahlenbogen_(KB)'!Q30)</f>
        <v/>
      </c>
      <c r="G19" s="67" t="str">
        <f>IF('Kennzahlenbogen_(KB)'!R30=0,"",'Kennzahlenbogen_(KB)'!R30)</f>
        <v/>
      </c>
      <c r="H19" s="60">
        <f>Berechnung1!O48</f>
        <v>0</v>
      </c>
      <c r="I19" s="67"/>
      <c r="J19" s="67"/>
      <c r="K19" s="67"/>
    </row>
    <row r="20" spans="1:11" x14ac:dyDescent="0.25">
      <c r="A20" s="68">
        <v>8</v>
      </c>
      <c r="B20" s="60" t="str">
        <f>IF('Kennzahlenbogen_(KB)'!O33 = "", "",'Kennzahlenbogen_(KB)'!O33)</f>
        <v/>
      </c>
      <c r="C20" s="60">
        <f>IF('Kennzahlenbogen_(KB)'!O34="","",'Kennzahlenbogen_(KB)'!O34)</f>
        <v>0</v>
      </c>
      <c r="D20" s="93" t="str">
        <f>IF('Kennzahlenbogen_(KB)'!O35="n.d.","n.d.",IF('Kennzahlenbogen_(KB)'!O35="","n.d.",'Kennzahlenbogen_(KB)'!O35*100))</f>
        <v>n.d.</v>
      </c>
      <c r="E20" s="60">
        <f>Berechnung1!N51</f>
        <v>1</v>
      </c>
      <c r="F20" s="67" t="str">
        <f>IF('Kennzahlenbogen_(KB)'!Q33=0,"",'Kennzahlenbogen_(KB)'!Q33)</f>
        <v/>
      </c>
      <c r="G20" s="67" t="str">
        <f>IF('Kennzahlenbogen_(KB)'!R33=0,"",'Kennzahlenbogen_(KB)'!R33)</f>
        <v/>
      </c>
      <c r="H20" s="60">
        <f>Berechnung1!O51</f>
        <v>0</v>
      </c>
      <c r="I20" s="67"/>
      <c r="J20" s="67"/>
      <c r="K20" s="67"/>
    </row>
    <row r="21" spans="1:11" x14ac:dyDescent="0.25">
      <c r="A21" s="68">
        <v>9</v>
      </c>
      <c r="B21" s="60" t="str">
        <f>IF('Kennzahlenbogen_(KB)'!O36 = "", "",'Kennzahlenbogen_(KB)'!O36)</f>
        <v/>
      </c>
      <c r="C21" s="60">
        <f>IF('Kennzahlenbogen_(KB)'!O37="","",'Kennzahlenbogen_(KB)'!O37)</f>
        <v>0</v>
      </c>
      <c r="D21" s="93" t="str">
        <f>IF('Kennzahlenbogen_(KB)'!O38="n.d.","n.d.",IF('Kennzahlenbogen_(KB)'!O38="","n.d.",'Kennzahlenbogen_(KB)'!O38*100))</f>
        <v>n.d.</v>
      </c>
      <c r="E21" s="60">
        <f>Berechnung1!N54</f>
        <v>1</v>
      </c>
      <c r="F21" s="67" t="str">
        <f>IF('Kennzahlenbogen_(KB)'!Q36=0,"",'Kennzahlenbogen_(KB)'!Q36)</f>
        <v/>
      </c>
      <c r="G21" s="67" t="str">
        <f>IF('Kennzahlenbogen_(KB)'!R36=0,"",'Kennzahlenbogen_(KB)'!R36)</f>
        <v/>
      </c>
      <c r="H21" s="60">
        <f>Berechnung1!O54</f>
        <v>0</v>
      </c>
      <c r="I21" s="67"/>
      <c r="J21" s="67"/>
      <c r="K21" s="67"/>
    </row>
    <row r="22" spans="1:11" x14ac:dyDescent="0.25">
      <c r="A22" s="68">
        <v>10</v>
      </c>
      <c r="B22" s="60" t="str">
        <f>IF('Kennzahlenbogen_(KB)'!O39 = "", "", 'Kennzahlenbogen_(KB)'!O39)</f>
        <v/>
      </c>
      <c r="C22" s="60">
        <f>IF('Kennzahlenbogen_(KB)'!O40="","",'Kennzahlenbogen_(KB)'!O40)</f>
        <v>0</v>
      </c>
      <c r="D22" s="93" t="str">
        <f>IF('Kennzahlenbogen_(KB)'!O41="n.d.","n.d.",IF('Kennzahlenbogen_(KB)'!O41="","n.d.",'Kennzahlenbogen_(KB)'!O41*100))</f>
        <v>n.d.</v>
      </c>
      <c r="E22" s="60">
        <f>Berechnung1!N57</f>
        <v>1</v>
      </c>
      <c r="F22" s="67" t="str">
        <f>IF('Kennzahlenbogen_(KB)'!Q39=0,"",'Kennzahlenbogen_(KB)'!Q39)</f>
        <v/>
      </c>
      <c r="G22" s="67" t="str">
        <f>IF('Kennzahlenbogen_(KB)'!R39=0,"",'Kennzahlenbogen_(KB)'!R39)</f>
        <v/>
      </c>
      <c r="H22" s="60">
        <f>Berechnung1!O57</f>
        <v>0</v>
      </c>
      <c r="I22" s="67"/>
      <c r="J22" s="67"/>
      <c r="K22" s="67"/>
    </row>
    <row r="23" spans="1:11" x14ac:dyDescent="0.25">
      <c r="A23" s="68">
        <v>11</v>
      </c>
      <c r="B23" s="60" t="str">
        <f>IF('Kennzahlenbogen_(KB)'!O42 = 0, "n.d.",'Kennzahlenbogen_(KB)'!O42)</f>
        <v>n.d.</v>
      </c>
      <c r="C23" s="61"/>
      <c r="D23" s="92"/>
      <c r="E23" s="60">
        <f>Berechnung1!N60</f>
        <v>1</v>
      </c>
      <c r="F23" s="67" t="str">
        <f>IF('Kennzahlenbogen_(KB)'!Q42=0,"",'Kennzahlenbogen_(KB)'!Q42)</f>
        <v/>
      </c>
      <c r="G23" s="67" t="str">
        <f>IF('Kennzahlenbogen_(KB)'!R42=0,"",'Kennzahlenbogen_(KB)'!R42)</f>
        <v/>
      </c>
      <c r="H23" s="60">
        <f>Berechnung1!O60</f>
        <v>0</v>
      </c>
      <c r="I23" s="67"/>
      <c r="J23" s="67"/>
      <c r="K23" s="67"/>
    </row>
    <row r="24" spans="1:11" x14ac:dyDescent="0.25">
      <c r="A24" s="68">
        <v>12</v>
      </c>
      <c r="B24" s="60" t="str">
        <f>IF('Kennzahlenbogen_(KB)'!O45 = "", "", 'Kennzahlenbogen_(KB)'!O45)</f>
        <v/>
      </c>
      <c r="C24" s="60" t="str">
        <f>IF('Kennzahlenbogen_(KB)'!O46="","",'Kennzahlenbogen_(KB)'!O46)</f>
        <v/>
      </c>
      <c r="D24" s="93" t="str">
        <f>IF('Kennzahlenbogen_(KB)'!O47="n.d.","n.d.",IF('Kennzahlenbogen_(KB)'!O47="","n.d.",'Kennzahlenbogen_(KB)'!O47*100))</f>
        <v>n.d.</v>
      </c>
      <c r="E24" s="60">
        <f>Berechnung1!N63</f>
        <v>1</v>
      </c>
      <c r="F24" s="67" t="str">
        <f>IF('Kennzahlenbogen_(KB)'!Q45=0,"",'Kennzahlenbogen_(KB)'!Q45)</f>
        <v/>
      </c>
      <c r="G24" s="67" t="str">
        <f>IF('Kennzahlenbogen_(KB)'!R45=0,"",'Kennzahlenbogen_(KB)'!R45)</f>
        <v/>
      </c>
      <c r="H24" s="60">
        <f>Berechnung1!O63</f>
        <v>0</v>
      </c>
      <c r="I24" s="67"/>
      <c r="J24" s="67"/>
      <c r="K24" s="67"/>
    </row>
    <row r="25" spans="1:11" x14ac:dyDescent="0.25">
      <c r="A25" s="68">
        <v>13</v>
      </c>
      <c r="B25" s="60" t="str">
        <f>IF('Kennzahlenbogen_(KB)'!O48 = "", "", 'Kennzahlenbogen_(KB)'!O48)</f>
        <v/>
      </c>
      <c r="C25" s="60">
        <f>IF('Kennzahlenbogen_(KB)'!O49="","",'Kennzahlenbogen_(KB)'!O49)</f>
        <v>0</v>
      </c>
      <c r="D25" s="91" t="str">
        <f>IF('Kennzahlenbogen_(KB)'!O50="n.d.","n.d.",'Kennzahlenbogen_(KB)'!O50*100)</f>
        <v>n.d.</v>
      </c>
      <c r="E25" s="60">
        <f>Berechnung1!N66</f>
        <v>1</v>
      </c>
      <c r="F25" s="67" t="str">
        <f>IF('Kennzahlenbogen_(KB)'!Q48=0,"",'Kennzahlenbogen_(KB)'!Q48)</f>
        <v/>
      </c>
      <c r="G25" s="67" t="str">
        <f>IF('Kennzahlenbogen_(KB)'!R48=0,"",'Kennzahlenbogen_(KB)'!R48)</f>
        <v/>
      </c>
      <c r="H25" s="60">
        <f>Berechnung1!O66</f>
        <v>0</v>
      </c>
      <c r="I25" s="67"/>
      <c r="J25" s="67"/>
      <c r="K25" s="67"/>
    </row>
    <row r="26" spans="1:11" x14ac:dyDescent="0.25">
      <c r="A26" s="68">
        <v>14</v>
      </c>
      <c r="B26" s="60" t="str">
        <f>IF('Kennzahlenbogen_(KB)'!O51 = "", "", 'Kennzahlenbogen_(KB)'!O51)</f>
        <v/>
      </c>
      <c r="C26" s="60">
        <f>IF('Kennzahlenbogen_(KB)'!O52="","",'Kennzahlenbogen_(KB)'!O52)</f>
        <v>0</v>
      </c>
      <c r="D26" s="91" t="str">
        <f>IF('Kennzahlenbogen_(KB)'!O53="n.d.","n.d.",'Kennzahlenbogen_(KB)'!O53*100)</f>
        <v>n.d.</v>
      </c>
      <c r="E26" s="60">
        <f>Berechnung1!N69</f>
        <v>1</v>
      </c>
      <c r="F26" s="67" t="str">
        <f>IF('Kennzahlenbogen_(KB)'!Q51=0,"",'Kennzahlenbogen_(KB)'!Q51)</f>
        <v/>
      </c>
      <c r="G26" s="67" t="str">
        <f>IF('Kennzahlenbogen_(KB)'!R51=0,"",'Kennzahlenbogen_(KB)'!R51)</f>
        <v/>
      </c>
      <c r="H26" s="60">
        <f>Berechnung1!O69</f>
        <v>0</v>
      </c>
      <c r="I26" s="67"/>
      <c r="J26" s="67"/>
      <c r="K26" s="67"/>
    </row>
    <row r="27" spans="1:11" x14ac:dyDescent="0.25">
      <c r="A27" s="68">
        <v>15</v>
      </c>
      <c r="B27" s="60" t="str">
        <f>IF('Kennzahlenbogen_(KB)'!O54 = "", "", 'Kennzahlenbogen_(KB)'!O54)</f>
        <v/>
      </c>
      <c r="C27" s="60">
        <f>IF('Kennzahlenbogen_(KB)'!O55="","",'Kennzahlenbogen_(KB)'!O55)</f>
        <v>0</v>
      </c>
      <c r="D27" s="91" t="str">
        <f>IF('Kennzahlenbogen_(KB)'!O56="n.d.","n.d.",'Kennzahlenbogen_(KB)'!O56*100)</f>
        <v>n.d.</v>
      </c>
      <c r="E27" s="60">
        <f>Berechnung1!N72</f>
        <v>1</v>
      </c>
      <c r="F27" s="67" t="str">
        <f>IF('Kennzahlenbogen_(KB)'!Q54=0,"",'Kennzahlenbogen_(KB)'!Q54)</f>
        <v/>
      </c>
      <c r="G27" s="67" t="str">
        <f>IF('Kennzahlenbogen_(KB)'!R54=0,"",'Kennzahlenbogen_(KB)'!R54)</f>
        <v/>
      </c>
      <c r="H27" s="60">
        <f>Berechnung1!O72</f>
        <v>0</v>
      </c>
      <c r="I27" s="67"/>
      <c r="J27" s="67"/>
      <c r="K27" s="67"/>
    </row>
    <row r="28" spans="1:11" x14ac:dyDescent="0.25">
      <c r="A28" s="68">
        <v>16</v>
      </c>
      <c r="B28" s="60" t="str">
        <f>IF('Kennzahlenbogen_(KB)'!O57 = "", "", 'Kennzahlenbogen_(KB)'!O57)</f>
        <v/>
      </c>
      <c r="C28" s="60">
        <f>IF('Kennzahlenbogen_(KB)'!O58="","",'Kennzahlenbogen_(KB)'!O58)</f>
        <v>0</v>
      </c>
      <c r="D28" s="91" t="str">
        <f>IF('Kennzahlenbogen_(KB)'!O59="n.d.","n.d.",'Kennzahlenbogen_(KB)'!O59*100)</f>
        <v>n.d.</v>
      </c>
      <c r="E28" s="60">
        <f>Berechnung1!N75</f>
        <v>1</v>
      </c>
      <c r="F28" s="67" t="str">
        <f>IF('Kennzahlenbogen_(KB)'!Q57=0,"",'Kennzahlenbogen_(KB)'!Q57)</f>
        <v/>
      </c>
      <c r="G28" s="67" t="str">
        <f>IF('Kennzahlenbogen_(KB)'!R57=0,"",'Kennzahlenbogen_(KB)'!R57)</f>
        <v/>
      </c>
      <c r="H28" s="60">
        <f>Berechnung1!O75</f>
        <v>0</v>
      </c>
      <c r="I28" s="67"/>
      <c r="J28" s="67"/>
      <c r="K28" s="67"/>
    </row>
    <row r="29" spans="1:11" x14ac:dyDescent="0.25">
      <c r="A29" s="68">
        <v>17</v>
      </c>
      <c r="B29" s="60" t="str">
        <f>IF('Kennzahlenbogen_(KB)'!O60 = "", "", 'Kennzahlenbogen_(KB)'!O60)</f>
        <v/>
      </c>
      <c r="C29" s="60">
        <f>IF('Kennzahlenbogen_(KB)'!O61="","",'Kennzahlenbogen_(KB)'!O61)</f>
        <v>0</v>
      </c>
      <c r="D29" s="91" t="str">
        <f>IF('Kennzahlenbogen_(KB)'!O62="n.d.","n.d.",'Kennzahlenbogen_(KB)'!O62*100)</f>
        <v>n.d.</v>
      </c>
      <c r="E29" s="60">
        <f>Berechnung1!N78</f>
        <v>1</v>
      </c>
      <c r="F29" s="67" t="str">
        <f>IF('Kennzahlenbogen_(KB)'!Q60=0,"",'Kennzahlenbogen_(KB)'!Q60)</f>
        <v/>
      </c>
      <c r="G29" s="67" t="str">
        <f>IF('Kennzahlenbogen_(KB)'!R60=0,"",'Kennzahlenbogen_(KB)'!R60)</f>
        <v/>
      </c>
      <c r="H29" s="60">
        <f>Berechnung1!O78</f>
        <v>0</v>
      </c>
      <c r="I29" s="67"/>
      <c r="J29" s="67"/>
      <c r="K29" s="67"/>
    </row>
    <row r="30" spans="1:11" x14ac:dyDescent="0.25">
      <c r="A30" s="68">
        <v>18</v>
      </c>
      <c r="B30" s="60" t="str">
        <f>IF('Kennzahlenbogen_(KB)'!O63 = "", "", 'Kennzahlenbogen_(KB)'!O63)</f>
        <v/>
      </c>
      <c r="C30" s="60" t="str">
        <f>IF('Kennzahlenbogen_(KB)'!O64="","",'Kennzahlenbogen_(KB)'!O64)</f>
        <v/>
      </c>
      <c r="D30" s="93" t="str">
        <f>IF('Kennzahlenbogen_(KB)'!O65="n.d.","n.d.",IF('Kennzahlenbogen_(KB)'!O65="","n.d.",'Kennzahlenbogen_(KB)'!O65*100))</f>
        <v>n.d.</v>
      </c>
      <c r="E30" s="60">
        <f>Berechnung1!N81</f>
        <v>1</v>
      </c>
      <c r="F30" s="67" t="str">
        <f>IF('Kennzahlenbogen_(KB)'!Q63=0,"",'Kennzahlenbogen_(KB)'!Q63)</f>
        <v/>
      </c>
      <c r="G30" s="67" t="str">
        <f>IF('Kennzahlenbogen_(KB)'!R63=0,"",'Kennzahlenbogen_(KB)'!R63)</f>
        <v/>
      </c>
      <c r="H30" s="60">
        <f>Berechnung1!O81</f>
        <v>0</v>
      </c>
      <c r="I30" s="67"/>
      <c r="J30" s="67"/>
      <c r="K30" s="67"/>
    </row>
    <row r="31" spans="1:11" x14ac:dyDescent="0.25">
      <c r="A31" s="68">
        <v>19</v>
      </c>
      <c r="B31" s="60" t="str">
        <f>IF('Kennzahlenbogen_(KB)'!O66 = "", "", 'Kennzahlenbogen_(KB)'!O66)</f>
        <v/>
      </c>
      <c r="C31" s="60" t="str">
        <f>IF('Kennzahlenbogen_(KB)'!O67="","",'Kennzahlenbogen_(KB)'!O67)</f>
        <v/>
      </c>
      <c r="D31" s="93" t="str">
        <f>IF('Kennzahlenbogen_(KB)'!O68="n.d.","n.d.",IF('Kennzahlenbogen_(KB)'!O68="","n.d.",'Kennzahlenbogen_(KB)'!O68*100))</f>
        <v>n.d.</v>
      </c>
      <c r="E31" s="60">
        <f>Berechnung1!N84</f>
        <v>1</v>
      </c>
      <c r="F31" s="67" t="str">
        <f>IF('Kennzahlenbogen_(KB)'!Q66=0,"",'Kennzahlenbogen_(KB)'!Q66)</f>
        <v/>
      </c>
      <c r="G31" s="67" t="str">
        <f>IF('Kennzahlenbogen_(KB)'!R66=0,"",'Kennzahlenbogen_(KB)'!R66)</f>
        <v/>
      </c>
      <c r="H31" s="60">
        <f>Berechnung1!O84</f>
        <v>0</v>
      </c>
      <c r="I31" s="67"/>
      <c r="J31" s="67"/>
      <c r="K31" s="67"/>
    </row>
    <row r="32" spans="1:11" x14ac:dyDescent="0.25">
      <c r="A32" s="68">
        <v>20</v>
      </c>
      <c r="B32" s="60" t="str">
        <f>IF('Kennzahlenbogen_(KB)'!O69 = "", "", 'Kennzahlenbogen_(KB)'!O69)</f>
        <v/>
      </c>
      <c r="C32" s="60" t="str">
        <f>IF('Kennzahlenbogen_(KB)'!O70="","",'Kennzahlenbogen_(KB)'!O70)</f>
        <v/>
      </c>
      <c r="D32" s="93" t="str">
        <f>IF('Kennzahlenbogen_(KB)'!O71="n.d.","n.d.",IF('Kennzahlenbogen_(KB)'!O71="","n.d.",'Kennzahlenbogen_(KB)'!O71*100))</f>
        <v>n.d.</v>
      </c>
      <c r="E32" s="60">
        <f>Berechnung1!N87</f>
        <v>1</v>
      </c>
      <c r="F32" s="67" t="str">
        <f>IF('Kennzahlenbogen_(KB)'!Q69=0,"",'Kennzahlenbogen_(KB)'!Q69)</f>
        <v/>
      </c>
      <c r="G32" s="67" t="str">
        <f>IF('Kennzahlenbogen_(KB)'!R69=0,"",'Kennzahlenbogen_(KB)'!R69)</f>
        <v/>
      </c>
      <c r="H32" s="60">
        <f>Berechnung1!O87</f>
        <v>0</v>
      </c>
      <c r="I32" s="67"/>
      <c r="J32" s="67"/>
      <c r="K32" s="67"/>
    </row>
    <row r="33" spans="1:11" x14ac:dyDescent="0.25">
      <c r="A33" s="68">
        <v>21</v>
      </c>
      <c r="B33" s="60" t="str">
        <f>IF('Kennzahlenbogen_(KB)'!O72 = "", "", 'Kennzahlenbogen_(KB)'!O72)</f>
        <v/>
      </c>
      <c r="C33" s="60" t="str">
        <f>IF('Kennzahlenbogen_(KB)'!O73="","",'Kennzahlenbogen_(KB)'!O73)</f>
        <v/>
      </c>
      <c r="D33" s="93" t="str">
        <f>IF('Kennzahlenbogen_(KB)'!O74="n.d.","n.d.",IF('Kennzahlenbogen_(KB)'!O74="","n.d.",'Kennzahlenbogen_(KB)'!O74*100))</f>
        <v>n.d.</v>
      </c>
      <c r="E33" s="60">
        <f>Berechnung1!N90</f>
        <v>1</v>
      </c>
      <c r="F33" s="67" t="str">
        <f>IF('Kennzahlenbogen_(KB)'!Q72=0,"",'Kennzahlenbogen_(KB)'!Q72)</f>
        <v/>
      </c>
      <c r="G33" s="67" t="str">
        <f>IF('Kennzahlenbogen_(KB)'!R72=0,"",'Kennzahlenbogen_(KB)'!R72)</f>
        <v/>
      </c>
      <c r="H33" s="60">
        <f>Berechnung1!O90</f>
        <v>0</v>
      </c>
      <c r="I33" s="67"/>
      <c r="J33" s="67"/>
      <c r="K33" s="67"/>
    </row>
  </sheetData>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M35"/>
  <sheetViews>
    <sheetView showGridLines="0" topLeftCell="A2" zoomScaleNormal="100" workbookViewId="0">
      <selection activeCell="B65" sqref="B65"/>
    </sheetView>
  </sheetViews>
  <sheetFormatPr baseColWidth="10" defaultColWidth="9.140625" defaultRowHeight="14.25" x14ac:dyDescent="0.2"/>
  <cols>
    <col min="1" max="1" width="2.85546875" style="1" customWidth="1"/>
    <col min="2" max="2" width="18.5703125" style="1" customWidth="1"/>
    <col min="3" max="3" width="6.5703125" style="1" customWidth="1"/>
    <col min="4" max="4" width="8.85546875" style="1" customWidth="1"/>
    <col min="5" max="5" width="6.85546875" style="1" customWidth="1"/>
    <col min="6" max="6" width="6.28515625" style="1" customWidth="1"/>
    <col min="7" max="7" width="6.42578125" style="1" customWidth="1"/>
    <col min="8" max="8" width="7" style="1" customWidth="1"/>
    <col min="9" max="9" width="10" style="1" customWidth="1"/>
    <col min="10" max="10" width="29.85546875" style="1" customWidth="1"/>
    <col min="11" max="11" width="32.5703125" style="1" customWidth="1"/>
    <col min="12" max="12" width="1.42578125" style="1" customWidth="1"/>
    <col min="13" max="13" width="13.7109375" style="1" hidden="1" customWidth="1"/>
    <col min="14" max="16384" width="9.140625" style="1"/>
  </cols>
  <sheetData>
    <row r="1" spans="1:13" hidden="1" x14ac:dyDescent="0.2">
      <c r="B1" s="1" t="str">
        <f ca="1">IF(M11=TRUE,"A1:L15",CONCATENATE("A1:L",MATCH(0,A:A,-1)))</f>
        <v>A1:L35</v>
      </c>
    </row>
    <row r="2" spans="1:13" ht="21" customHeight="1" x14ac:dyDescent="0.2">
      <c r="A2" s="98" t="s">
        <v>475</v>
      </c>
    </row>
    <row r="3" spans="1:13" ht="16.5" customHeight="1" x14ac:dyDescent="0.25">
      <c r="A3" s="62" t="s">
        <v>225</v>
      </c>
    </row>
    <row r="4" spans="1:13" ht="14.25" customHeight="1" x14ac:dyDescent="0.2"/>
    <row r="5" spans="1:13" ht="9" customHeight="1" x14ac:dyDescent="0.2"/>
    <row r="6" spans="1:13" ht="15" customHeight="1" x14ac:dyDescent="0.2">
      <c r="B6" s="5" t="s">
        <v>1</v>
      </c>
      <c r="C6" s="380" t="str">
        <f>IF(Basisdaten!B10=0,"",Basisdaten!B10)</f>
        <v/>
      </c>
      <c r="D6" s="391"/>
      <c r="E6" s="391"/>
      <c r="F6" s="391"/>
      <c r="G6" s="391"/>
      <c r="H6" s="391"/>
      <c r="I6" s="391"/>
      <c r="J6" s="381"/>
    </row>
    <row r="7" spans="1:13" ht="6.75" customHeight="1" x14ac:dyDescent="0.2"/>
    <row r="8" spans="1:13" x14ac:dyDescent="0.2">
      <c r="B8" s="5" t="s">
        <v>0</v>
      </c>
      <c r="C8" s="380" t="str">
        <f>IF(Basisdaten!B8=0,"",Basisdaten!B8)</f>
        <v/>
      </c>
      <c r="D8" s="391"/>
      <c r="E8" s="381"/>
      <c r="H8" s="392" t="s">
        <v>4</v>
      </c>
      <c r="I8" s="392"/>
      <c r="J8" s="56" t="str">
        <f>IF(Basisdaten!I14=0,"",Basisdaten!I14)</f>
        <v/>
      </c>
    </row>
    <row r="9" spans="1:13" ht="10.5" customHeight="1" x14ac:dyDescent="0.2"/>
    <row r="10" spans="1:13" ht="13.5" customHeight="1" x14ac:dyDescent="0.25">
      <c r="B10" s="4" t="str">
        <f ca="1">IF($M$11=TRUE,"Kein Datendefizit vorhanden","")</f>
        <v/>
      </c>
      <c r="M10" s="46" t="s">
        <v>259</v>
      </c>
    </row>
    <row r="11" spans="1:13" ht="15.75" customHeight="1" x14ac:dyDescent="0.2">
      <c r="B11" s="47" t="str">
        <f ca="1">IF($M$11=TRUE,"","Übertragung erfolgt automatisch aus Kennzahlenbogen (Ist-Werte, Begründungen und Aktionen)")</f>
        <v>Übertragung erfolgt automatisch aus Kennzahlenbogen (Ist-Werte, Begründungen und Aktionen)</v>
      </c>
      <c r="M11" s="39" t="b">
        <f t="array" aca="1" ref="M11" ca="1">A14:K35=""</f>
        <v>0</v>
      </c>
    </row>
    <row r="12" spans="1:13" ht="15.75" customHeight="1" x14ac:dyDescent="0.2">
      <c r="A12" s="393" t="str">
        <f ca="1">IF($M$11=TRUE,"","KN")</f>
        <v>KN</v>
      </c>
      <c r="B12" s="394" t="str">
        <f ca="1">IF($M$11=TRUE,"","Kennzahlendefinition")</f>
        <v>Kennzahlendefinition</v>
      </c>
      <c r="C12" s="393" t="str">
        <f ca="1">IF($M$11=TRUE,"","Vorgaben Datenqualität")</f>
        <v>Vorgaben Datenqualität</v>
      </c>
      <c r="D12" s="393"/>
      <c r="E12" s="393"/>
      <c r="F12" s="393" t="str">
        <f ca="1">IF($M$11=TRUE,"","Ist-Werte")</f>
        <v>Ist-Werte</v>
      </c>
      <c r="G12" s="393"/>
      <c r="H12" s="393"/>
      <c r="I12" s="393" t="str">
        <f ca="1">IF($M$11=TRUE,"","Daten-qualität")</f>
        <v>Daten-qualität</v>
      </c>
      <c r="J12" s="393" t="str">
        <f ca="1">IF($M$11=TRUE,"","Verifizierung Zentrum")</f>
        <v>Verifizierung Zentrum</v>
      </c>
      <c r="K12" s="393"/>
    </row>
    <row r="13" spans="1:13" ht="21" customHeight="1" x14ac:dyDescent="0.2">
      <c r="A13" s="393"/>
      <c r="B13" s="394"/>
      <c r="C13" s="53" t="str">
        <f ca="1">IF($M$11=TRUE,"","Plausi unklar")</f>
        <v>Plausi unklar</v>
      </c>
      <c r="D13" s="53" t="str">
        <f ca="1">IF($M$11=TRUE,"","Sollvorgabe")</f>
        <v>Sollvorgabe</v>
      </c>
      <c r="E13" s="53" t="str">
        <f ca="1">IF($M$11=TRUE,"","Plausi unklar")</f>
        <v>Plausi unklar</v>
      </c>
      <c r="F13" s="53" t="str">
        <f ca="1">IF($M$11=TRUE,"","Zähler / Anzahl")</f>
        <v>Zähler / Anzahl</v>
      </c>
      <c r="G13" s="53" t="str">
        <f ca="1">IF($M$11=TRUE,"","Nenner")</f>
        <v>Nenner</v>
      </c>
      <c r="H13" s="53" t="str">
        <f ca="1">IF($M$11=TRUE,"","Quote")</f>
        <v>Quote</v>
      </c>
      <c r="I13" s="393"/>
      <c r="J13" s="53" t="str">
        <f ca="1">IF($M$11=TRUE,"","Begründung / Ursache")</f>
        <v>Begründung / Ursache</v>
      </c>
      <c r="K13" s="53" t="str">
        <f ca="1">IF($M$11=TRUE,"","Eingeleitete / geplante Aktionen")</f>
        <v>Eingeleitete / geplante Aktionen</v>
      </c>
    </row>
    <row r="14" spans="1:13" ht="155.25" customHeight="1" x14ac:dyDescent="0.2">
      <c r="A14" s="53" t="str">
        <f ca="1">'Hilfstabelle DatendefKB'!O2</f>
        <v>1a</v>
      </c>
      <c r="B14" s="54" t="str">
        <f ca="1">'Hilfstabelle DatendefKB'!P2</f>
        <v>Primärfälle</v>
      </c>
      <c r="C14" s="72" t="str">
        <f ca="1">'Hilfstabelle DatendefKB'!Q2</f>
        <v>-----</v>
      </c>
      <c r="D14" s="53" t="str">
        <f ca="1">'Hilfstabelle DatendefKB'!R2</f>
        <v>≥ 30</v>
      </c>
      <c r="E14" s="72" t="str">
        <f ca="1">'Hilfstabelle DatendefKB'!S2</f>
        <v>-----</v>
      </c>
      <c r="F14" s="53">
        <f ca="1">'Hilfstabelle DatendefKB'!T2</f>
        <v>0</v>
      </c>
      <c r="G14" s="53" t="str">
        <f ca="1">'Hilfstabelle DatendefKB'!U2</f>
        <v>-----</v>
      </c>
      <c r="H14" s="55" t="str">
        <f ca="1">'Hilfstabelle DatendefKB'!V2</f>
        <v>-----</v>
      </c>
      <c r="I14" s="53" t="str">
        <f ca="1">'Hilfstabelle DatendefKB'!W2</f>
        <v>Unvollständig</v>
      </c>
      <c r="J14" s="54" t="str">
        <f ca="1">'Hilfstabelle DatendefKB'!X2</f>
        <v>-----</v>
      </c>
      <c r="K14" s="54" t="str">
        <f ca="1">'Hilfstabelle DatendefKB'!Y2</f>
        <v>-----</v>
      </c>
    </row>
    <row r="15" spans="1:13" ht="155.25" customHeight="1" x14ac:dyDescent="0.2">
      <c r="A15" s="53" t="str">
        <f ca="1">'Hilfstabelle DatendefKB'!O3</f>
        <v>1b</v>
      </c>
      <c r="B15" s="54" t="str">
        <f ca="1">'Hilfstabelle DatendefKB'!P3</f>
        <v>Pat. mit neuaufgetretenem Rezidiv und/ oder Fernmetastasen</v>
      </c>
      <c r="C15" s="72" t="str">
        <f ca="1">'Hilfstabelle DatendefKB'!Q3</f>
        <v>-----</v>
      </c>
      <c r="D15" s="53" t="str">
        <f ca="1">'Hilfstabelle DatendefKB'!R3</f>
        <v>Derzeit keine Vorgaben</v>
      </c>
      <c r="E15" s="72" t="str">
        <f ca="1">'Hilfstabelle DatendefKB'!S3</f>
        <v>-----</v>
      </c>
      <c r="F15" s="53" t="str">
        <f ca="1">'Hilfstabelle DatendefKB'!T3</f>
        <v>-----</v>
      </c>
      <c r="G15" s="53" t="str">
        <f ca="1">'Hilfstabelle DatendefKB'!U3</f>
        <v>-----</v>
      </c>
      <c r="H15" s="55" t="str">
        <f ca="1">'Hilfstabelle DatendefKB'!V3</f>
        <v>-----</v>
      </c>
      <c r="I15" s="53" t="str">
        <f ca="1">'Hilfstabelle DatendefKB'!W3</f>
        <v>Unvollständig</v>
      </c>
      <c r="J15" s="54" t="str">
        <f ca="1">'Hilfstabelle DatendefKB'!X3</f>
        <v>-----</v>
      </c>
      <c r="K15" s="54" t="str">
        <f ca="1">'Hilfstabelle DatendefKB'!Y3</f>
        <v>-----</v>
      </c>
    </row>
    <row r="16" spans="1:13" ht="155.25" customHeight="1" x14ac:dyDescent="0.2">
      <c r="A16" s="57">
        <f ca="1">'Hilfstabelle DatendefKB'!O4</f>
        <v>2</v>
      </c>
      <c r="B16" s="54" t="str">
        <f ca="1">'Hilfstabelle DatendefKB'!P4</f>
        <v>Prätherapeutische Fallvorstellung</v>
      </c>
      <c r="C16" s="72" t="str">
        <f ca="1">'Hilfstabelle DatendefKB'!Q4</f>
        <v>-----</v>
      </c>
      <c r="D16" s="53" t="str">
        <f ca="1">'Hilfstabelle DatendefKB'!R4</f>
        <v>≥ 95%</v>
      </c>
      <c r="E16" s="72" t="str">
        <f ca="1">'Hilfstabelle DatendefKB'!S4</f>
        <v>-----</v>
      </c>
      <c r="F16" s="53" t="str">
        <f ca="1">'Hilfstabelle DatendefKB'!T4</f>
        <v>-----</v>
      </c>
      <c r="G16" s="53">
        <f ca="1">'Hilfstabelle DatendefKB'!U4</f>
        <v>0</v>
      </c>
      <c r="H16" s="55" t="str">
        <f ca="1">'Hilfstabelle DatendefKB'!V4</f>
        <v>n.d.</v>
      </c>
      <c r="I16" s="53" t="str">
        <f ca="1">'Hilfstabelle DatendefKB'!W4</f>
        <v>Unvollständig</v>
      </c>
      <c r="J16" s="54" t="str">
        <f ca="1">'Hilfstabelle DatendefKB'!X4</f>
        <v>-----</v>
      </c>
      <c r="K16" s="54" t="str">
        <f ca="1">'Hilfstabelle DatendefKB'!Y4</f>
        <v>-----</v>
      </c>
    </row>
    <row r="17" spans="1:11" ht="155.25" customHeight="1" x14ac:dyDescent="0.2">
      <c r="A17" s="53">
        <f ca="1">'Hilfstabelle DatendefKB'!O5</f>
        <v>3</v>
      </c>
      <c r="B17" s="54" t="str">
        <f ca="1">'Hilfstabelle DatendefKB'!P5</f>
        <v>Prätherapeutische Fallvorstellung Rezidiv</v>
      </c>
      <c r="C17" s="72" t="str">
        <f ca="1">'Hilfstabelle DatendefKB'!Q5</f>
        <v>-----</v>
      </c>
      <c r="D17" s="53" t="str">
        <f ca="1">'Hilfstabelle DatendefKB'!R5</f>
        <v>≥ 95%</v>
      </c>
      <c r="E17" s="72" t="str">
        <f ca="1">'Hilfstabelle DatendefKB'!S5</f>
        <v>-----</v>
      </c>
      <c r="F17" s="53" t="str">
        <f ca="1">'Hilfstabelle DatendefKB'!T5</f>
        <v>-----</v>
      </c>
      <c r="G17" s="53" t="str">
        <f ca="1">'Hilfstabelle DatendefKB'!U5</f>
        <v>-----</v>
      </c>
      <c r="H17" s="55" t="str">
        <f ca="1">'Hilfstabelle DatendefKB'!V5</f>
        <v>n.d.</v>
      </c>
      <c r="I17" s="53" t="str">
        <f ca="1">'Hilfstabelle DatendefKB'!W5</f>
        <v>Unvollständig</v>
      </c>
      <c r="J17" s="54" t="str">
        <f ca="1">'Hilfstabelle DatendefKB'!X5</f>
        <v>-----</v>
      </c>
      <c r="K17" s="54" t="str">
        <f ca="1">'Hilfstabelle DatendefKB'!Y5</f>
        <v>-----</v>
      </c>
    </row>
    <row r="18" spans="1:11" ht="155.25" customHeight="1" x14ac:dyDescent="0.2">
      <c r="A18" s="53">
        <f ca="1">'Hilfstabelle DatendefKB'!O6</f>
        <v>4</v>
      </c>
      <c r="B18" s="54" t="str">
        <f ca="1">'Hilfstabelle DatendefKB'!P6</f>
        <v>Postoperative Fallvorstellung</v>
      </c>
      <c r="C18" s="72" t="str">
        <f ca="1">'Hilfstabelle DatendefKB'!Q6</f>
        <v>-----</v>
      </c>
      <c r="D18" s="53" t="str">
        <f ca="1">'Hilfstabelle DatendefKB'!R6</f>
        <v>≥ 95%</v>
      </c>
      <c r="E18" s="72" t="str">
        <f ca="1">'Hilfstabelle DatendefKB'!S6</f>
        <v>-----</v>
      </c>
      <c r="F18" s="53" t="str">
        <f ca="1">'Hilfstabelle DatendefKB'!T6</f>
        <v>-----</v>
      </c>
      <c r="G18" s="53">
        <f ca="1">'Hilfstabelle DatendefKB'!U6</f>
        <v>0</v>
      </c>
      <c r="H18" s="55" t="str">
        <f ca="1">'Hilfstabelle DatendefKB'!V6</f>
        <v>n.d.</v>
      </c>
      <c r="I18" s="53" t="str">
        <f ca="1">'Hilfstabelle DatendefKB'!W6</f>
        <v>Unvollständig</v>
      </c>
      <c r="J18" s="54" t="str">
        <f ca="1">'Hilfstabelle DatendefKB'!X6</f>
        <v>-----</v>
      </c>
      <c r="K18" s="54" t="str">
        <f ca="1">'Hilfstabelle DatendefKB'!Y6</f>
        <v>-----</v>
      </c>
    </row>
    <row r="19" spans="1:11" ht="155.25" customHeight="1" x14ac:dyDescent="0.2">
      <c r="A19" s="53">
        <f ca="1">'Hilfstabelle DatendefKB'!O7</f>
        <v>5</v>
      </c>
      <c r="B19" s="54" t="str">
        <f ca="1">'Hilfstabelle DatendefKB'!P7</f>
        <v>Psychoonkologisches Distress-Screening</v>
      </c>
      <c r="C19" s="72" t="str">
        <f ca="1">'Hilfstabelle DatendefKB'!Q7</f>
        <v>-----</v>
      </c>
      <c r="D19" s="53" t="str">
        <f ca="1">'Hilfstabelle DatendefKB'!R7</f>
        <v>≥ 65%</v>
      </c>
      <c r="E19" s="72" t="str">
        <f ca="1">'Hilfstabelle DatendefKB'!S7</f>
        <v>-----</v>
      </c>
      <c r="F19" s="53" t="str">
        <f ca="1">'Hilfstabelle DatendefKB'!T7</f>
        <v>-----</v>
      </c>
      <c r="G19" s="53">
        <f ca="1">'Hilfstabelle DatendefKB'!U7</f>
        <v>0</v>
      </c>
      <c r="H19" s="55" t="str">
        <f ca="1">'Hilfstabelle DatendefKB'!V7</f>
        <v>n.d.</v>
      </c>
      <c r="I19" s="53" t="str">
        <f ca="1">'Hilfstabelle DatendefKB'!W7</f>
        <v>Unvollständig</v>
      </c>
      <c r="J19" s="54" t="str">
        <f ca="1">'Hilfstabelle DatendefKB'!X7</f>
        <v>-----</v>
      </c>
      <c r="K19" s="54" t="str">
        <f ca="1">'Hilfstabelle DatendefKB'!Y7</f>
        <v>-----</v>
      </c>
    </row>
    <row r="20" spans="1:11" ht="155.25" customHeight="1" x14ac:dyDescent="0.2">
      <c r="A20" s="53">
        <f ca="1">'Hilfstabelle DatendefKB'!O8</f>
        <v>6</v>
      </c>
      <c r="B20" s="54" t="str">
        <f ca="1">'Hilfstabelle DatendefKB'!P8</f>
        <v>Beratung Sozialdienst</v>
      </c>
      <c r="C20" s="72" t="str">
        <f ca="1">'Hilfstabelle DatendefKB'!Q8</f>
        <v>&lt; 30%</v>
      </c>
      <c r="D20" s="53" t="str">
        <f ca="1">'Hilfstabelle DatendefKB'!R8</f>
        <v>Derzeit keine Vorgaben</v>
      </c>
      <c r="E20" s="72" t="str">
        <f ca="1">'Hilfstabelle DatendefKB'!S8</f>
        <v>-----</v>
      </c>
      <c r="F20" s="53" t="str">
        <f ca="1">'Hilfstabelle DatendefKB'!T8</f>
        <v>-----</v>
      </c>
      <c r="G20" s="53">
        <f ca="1">'Hilfstabelle DatendefKB'!U8</f>
        <v>0</v>
      </c>
      <c r="H20" s="55" t="str">
        <f ca="1">'Hilfstabelle DatendefKB'!V8</f>
        <v>n.d.</v>
      </c>
      <c r="I20" s="53" t="str">
        <f ca="1">'Hilfstabelle DatendefKB'!W8</f>
        <v>Unvollständig</v>
      </c>
      <c r="J20" s="54" t="str">
        <f ca="1">'Hilfstabelle DatendefKB'!X8</f>
        <v>-----</v>
      </c>
      <c r="K20" s="54" t="str">
        <f ca="1">'Hilfstabelle DatendefKB'!Y8</f>
        <v>-----</v>
      </c>
    </row>
    <row r="21" spans="1:11" ht="155.25" customHeight="1" x14ac:dyDescent="0.2">
      <c r="A21" s="53">
        <f ca="1">'Hilfstabelle DatendefKB'!O9</f>
        <v>7</v>
      </c>
      <c r="B21" s="54" t="str">
        <f ca="1">'Hilfstabelle DatendefKB'!P9</f>
        <v>Anteil Studienpat.</v>
      </c>
      <c r="C21" s="72" t="str">
        <f ca="1">'Hilfstabelle DatendefKB'!Q9</f>
        <v>-----</v>
      </c>
      <c r="D21" s="53" t="str">
        <f ca="1">'Hilfstabelle DatendefKB'!R9</f>
        <v>≥ 5%</v>
      </c>
      <c r="E21" s="72" t="str">
        <f ca="1">'Hilfstabelle DatendefKB'!S9</f>
        <v>-----</v>
      </c>
      <c r="F21" s="53">
        <f ca="1">'Hilfstabelle DatendefKB'!T9</f>
        <v>0</v>
      </c>
      <c r="G21" s="53">
        <f ca="1">'Hilfstabelle DatendefKB'!U9</f>
        <v>0</v>
      </c>
      <c r="H21" s="55" t="str">
        <f ca="1">'Hilfstabelle DatendefKB'!V9</f>
        <v>n.d.</v>
      </c>
      <c r="I21" s="53" t="str">
        <f ca="1">'Hilfstabelle DatendefKB'!W9</f>
        <v>Unvollständig</v>
      </c>
      <c r="J21" s="54" t="str">
        <f ca="1">'Hilfstabelle DatendefKB'!X9</f>
        <v>-----</v>
      </c>
      <c r="K21" s="54" t="str">
        <f ca="1">'Hilfstabelle DatendefKB'!Y9</f>
        <v>-----</v>
      </c>
    </row>
    <row r="22" spans="1:11" ht="155.25" customHeight="1" x14ac:dyDescent="0.2">
      <c r="A22" s="53">
        <f ca="1">'Hilfstabelle DatendefKB'!O10</f>
        <v>8</v>
      </c>
      <c r="B22" s="54" t="str">
        <f ca="1">'Hilfstabelle DatendefKB'!P10</f>
        <v>Endoskopische En-bloc Resektionen</v>
      </c>
      <c r="C22" s="72" t="str">
        <f ca="1">'Hilfstabelle DatendefKB'!Q10</f>
        <v>-----</v>
      </c>
      <c r="D22" s="53" t="str">
        <f ca="1">'Hilfstabelle DatendefKB'!R10</f>
        <v>≥ 60%</v>
      </c>
      <c r="E22" s="72" t="str">
        <f ca="1">'Hilfstabelle DatendefKB'!S10</f>
        <v>-----</v>
      </c>
      <c r="F22" s="53" t="str">
        <f ca="1">'Hilfstabelle DatendefKB'!T10</f>
        <v>-----</v>
      </c>
      <c r="G22" s="53">
        <f ca="1">'Hilfstabelle DatendefKB'!U10</f>
        <v>0</v>
      </c>
      <c r="H22" s="55" t="str">
        <f ca="1">'Hilfstabelle DatendefKB'!V10</f>
        <v>n.d.</v>
      </c>
      <c r="I22" s="53" t="str">
        <f ca="1">'Hilfstabelle DatendefKB'!W10</f>
        <v>Unvollständig</v>
      </c>
      <c r="J22" s="54" t="str">
        <f ca="1">'Hilfstabelle DatendefKB'!X10</f>
        <v>-----</v>
      </c>
      <c r="K22" s="54" t="str">
        <f ca="1">'Hilfstabelle DatendefKB'!Y10</f>
        <v>-----</v>
      </c>
    </row>
    <row r="23" spans="1:11" ht="155.25" customHeight="1" x14ac:dyDescent="0.2">
      <c r="A23" s="53">
        <f ca="1">'Hilfstabelle DatendefKB'!O11</f>
        <v>9</v>
      </c>
      <c r="B23" s="54" t="str">
        <f ca="1">'Hilfstabelle DatendefKB'!P11</f>
        <v>Komplikationen endoskopische En-bloc-Resektion</v>
      </c>
      <c r="C23" s="72" t="str">
        <f ca="1">'Hilfstabelle DatendefKB'!Q11</f>
        <v>-----</v>
      </c>
      <c r="D23" s="53" t="str">
        <f ca="1">'Hilfstabelle DatendefKB'!R11</f>
        <v>≤ 10%</v>
      </c>
      <c r="E23" s="72" t="str">
        <f ca="1">'Hilfstabelle DatendefKB'!S11</f>
        <v>-----</v>
      </c>
      <c r="F23" s="53" t="str">
        <f ca="1">'Hilfstabelle DatendefKB'!T11</f>
        <v>-----</v>
      </c>
      <c r="G23" s="53">
        <f ca="1">'Hilfstabelle DatendefKB'!U11</f>
        <v>0</v>
      </c>
      <c r="H23" s="55" t="str">
        <f ca="1">'Hilfstabelle DatendefKB'!V11</f>
        <v>n.d.</v>
      </c>
      <c r="I23" s="53" t="str">
        <f ca="1">'Hilfstabelle DatendefKB'!W11</f>
        <v>Unvollständig</v>
      </c>
      <c r="J23" s="54" t="str">
        <f ca="1">'Hilfstabelle DatendefKB'!X11</f>
        <v>-----</v>
      </c>
      <c r="K23" s="54" t="str">
        <f ca="1">'Hilfstabelle DatendefKB'!Y11</f>
        <v>-----</v>
      </c>
    </row>
    <row r="24" spans="1:11" ht="155.25" customHeight="1" x14ac:dyDescent="0.2">
      <c r="A24" s="53">
        <f ca="1">'Hilfstabelle DatendefKB'!O12</f>
        <v>10</v>
      </c>
      <c r="B24" s="54" t="str">
        <f ca="1">'Hilfstabelle DatendefKB'!P12</f>
        <v>R0-Resektionen (Endoskopie)</v>
      </c>
      <c r="C24" s="72" t="str">
        <f ca="1">'Hilfstabelle DatendefKB'!Q12</f>
        <v>-----</v>
      </c>
      <c r="D24" s="53" t="str">
        <f ca="1">'Hilfstabelle DatendefKB'!R12</f>
        <v>≥ 60%</v>
      </c>
      <c r="E24" s="72" t="str">
        <f ca="1">'Hilfstabelle DatendefKB'!S12</f>
        <v>-----</v>
      </c>
      <c r="F24" s="53" t="str">
        <f ca="1">'Hilfstabelle DatendefKB'!T12</f>
        <v>-----</v>
      </c>
      <c r="G24" s="53">
        <f ca="1">'Hilfstabelle DatendefKB'!U12</f>
        <v>0</v>
      </c>
      <c r="H24" s="55" t="str">
        <f ca="1">'Hilfstabelle DatendefKB'!V12</f>
        <v>n.d.</v>
      </c>
      <c r="I24" s="53" t="str">
        <f ca="1">'Hilfstabelle DatendefKB'!W12</f>
        <v>Unvollständig</v>
      </c>
      <c r="J24" s="54" t="str">
        <f ca="1">'Hilfstabelle DatendefKB'!X12</f>
        <v>-----</v>
      </c>
      <c r="K24" s="54" t="str">
        <f ca="1">'Hilfstabelle DatendefKB'!Y12</f>
        <v>-----</v>
      </c>
    </row>
    <row r="25" spans="1:11" ht="155.25" customHeight="1" x14ac:dyDescent="0.2">
      <c r="A25" s="53">
        <f ca="1">'Hilfstabelle DatendefKB'!O13</f>
        <v>11</v>
      </c>
      <c r="B25" s="54" t="str">
        <f ca="1">'Hilfstabelle DatendefKB'!P13</f>
        <v>Operative Expertise</v>
      </c>
      <c r="C25" s="72" t="str">
        <f ca="1">'Hilfstabelle DatendefKB'!Q13</f>
        <v>-----</v>
      </c>
      <c r="D25" s="53" t="str">
        <f ca="1">'Hilfstabelle DatendefKB'!R13</f>
        <v>≥ 20</v>
      </c>
      <c r="E25" s="72" t="str">
        <f ca="1">'Hilfstabelle DatendefKB'!S13</f>
        <v>-----</v>
      </c>
      <c r="F25" s="53">
        <f ca="1">'Hilfstabelle DatendefKB'!T13</f>
        <v>0</v>
      </c>
      <c r="G25" s="53" t="str">
        <f ca="1">'Hilfstabelle DatendefKB'!U13</f>
        <v>-----</v>
      </c>
      <c r="H25" s="55" t="str">
        <f ca="1">'Hilfstabelle DatendefKB'!V13</f>
        <v>-----</v>
      </c>
      <c r="I25" s="53" t="str">
        <f ca="1">'Hilfstabelle DatendefKB'!W13</f>
        <v>Unvollständig</v>
      </c>
      <c r="J25" s="54" t="str">
        <f ca="1">'Hilfstabelle DatendefKB'!X13</f>
        <v>-----</v>
      </c>
      <c r="K25" s="54" t="str">
        <f ca="1">'Hilfstabelle DatendefKB'!Y13</f>
        <v>-----</v>
      </c>
    </row>
    <row r="26" spans="1:11" ht="155.25" customHeight="1" x14ac:dyDescent="0.2">
      <c r="A26" s="53">
        <f ca="1">'Hilfstabelle DatendefKB'!O14</f>
        <v>12</v>
      </c>
      <c r="B26" s="54" t="str">
        <f ca="1">'Hilfstabelle DatendefKB'!P14</f>
        <v>Anastomoseninsuffizienz Grad III</v>
      </c>
      <c r="C26" s="72" t="str">
        <f ca="1">'Hilfstabelle DatendefKB'!Q14</f>
        <v>-----</v>
      </c>
      <c r="D26" s="53" t="str">
        <f ca="1">'Hilfstabelle DatendefKB'!R14</f>
        <v>≤ 15%</v>
      </c>
      <c r="E26" s="72" t="str">
        <f ca="1">'Hilfstabelle DatendefKB'!S14</f>
        <v>-----</v>
      </c>
      <c r="F26" s="53" t="str">
        <f ca="1">'Hilfstabelle DatendefKB'!T14</f>
        <v>-----</v>
      </c>
      <c r="G26" s="53" t="str">
        <f ca="1">'Hilfstabelle DatendefKB'!U14</f>
        <v>-----</v>
      </c>
      <c r="H26" s="55" t="str">
        <f ca="1">'Hilfstabelle DatendefKB'!V14</f>
        <v>-----</v>
      </c>
      <c r="I26" s="53" t="str">
        <f ca="1">'Hilfstabelle DatendefKB'!W14</f>
        <v>Unvollständig</v>
      </c>
      <c r="J26" s="54" t="str">
        <f ca="1">'Hilfstabelle DatendefKB'!X14</f>
        <v>-----</v>
      </c>
      <c r="K26" s="54" t="str">
        <f ca="1">'Hilfstabelle DatendefKB'!Y14</f>
        <v>-----</v>
      </c>
    </row>
    <row r="27" spans="1:11" ht="155.25" customHeight="1" x14ac:dyDescent="0.2">
      <c r="A27" s="53">
        <f ca="1">'Hilfstabelle DatendefKB'!O15</f>
        <v>13</v>
      </c>
      <c r="B27" s="54" t="str">
        <f ca="1">'Hilfstabelle DatendefKB'!P15</f>
        <v>Revisions-OP‘s</v>
      </c>
      <c r="C27" s="72" t="str">
        <f ca="1">'Hilfstabelle DatendefKB'!Q15</f>
        <v>-----</v>
      </c>
      <c r="D27" s="53" t="str">
        <f ca="1">'Hilfstabelle DatendefKB'!R15</f>
        <v>≤ 10%</v>
      </c>
      <c r="E27" s="72" t="str">
        <f ca="1">'Hilfstabelle DatendefKB'!S15</f>
        <v>-----</v>
      </c>
      <c r="F27" s="53" t="str">
        <f ca="1">'Hilfstabelle DatendefKB'!T15</f>
        <v>-----</v>
      </c>
      <c r="G27" s="53">
        <f ca="1">'Hilfstabelle DatendefKB'!U15</f>
        <v>0</v>
      </c>
      <c r="H27" s="55" t="str">
        <f ca="1">'Hilfstabelle DatendefKB'!V15</f>
        <v>n.d.</v>
      </c>
      <c r="I27" s="53" t="str">
        <f ca="1">'Hilfstabelle DatendefKB'!W15</f>
        <v>Unvollständig</v>
      </c>
      <c r="J27" s="54" t="str">
        <f ca="1">'Hilfstabelle DatendefKB'!X15</f>
        <v>-----</v>
      </c>
      <c r="K27" s="54" t="str">
        <f ca="1">'Hilfstabelle DatendefKB'!Y15</f>
        <v>-----</v>
      </c>
    </row>
    <row r="28" spans="1:11" ht="155.25" customHeight="1" x14ac:dyDescent="0.2">
      <c r="A28" s="53">
        <f ca="1">'Hilfstabelle DatendefKB'!O16</f>
        <v>14</v>
      </c>
      <c r="B28" s="54" t="str">
        <f ca="1">'Hilfstabelle DatendefKB'!P16</f>
        <v>Postoperative Wundinfektion</v>
      </c>
      <c r="C28" s="72" t="str">
        <f ca="1">'Hilfstabelle DatendefKB'!Q16</f>
        <v>-----</v>
      </c>
      <c r="D28" s="53" t="str">
        <f ca="1">'Hilfstabelle DatendefKB'!R16</f>
        <v>≤ 10%</v>
      </c>
      <c r="E28" s="72" t="str">
        <f ca="1">'Hilfstabelle DatendefKB'!S16</f>
        <v>-----</v>
      </c>
      <c r="F28" s="53" t="str">
        <f ca="1">'Hilfstabelle DatendefKB'!T16</f>
        <v>-----</v>
      </c>
      <c r="G28" s="53">
        <f ca="1">'Hilfstabelle DatendefKB'!U16</f>
        <v>0</v>
      </c>
      <c r="H28" s="55" t="str">
        <f ca="1">'Hilfstabelle DatendefKB'!V16</f>
        <v>n.d.</v>
      </c>
      <c r="I28" s="53" t="str">
        <f ca="1">'Hilfstabelle DatendefKB'!W16</f>
        <v>Unvollständig</v>
      </c>
      <c r="J28" s="54" t="str">
        <f ca="1">'Hilfstabelle DatendefKB'!X16</f>
        <v>-----</v>
      </c>
      <c r="K28" s="54" t="str">
        <f ca="1">'Hilfstabelle DatendefKB'!Y16</f>
        <v>-----</v>
      </c>
    </row>
    <row r="29" spans="1:11" ht="155.25" customHeight="1" x14ac:dyDescent="0.2">
      <c r="A29" s="53">
        <f ca="1">'Hilfstabelle DatendefKB'!O17</f>
        <v>15</v>
      </c>
      <c r="B29" s="54" t="str">
        <f ca="1">'Hilfstabelle DatendefKB'!P17</f>
        <v>Mortalität postoperativ</v>
      </c>
      <c r="C29" s="72" t="str">
        <f ca="1">'Hilfstabelle DatendefKB'!Q17</f>
        <v>-----</v>
      </c>
      <c r="D29" s="53" t="str">
        <f ca="1">'Hilfstabelle DatendefKB'!R17</f>
        <v>≤ 10%</v>
      </c>
      <c r="E29" s="72" t="str">
        <f ca="1">'Hilfstabelle DatendefKB'!S17</f>
        <v>-----</v>
      </c>
      <c r="F29" s="53" t="str">
        <f ca="1">'Hilfstabelle DatendefKB'!T17</f>
        <v>-----</v>
      </c>
      <c r="G29" s="53">
        <f ca="1">'Hilfstabelle DatendefKB'!U17</f>
        <v>0</v>
      </c>
      <c r="H29" s="53" t="str">
        <f ca="1">'Hilfstabelle DatendefKB'!V17</f>
        <v>n.d.</v>
      </c>
      <c r="I29" s="53" t="str">
        <f ca="1">'Hilfstabelle DatendefKB'!W17</f>
        <v>Unvollständig</v>
      </c>
      <c r="J29" s="54" t="str">
        <f ca="1">'Hilfstabelle DatendefKB'!X17</f>
        <v>-----</v>
      </c>
      <c r="K29" s="54" t="str">
        <f ca="1">'Hilfstabelle DatendefKB'!Y17</f>
        <v>-----</v>
      </c>
    </row>
    <row r="30" spans="1:11" ht="155.25" customHeight="1" x14ac:dyDescent="0.2">
      <c r="A30" s="53">
        <f ca="1">'Hilfstabelle DatendefKB'!O18</f>
        <v>16</v>
      </c>
      <c r="B30" s="54" t="str">
        <f ca="1">'Hilfstabelle DatendefKB'!P18</f>
        <v>Vollständiger Pathologiebericht</v>
      </c>
      <c r="C30" s="72" t="str">
        <f ca="1">'Hilfstabelle DatendefKB'!Q18</f>
        <v>-----</v>
      </c>
      <c r="D30" s="53" t="str">
        <f ca="1">'Hilfstabelle DatendefKB'!R18</f>
        <v>≥ 70%</v>
      </c>
      <c r="E30" s="72" t="str">
        <f ca="1">'Hilfstabelle DatendefKB'!S18</f>
        <v>-----</v>
      </c>
      <c r="F30" s="53" t="str">
        <f ca="1">'Hilfstabelle DatendefKB'!T18</f>
        <v>-----</v>
      </c>
      <c r="G30" s="53">
        <f ca="1">'Hilfstabelle DatendefKB'!U18</f>
        <v>0</v>
      </c>
      <c r="H30" s="53" t="str">
        <f ca="1">'Hilfstabelle DatendefKB'!V18</f>
        <v>n.d.</v>
      </c>
      <c r="I30" s="53" t="str">
        <f ca="1">'Hilfstabelle DatendefKB'!W18</f>
        <v>Unvollständig</v>
      </c>
      <c r="J30" s="54" t="str">
        <f ca="1">'Hilfstabelle DatendefKB'!X18</f>
        <v>-----</v>
      </c>
      <c r="K30" s="54" t="str">
        <f ca="1">'Hilfstabelle DatendefKB'!Y18</f>
        <v>-----</v>
      </c>
    </row>
    <row r="31" spans="1:11" ht="155.25" customHeight="1" x14ac:dyDescent="0.2">
      <c r="A31" s="53">
        <f ca="1">'Hilfstabelle DatendefKB'!O19</f>
        <v>17</v>
      </c>
      <c r="B31" s="54" t="str">
        <f ca="1">'Hilfstabelle DatendefKB'!P19</f>
        <v>Ernährungsstatus</v>
      </c>
      <c r="C31" s="72" t="str">
        <f ca="1">'Hilfstabelle DatendefKB'!Q19</f>
        <v>-----</v>
      </c>
      <c r="D31" s="53" t="str">
        <f ca="1">'Hilfstabelle DatendefKB'!R19</f>
        <v>≥ 50%</v>
      </c>
      <c r="E31" s="72" t="str">
        <f ca="1">'Hilfstabelle DatendefKB'!S19</f>
        <v>-----</v>
      </c>
      <c r="F31" s="53" t="str">
        <f ca="1">'Hilfstabelle DatendefKB'!T19</f>
        <v>-----</v>
      </c>
      <c r="G31" s="53">
        <f ca="1">'Hilfstabelle DatendefKB'!U19</f>
        <v>0</v>
      </c>
      <c r="H31" s="53" t="str">
        <f ca="1">'Hilfstabelle DatendefKB'!V19</f>
        <v>n.d.</v>
      </c>
      <c r="I31" s="53" t="str">
        <f ca="1">'Hilfstabelle DatendefKB'!W19</f>
        <v>Unvollständig</v>
      </c>
      <c r="J31" s="54" t="str">
        <f ca="1">'Hilfstabelle DatendefKB'!X19</f>
        <v>-----</v>
      </c>
      <c r="K31" s="54" t="str">
        <f ca="1">'Hilfstabelle DatendefKB'!Y19</f>
        <v>-----</v>
      </c>
    </row>
    <row r="32" spans="1:11" ht="155.25" customHeight="1" x14ac:dyDescent="0.2">
      <c r="A32" s="53">
        <f ca="1">'Hilfstabelle DatendefKB'!O20</f>
        <v>18</v>
      </c>
      <c r="B32" s="54" t="str">
        <f ca="1">'Hilfstabelle DatendefKB'!P20</f>
        <v>Vitamin B12 Substitution nach Gastrektomie</v>
      </c>
      <c r="C32" s="72" t="str">
        <f ca="1">'Hilfstabelle DatendefKB'!Q20</f>
        <v>-----</v>
      </c>
      <c r="D32" s="53" t="str">
        <f ca="1">'Hilfstabelle DatendefKB'!R20</f>
        <v>≥ 80%</v>
      </c>
      <c r="E32" s="72" t="str">
        <f ca="1">'Hilfstabelle DatendefKB'!S20</f>
        <v>-----</v>
      </c>
      <c r="F32" s="53" t="str">
        <f ca="1">'Hilfstabelle DatendefKB'!T20</f>
        <v>-----</v>
      </c>
      <c r="G32" s="53" t="str">
        <f ca="1">'Hilfstabelle DatendefKB'!U20</f>
        <v>-----</v>
      </c>
      <c r="H32" s="53" t="str">
        <f ca="1">'Hilfstabelle DatendefKB'!V20</f>
        <v>n.d.</v>
      </c>
      <c r="I32" s="53" t="str">
        <f ca="1">'Hilfstabelle DatendefKB'!W20</f>
        <v>Unvollständig</v>
      </c>
      <c r="J32" s="54" t="str">
        <f ca="1">'Hilfstabelle DatendefKB'!X20</f>
        <v>-----</v>
      </c>
      <c r="K32" s="54" t="str">
        <f ca="1">'Hilfstabelle DatendefKB'!Y20</f>
        <v>-----</v>
      </c>
    </row>
    <row r="33" spans="1:11" ht="155.25" customHeight="1" x14ac:dyDescent="0.2">
      <c r="A33" s="53">
        <f ca="1">'Hilfstabelle DatendefKB'!O21</f>
        <v>19</v>
      </c>
      <c r="B33" s="54" t="str">
        <f ca="1">'Hilfstabelle DatendefKB'!P21</f>
        <v>Präoperative Chemotherapie bei lokalisierten Magenkarzinomen (ICD-10 C16.1-16.9)</v>
      </c>
      <c r="C33" s="72" t="str">
        <f ca="1">'Hilfstabelle DatendefKB'!Q21</f>
        <v>&lt; 80%</v>
      </c>
      <c r="D33" s="53" t="str">
        <f ca="1">'Hilfstabelle DatendefKB'!R21</f>
        <v>Derzeit keine Vorgaben</v>
      </c>
      <c r="E33" s="72" t="str">
        <f ca="1">'Hilfstabelle DatendefKB'!S21</f>
        <v>-----</v>
      </c>
      <c r="F33" s="53" t="str">
        <f ca="1">'Hilfstabelle DatendefKB'!T21</f>
        <v>-----</v>
      </c>
      <c r="G33" s="53" t="str">
        <f ca="1">'Hilfstabelle DatendefKB'!U21</f>
        <v>-----</v>
      </c>
      <c r="H33" s="53" t="str">
        <f ca="1">'Hilfstabelle DatendefKB'!V21</f>
        <v>n.d.</v>
      </c>
      <c r="I33" s="53" t="str">
        <f ca="1">'Hilfstabelle DatendefKB'!W21</f>
        <v>Unvollständig</v>
      </c>
      <c r="J33" s="54" t="str">
        <f ca="1">'Hilfstabelle DatendefKB'!X21</f>
        <v>-----</v>
      </c>
      <c r="K33" s="54" t="str">
        <f ca="1">'Hilfstabelle DatendefKB'!Y21</f>
        <v>-----</v>
      </c>
    </row>
    <row r="34" spans="1:11" ht="155.25" customHeight="1" x14ac:dyDescent="0.2">
      <c r="A34" s="53">
        <f ca="1">'Hilfstabelle DatendefKB'!O22</f>
        <v>20</v>
      </c>
      <c r="B34" s="54" t="str">
        <f ca="1">'Hilfstabelle DatendefKB'!P22</f>
        <v>Präoperative Chemotherapie oder Radiochemotherapie bei Adenokarzinomen des ösophagogastralen Übergangs cT3 oder cT4, M0</v>
      </c>
      <c r="C34" s="72" t="str">
        <f ca="1">'Hilfstabelle DatendefKB'!Q22</f>
        <v>&lt; 80%</v>
      </c>
      <c r="D34" s="53" t="str">
        <f ca="1">'Hilfstabelle DatendefKB'!R22</f>
        <v>Derzeit keine Vorgaben</v>
      </c>
      <c r="E34" s="72" t="str">
        <f ca="1">'Hilfstabelle DatendefKB'!S22</f>
        <v>-----</v>
      </c>
      <c r="F34" s="53" t="str">
        <f ca="1">'Hilfstabelle DatendefKB'!T22</f>
        <v>-----</v>
      </c>
      <c r="G34" s="53" t="str">
        <f ca="1">'Hilfstabelle DatendefKB'!U22</f>
        <v>-----</v>
      </c>
      <c r="H34" s="53" t="str">
        <f ca="1">'Hilfstabelle DatendefKB'!V22</f>
        <v>n.d.</v>
      </c>
      <c r="I34" s="53" t="str">
        <f ca="1">'Hilfstabelle DatendefKB'!W22</f>
        <v>Unvollständig</v>
      </c>
      <c r="J34" s="54" t="str">
        <f ca="1">'Hilfstabelle DatendefKB'!X22</f>
        <v>-----</v>
      </c>
      <c r="K34" s="54" t="str">
        <f ca="1">'Hilfstabelle DatendefKB'!Y22</f>
        <v>-----</v>
      </c>
    </row>
    <row r="35" spans="1:11" ht="155.25" customHeight="1" x14ac:dyDescent="0.2">
      <c r="A35" s="53">
        <f ca="1">'Hilfstabelle DatendefKB'!O23</f>
        <v>21</v>
      </c>
      <c r="B35" s="54" t="str">
        <f ca="1">'Hilfstabelle DatendefKB'!P23</f>
        <v>Bestimmung HER-2-Status vor palliativer Tumortherapie</v>
      </c>
      <c r="C35" s="72" t="str">
        <f ca="1">'Hilfstabelle DatendefKB'!Q23</f>
        <v>-----</v>
      </c>
      <c r="D35" s="53" t="str">
        <f ca="1">'Hilfstabelle DatendefKB'!R23</f>
        <v>≥ 80%</v>
      </c>
      <c r="E35" s="72" t="str">
        <f ca="1">'Hilfstabelle DatendefKB'!S23</f>
        <v>-----</v>
      </c>
      <c r="F35" s="53" t="str">
        <f ca="1">'Hilfstabelle DatendefKB'!T23</f>
        <v>-----</v>
      </c>
      <c r="G35" s="53" t="str">
        <f ca="1">'Hilfstabelle DatendefKB'!U23</f>
        <v>-----</v>
      </c>
      <c r="H35" s="53" t="str">
        <f ca="1">'Hilfstabelle DatendefKB'!V23</f>
        <v>n.d.</v>
      </c>
      <c r="I35" s="53" t="str">
        <f ca="1">'Hilfstabelle DatendefKB'!W23</f>
        <v>Unvollständig</v>
      </c>
      <c r="J35" s="54" t="str">
        <f ca="1">'Hilfstabelle DatendefKB'!X23</f>
        <v>-----</v>
      </c>
      <c r="K35" s="54" t="str">
        <f ca="1">'Hilfstabelle DatendefKB'!Y23</f>
        <v>-----</v>
      </c>
    </row>
  </sheetData>
  <sheetProtection algorithmName="SHA-512" hashValue="E+ebjn5LUsRYFVB3q4bho/BXjcf3d6L0jcGosJwGeAC5hxN3AzFI6im8aq+pSsGcGXNGn0S53/PnkepA1zZcHQ==" saltValue="LYwsAg+Qq34Gx9u0omKrBg==" spinCount="100000" sheet="1" objects="1" scenarios="1" selectLockedCells="1"/>
  <mergeCells count="9">
    <mergeCell ref="C6:J6"/>
    <mergeCell ref="C8:E8"/>
    <mergeCell ref="H8:I8"/>
    <mergeCell ref="A12:A13"/>
    <mergeCell ref="B12:B13"/>
    <mergeCell ref="C12:E12"/>
    <mergeCell ref="F12:H12"/>
    <mergeCell ref="I12:I13"/>
    <mergeCell ref="J12:K12"/>
  </mergeCells>
  <conditionalFormatting sqref="A12:H35 J12:K35">
    <cfRule type="notContainsBlanks" dxfId="5" priority="5" stopIfTrue="1">
      <formula>LEN(TRIM(A12))&gt;0</formula>
    </cfRule>
  </conditionalFormatting>
  <conditionalFormatting sqref="I12:I13">
    <cfRule type="notContainsBlanks" dxfId="4" priority="4" stopIfTrue="1">
      <formula>LEN(TRIM(I12))&gt;0</formula>
    </cfRule>
  </conditionalFormatting>
  <conditionalFormatting sqref="I14:I35">
    <cfRule type="expression" dxfId="3" priority="1">
      <formula>AND($I14&lt;&gt;"",$I14="Ausnahme (Plausibilität unklar)")</formula>
    </cfRule>
    <cfRule type="expression" dxfId="2" priority="13" stopIfTrue="1">
      <formula>AND($I14&lt;&gt;"",$I14="Sollvorgabe nicht erfüllt")</formula>
    </cfRule>
    <cfRule type="expression" dxfId="1" priority="14" stopIfTrue="1">
      <formula>AND($I14&lt;&gt;"",$I14="I.O. (Plausibilität unklar)")</formula>
    </cfRule>
    <cfRule type="expression" dxfId="0" priority="15" stopIfTrue="1">
      <formula>OR(AND($I14&lt;&gt;"",$I14="Unvollständig"),AND($I14&lt;&gt;"",$I14="Inkorrekt"))</formula>
    </cfRule>
  </conditionalFormatting>
  <pageMargins left="0.25" right="0.25" top="0.75" bottom="0.75" header="0.3" footer="0.3"/>
  <pageSetup paperSize="9" scale="92" orientation="landscape" r:id="rId1"/>
  <headerFooter>
    <oddFooter>&amp;L&amp;"Arial,Standard"&amp;7&amp;F&amp;C&amp;"Arial,Standard"&amp;7 © DKG  Alle Rechte vorbehalten&amp;R&amp;"Arial,Standard"&amp;7&amp;P</oddFooter>
  </headerFooter>
  <rowBreaks count="5" manualBreakCount="5">
    <brk id="15" max="10" man="1"/>
    <brk id="21" max="10" man="1"/>
    <brk id="27" max="10" man="1"/>
    <brk id="30" max="10" man="1"/>
    <brk id="33" max="10" man="1"/>
  </row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Y23"/>
  <sheetViews>
    <sheetView workbookViewId="0">
      <selection activeCell="M7" sqref="M7"/>
    </sheetView>
  </sheetViews>
  <sheetFormatPr baseColWidth="10" defaultColWidth="9.140625" defaultRowHeight="15" x14ac:dyDescent="0.25"/>
  <cols>
    <col min="1" max="1" width="13.5703125" customWidth="1"/>
    <col min="2" max="2" width="3.85546875" customWidth="1"/>
    <col min="3" max="3" width="3.5703125" customWidth="1"/>
    <col min="4" max="4" width="16.5703125" customWidth="1"/>
    <col min="5" max="5" width="6.85546875" customWidth="1"/>
    <col min="6" max="6" width="11.7109375" customWidth="1"/>
    <col min="7" max="7" width="6.85546875" customWidth="1"/>
    <col min="8" max="8" width="7.140625" customWidth="1"/>
    <col min="9" max="9" width="7.5703125" customWidth="1"/>
    <col min="10" max="10" width="6.7109375" customWidth="1"/>
    <col min="11" max="11" width="14.140625" customWidth="1"/>
    <col min="12" max="12" width="33.42578125" customWidth="1"/>
    <col min="13" max="13" width="30.140625" customWidth="1"/>
    <col min="14" max="15" width="9.140625" customWidth="1"/>
    <col min="16" max="16" width="17.7109375" customWidth="1"/>
    <col min="17" max="23" width="9.140625" customWidth="1"/>
    <col min="24" max="24" width="31.42578125" customWidth="1"/>
    <col min="25" max="25" width="24" customWidth="1"/>
  </cols>
  <sheetData>
    <row r="1" spans="1:25" ht="33.75" customHeight="1" x14ac:dyDescent="0.25">
      <c r="A1" s="45" t="s">
        <v>251</v>
      </c>
      <c r="B1" s="44" t="s">
        <v>252</v>
      </c>
      <c r="C1" s="44" t="s">
        <v>172</v>
      </c>
      <c r="D1" s="44" t="s">
        <v>173</v>
      </c>
      <c r="E1" s="89" t="s">
        <v>177</v>
      </c>
      <c r="F1" s="89" t="s">
        <v>253</v>
      </c>
      <c r="G1" s="89" t="s">
        <v>177</v>
      </c>
      <c r="H1" s="44" t="s">
        <v>254</v>
      </c>
      <c r="I1" s="44" t="s">
        <v>189</v>
      </c>
      <c r="J1" s="44" t="s">
        <v>217</v>
      </c>
      <c r="K1" s="44" t="s">
        <v>255</v>
      </c>
      <c r="L1" s="44" t="s">
        <v>256</v>
      </c>
      <c r="M1" s="44" t="s">
        <v>257</v>
      </c>
      <c r="O1" s="395" t="s">
        <v>258</v>
      </c>
      <c r="P1" s="395"/>
      <c r="Q1" s="395"/>
    </row>
    <row r="2" spans="1:25" ht="54.75" customHeight="1" x14ac:dyDescent="0.25">
      <c r="A2" s="43" t="str">
        <f>IF('Kennzahlenbogen_(KB)'!P9=0,"",'Kennzahlenbogen_(KB)'!P9)</f>
        <v>Unvollständig</v>
      </c>
      <c r="B2" s="43"/>
      <c r="C2" s="43" t="str">
        <f>IF($A2="I.O.","",'Kennzahlenbogen_(KB)'!A9)</f>
        <v>1a</v>
      </c>
      <c r="D2" s="38" t="str">
        <f>IF($A2="I.O.","",'Kennzahlenbogen_(KB)'!C9)</f>
        <v>Primärfälle</v>
      </c>
      <c r="E2" s="43" t="str">
        <f>IF(AND('Kennzahlenbogen_(KB)'!J9="",$A2&lt;&gt;"I.O."),"-----",IF($A2="I.O.","",'Kennzahlenbogen_(KB)'!J9))</f>
        <v>-----</v>
      </c>
      <c r="F2" s="38" t="str">
        <f>IF($A2="I.O.","",'Kennzahlenbogen_(KB)'!K9)</f>
        <v>≥ 30</v>
      </c>
      <c r="G2" s="43" t="str">
        <f>IF(AND('Kennzahlenbogen_(KB)'!M9="",$A2&lt;&gt;"I.O."),"-----",IF($A2="I.O.","",'Kennzahlenbogen_(KB)'!M9))</f>
        <v>-----</v>
      </c>
      <c r="H2" s="43">
        <f>IF($A2="I.O.","",IF('Kennzahlenbogen_(KB)'!O9="","-----",'Kennzahlenbogen_(KB)'!O9))</f>
        <v>0</v>
      </c>
      <c r="I2" s="43" t="str">
        <f>IF($A2="I.O.","","-----")</f>
        <v>-----</v>
      </c>
      <c r="J2" s="58" t="str">
        <f>IF($A2="I.O.","","-----")</f>
        <v>-----</v>
      </c>
      <c r="K2" s="43" t="str">
        <f>IF($A2="I.O.","",'Kennzahlenbogen_(KB)'!P9)</f>
        <v>Unvollständig</v>
      </c>
      <c r="L2" s="43" t="str">
        <f>IF(AND('Kennzahlenbogen_(KB)'!Q9="",$A2&lt;&gt;"I.O."),"-----",IF($A2="I.O.","",'Kennzahlenbogen_(KB)'!Q9))</f>
        <v>-----</v>
      </c>
      <c r="M2" s="43" t="str">
        <f>IF(AND('Kennzahlenbogen_(KB)'!R9="",$A2&lt;&gt;"I.O."),"-----",IF($A2="I.O.","",'Kennzahlenbogen_(KB)'!R9))</f>
        <v>-----</v>
      </c>
      <c r="O2" s="38" t="str">
        <f t="array" aca="1" ref="O2" ca="1">IF(ROW()-ROW($D$2:$D$23)+1&gt;ROWS($C$2:$C$23)-COUNTBLANK($C$2:$C$23),"",INDIRECT(ADDRESS(SMALL((IF($C$2:$C$23&lt;&gt;"",ROW($C$2:$C$23),ROW()+ROWS($C$2:$C$23))),ROW()-ROW($D$2:$D$23)+1),COLUMN($C$2:$C$23),4)))</f>
        <v>1a</v>
      </c>
      <c r="P2" s="38" t="str">
        <f t="array" aca="1" ref="P2" ca="1">IF(ROW()-ROW($E$2:$E$23)+1&gt;ROWS($D$2:$D$23)-COUNTBLANK($D$2:$D$23),"",INDIRECT(ADDRESS(SMALL((IF($D$2:$D$23&gt;"",ROW($D$2:$D$23),ROW()+ROWS($D$2:$D$23))),ROW()-ROW($E$2:$E$23)+1),COLUMN($D$2:$D$23),4)))</f>
        <v>Primärfälle</v>
      </c>
      <c r="Q2" s="38" t="str">
        <f t="array" aca="1" ref="Q2" ca="1">IF(ROW()-ROW($F$2:$F$23)+1&gt;ROWS($E$2:$E$23)-COUNTBLANK($E$2:$E$23),"",INDIRECT(ADDRESS(SMALL((IF($E$2:$E$23&gt;"",ROW($E$2:$E$23),ROW()+ROWS($E$2:$E$23))),ROW()-ROW($F$2:$F$23)+1),COLUMN($E$2:$E$23),4)))</f>
        <v>-----</v>
      </c>
      <c r="R2" s="38" t="str">
        <f t="array" aca="1" ref="R2" ca="1">IF(ROW()-ROW($G$2:$G$23)+1&gt;ROWS($F$2:$F$23)-COUNTBLANK($F$2:$F$23),"",INDIRECT(ADDRESS(SMALL((IF($F$2:$F$23&gt;"",ROW($F$2:$F$23),ROW()+ROWS($F$2:$F$23))),ROW()-ROW($G$2:$G$23)+1),COLUMN($F$2:$F$23),4)))</f>
        <v>≥ 30</v>
      </c>
      <c r="S2" s="38" t="str">
        <f t="array" aca="1" ref="S2" ca="1">IF(ROW()-ROW($H$2:$H$23)+1&gt;ROWS($G$2:$G$23)-COUNTBLANK($G$2:$G$23),"",INDIRECT(ADDRESS(SMALL((IF($G$2:$G$23&lt;&gt;"",ROW($G$2:$G$23),ROW()+ROWS($G$2:$G$23))),ROW()-ROW($H$2:$H$23)+1),COLUMN($G$2:$G$23),4)))</f>
        <v>-----</v>
      </c>
      <c r="T2" s="38">
        <f t="array" aca="1" ref="T2" ca="1">IF(ROW()-ROW($I$2:$I$23)+1&gt;ROWS($H$2:$H$23)-COUNTBLANK($H$2:$H$23),"",INDIRECT(ADDRESS(SMALL((IF($H$2:$H$23&lt;&gt;"",ROW($H$2:$H$23),ROW()+ROWS($H$2:$H$23))),ROW()-ROW($I$2:$I$23)+1),COLUMN($H$2:$H$23),4)))</f>
        <v>0</v>
      </c>
      <c r="U2" s="38" t="str">
        <f t="array" aca="1" ref="U2" ca="1">IF(ROW()-ROW($J$2:$J$23)+1&gt;ROWS($I$2:$I$23)-COUNTBLANK($I$2:$I$23),"",INDIRECT(ADDRESS(SMALL((IF($I$2:$I$23&lt;&gt;"",ROW($I$2:$I$23),ROW()+ROWS($I$2:$I$23))),ROW()-ROW($J$2:$J$23)+1),COLUMN($I$2:$I$23),4)))</f>
        <v>-----</v>
      </c>
      <c r="V2" s="59" t="str">
        <f t="array" aca="1" ref="V2" ca="1">IF(ROW()-ROW($K$2:$K$23)+1&gt;ROWS($J$2:$J$23)-COUNTBLANK($J$2:$J$23),"",INDIRECT(ADDRESS(SMALL((IF($J$2:$J$23&lt;&gt;"",ROW($J$2:$J$23),ROW()+ROWS($J$2:$J$23))),ROW()-ROW($K$2:$K$23)+1),COLUMN($J$2:$J$23),4)))</f>
        <v>-----</v>
      </c>
      <c r="W2" s="38" t="str">
        <f t="array" aca="1" ref="W2" ca="1">IF(ROW()-ROW($L$2:$L$23)+1&gt;ROWS($K$2:$K$23)-COUNTBLANK($K$2:$K$23),"",INDIRECT(ADDRESS(SMALL((IF($K$2:$K$23&lt;&gt;"",ROW($K$2:$K$23),ROW()+ROWS($K$2:$K$23))),ROW()-ROW($L$2:$L$23)+1),COLUMN($K$2:$K$23),4)))</f>
        <v>Unvollständig</v>
      </c>
      <c r="X2" s="38" t="str">
        <f t="array" aca="1" ref="X2" ca="1">IF(ROW()-ROW($M$2:$M$23)+1&gt;ROWS($L$2:$L$23)-COUNTBLANK($L$2:$L$23),"",INDIRECT(ADDRESS(SMALL((IF($L$2:$L$23&lt;&gt;"",ROW($L$2:$L$23),ROW()+ROWS($L$2:$L$23))),ROW()-ROW($M$2:$M$23)+1),COLUMN($L$2:$L$23),4)))</f>
        <v>-----</v>
      </c>
      <c r="Y2" s="38" t="str">
        <f t="array" aca="1" ref="Y2" ca="1">IF(ROW()-ROW($N$2:$N$23)+1&gt;ROWS($M$2:$M$23)-COUNTBLANK($M$2:$M$23),"",INDIRECT(ADDRESS(SMALL((IF($M$2:$M$23&lt;&gt;"",ROW($M$2:$M$23),ROW()+ROWS($M$2:$M$23))),ROW()-ROW($N$2:$N$23)+1),COLUMN($M$2:$M$23),4)))</f>
        <v>-----</v>
      </c>
    </row>
    <row r="3" spans="1:25" ht="54.75" customHeight="1" x14ac:dyDescent="0.25">
      <c r="A3" s="43" t="str">
        <f>IF('Kennzahlenbogen_(KB)'!P12=0,"",'Kennzahlenbogen_(KB)'!P12)</f>
        <v>Unvollständig</v>
      </c>
      <c r="B3" s="43"/>
      <c r="C3" s="97" t="str">
        <f>IF($A3="I.O.","",'Kennzahlenbogen_(KB)'!A12)</f>
        <v>1b</v>
      </c>
      <c r="D3" s="38" t="str">
        <f>IF($A3="I.O.","",'Kennzahlenbogen_(KB)'!C12)</f>
        <v>Pat. mit neuaufgetretenem Rezidiv und/ oder Fernmetastasen</v>
      </c>
      <c r="E3" s="43" t="str">
        <f>IF(AND('Kennzahlenbogen_(KB)'!J12="",$A3&lt;&gt;"I.O."),"-----",IF($A3="I.O.","",'Kennzahlenbogen_(KB)'!J12))</f>
        <v>-----</v>
      </c>
      <c r="F3" s="38" t="str">
        <f>IF($A3="I.O.","",'Kennzahlenbogen_(KB)'!K12)</f>
        <v>Derzeit keine Vorgaben</v>
      </c>
      <c r="G3" s="43" t="str">
        <f>IF(AND('Kennzahlenbogen_(KB)'!M12="",$A3&lt;&gt;"I.O."),"-----",IF($A3="I.O.","",'Kennzahlenbogen_(KB)'!M12))</f>
        <v>-----</v>
      </c>
      <c r="H3" s="43" t="str">
        <f>IF($A3="I.O.","",IF('Kennzahlenbogen_(KB)'!O12="","-----",'Kennzahlenbogen_(KB)'!O12))</f>
        <v>-----</v>
      </c>
      <c r="I3" s="43" t="str">
        <f>IF($A3="I.O.","","-----")</f>
        <v>-----</v>
      </c>
      <c r="J3" s="58" t="str">
        <f>IF($A3="I.O.","","-----")</f>
        <v>-----</v>
      </c>
      <c r="K3" s="43" t="str">
        <f>IF($A3="I.O.","",'Kennzahlenbogen_(KB)'!P12)</f>
        <v>Unvollständig</v>
      </c>
      <c r="L3" s="43" t="str">
        <f>IF(AND('Kennzahlenbogen_(KB)'!Q12="",$A3&lt;&gt;"I.O."),"-----",IF($A3="I.O.","",'Kennzahlenbogen_(KB)'!Q12))</f>
        <v>-----</v>
      </c>
      <c r="M3" s="43" t="str">
        <f>IF(AND('Kennzahlenbogen_(KB)'!R12="",$A3&lt;&gt;"I.O."),"-----",IF($A3="I.O.","",'Kennzahlenbogen_(KB)'!R12))</f>
        <v>-----</v>
      </c>
      <c r="O3" s="38" t="str">
        <f t="array" aca="1" ref="O3" ca="1">IF(ROW()-ROW($D$2:$D$23)+1&gt;ROWS($C$2:$C$23)-COUNTBLANK($C$2:$C$23),"",INDIRECT(ADDRESS(SMALL((IF($C$2:$C$23&lt;&gt;"",ROW($C$2:$C$23),ROW()+ROWS($C$2:$C$23))),ROW()-ROW($D$2:$D$23)+1),COLUMN($C$2:$C$23),4)))</f>
        <v>1b</v>
      </c>
      <c r="P3" s="38" t="str">
        <f t="array" aca="1" ref="P3" ca="1">IF(ROW()-ROW($E$2:$E$23)+1&gt;ROWS($D$2:$D$23)-COUNTBLANK($D$2:$D$23),"",INDIRECT(ADDRESS(SMALL((IF($D$2:$D$23&gt;"",ROW($D$2:$D$23),ROW()+ROWS($D$2:$D$23))),ROW()-ROW($E$2:$E$23)+1),COLUMN($D$2:$D$23),4)))</f>
        <v>Pat. mit neuaufgetretenem Rezidiv und/ oder Fernmetastasen</v>
      </c>
      <c r="Q3" s="38" t="str">
        <f t="array" aca="1" ref="Q3" ca="1">IF(ROW()-ROW($F$2:$F$23)+1&gt;ROWS($E$2:$E$23)-COUNTBLANK($E$2:$E$23),"",INDIRECT(ADDRESS(SMALL((IF($E$2:$E$23&gt;"",ROW($E$2:$E$23),ROW()+ROWS($E$2:$E$23))),ROW()-ROW($F$2:$F$23)+1),COLUMN($E$2:$E$23),4)))</f>
        <v>-----</v>
      </c>
      <c r="R3" s="38" t="str">
        <f t="array" aca="1" ref="R3" ca="1">IF(ROW()-ROW($G$2:$G$23)+1&gt;ROWS($F$2:$F$23)-COUNTBLANK($F$2:$F$23),"",INDIRECT(ADDRESS(SMALL((IF($F$2:$F$23&gt;"",ROW($F$2:$F$23),ROW()+ROWS($F$2:$F$23))),ROW()-ROW($G$2:$G$23)+1),COLUMN($F$2:$F$23),4)))</f>
        <v>Derzeit keine Vorgaben</v>
      </c>
      <c r="S3" s="38" t="str">
        <f t="array" aca="1" ref="S3" ca="1">IF(ROW()-ROW($H$2:$H$23)+1&gt;ROWS($G$2:$G$23)-COUNTBLANK($G$2:$G$23),"",INDIRECT(ADDRESS(SMALL((IF($G$2:$G$23&lt;&gt;"",ROW($G$2:$G$23),ROW()+ROWS($G$2:$G$23))),ROW()-ROW($H$2:$H$23)+1),COLUMN($G$2:$G$23),4)))</f>
        <v>-----</v>
      </c>
      <c r="T3" s="38" t="str">
        <f t="array" aca="1" ref="T3" ca="1">IF(ROW()-ROW($I$2:$I$23)+1&gt;ROWS($H$2:$H$23)-COUNTBLANK($H$2:$H$23),"",INDIRECT(ADDRESS(SMALL((IF($H$2:$H$23&lt;&gt;"",ROW($H$2:$H$23),ROW()+ROWS($H$2:$H$23))),ROW()-ROW($I$2:$I$23)+1),COLUMN($H$2:$H$23),4)))</f>
        <v>-----</v>
      </c>
      <c r="U3" s="38" t="str">
        <f t="array" aca="1" ref="U3" ca="1">IF(ROW()-ROW($J$2:$J$23)+1&gt;ROWS($I$2:$I$23)-COUNTBLANK($I$2:$I$23),"",INDIRECT(ADDRESS(SMALL((IF($I$2:$I$23&lt;&gt;"",ROW($I$2:$I$23),ROW()+ROWS($I$2:$I$23))),ROW()-ROW($J$2:$J$23)+1),COLUMN($I$2:$I$23),4)))</f>
        <v>-----</v>
      </c>
      <c r="V3" s="59" t="str">
        <f t="array" aca="1" ref="V3" ca="1">IF(ROW()-ROW($K$2:$K$23)+1&gt;ROWS($J$2:$J$23)-COUNTBLANK($J$2:$J$23),"",INDIRECT(ADDRESS(SMALL((IF($J$2:$J$23&lt;&gt;"",ROW($J$2:$J$23),ROW()+ROWS($J$2:$J$23))),ROW()-ROW($K$2:$K$23)+1),COLUMN($J$2:$J$23),4)))</f>
        <v>-----</v>
      </c>
      <c r="W3" s="38" t="str">
        <f t="array" aca="1" ref="W3" ca="1">IF(ROW()-ROW($L$2:$L$23)+1&gt;ROWS($K$2:$K$23)-COUNTBLANK($K$2:$K$23),"",INDIRECT(ADDRESS(SMALL((IF($K$2:$K$23&lt;&gt;"",ROW($K$2:$K$23),ROW()+ROWS($K$2:$K$23))),ROW()-ROW($L$2:$L$23)+1),COLUMN($K$2:$K$23),4)))</f>
        <v>Unvollständig</v>
      </c>
      <c r="X3" s="38" t="str">
        <f t="array" aca="1" ref="X3" ca="1">IF(ROW()-ROW($M$2:$M$23)+1&gt;ROWS($L$2:$L$23)-COUNTBLANK($L$2:$L$23),"",INDIRECT(ADDRESS(SMALL((IF($L$2:$L$23&lt;&gt;"",ROW($L$2:$L$23),ROW()+ROWS($L$2:$L$23))),ROW()-ROW($M$2:$M$23)+1),COLUMN($L$2:$L$23),4)))</f>
        <v>-----</v>
      </c>
      <c r="Y3" s="38" t="str">
        <f t="array" aca="1" ref="Y3" ca="1">IF(ROW()-ROW($N$2:$N$23)+1&gt;ROWS($M$2:$M$23)-COUNTBLANK($M$2:$M$23),"",INDIRECT(ADDRESS(SMALL((IF($M$2:$M$23&lt;&gt;"",ROW($M$2:$M$23),ROW()+ROWS($M$2:$M$23))),ROW()-ROW($N$2:$N$23)+1),COLUMN($M$2:$M$23),4)))</f>
        <v>-----</v>
      </c>
    </row>
    <row r="4" spans="1:25" ht="54.75" customHeight="1" x14ac:dyDescent="0.25">
      <c r="A4" s="43" t="str">
        <f>IF('Kennzahlenbogen_(KB)'!P15=0,"",'Kennzahlenbogen_(KB)'!P15)</f>
        <v>Unvollständig</v>
      </c>
      <c r="B4" s="43"/>
      <c r="C4" s="43">
        <f>IF($A4="I.O.","",'Kennzahlenbogen_(KB)'!A15)</f>
        <v>2</v>
      </c>
      <c r="D4" s="38" t="str">
        <f>IF($A4="I.O.","",'Kennzahlenbogen_(KB)'!C15)</f>
        <v>Prätherapeutische Fallvorstellung</v>
      </c>
      <c r="E4" s="43" t="str">
        <f>IF(AND('Kennzahlenbogen_(KB)'!J15="",$A4&lt;&gt;"I.O."),"-----",IF($A4="I.O.","",'Kennzahlenbogen_(KB)'!J15))</f>
        <v>-----</v>
      </c>
      <c r="F4" s="38" t="str">
        <f>IF($A4="I.O.","",'Kennzahlenbogen_(KB)'!K15)</f>
        <v>≥ 95%</v>
      </c>
      <c r="G4" s="43" t="str">
        <f>IF(AND('Kennzahlenbogen_(KB)'!M15="",$A4&lt;&gt;"I.O."),"-----",IF($A4="I.O.","",'Kennzahlenbogen_(KB)'!M15))</f>
        <v>-----</v>
      </c>
      <c r="H4" s="43" t="str">
        <f>IF($A4="I.O.","",IF('Kennzahlenbogen_(KB)'!O15="","-----",'Kennzahlenbogen_(KB)'!O15))</f>
        <v>-----</v>
      </c>
      <c r="I4" s="43">
        <f>IF($A4="I.O.","",IF('Kennzahlenbogen_(KB)'!O16="","-----",'Kennzahlenbogen_(KB)'!O16))</f>
        <v>0</v>
      </c>
      <c r="J4" s="58" t="str">
        <f>IF($A4="I.O.","",IF('Kennzahlenbogen_(KB)'!O17="",0,'Kennzahlenbogen_(KB)'!O17))</f>
        <v>n.d.</v>
      </c>
      <c r="K4" s="43" t="str">
        <f>IF($A4="I.O.","",'Kennzahlenbogen_(KB)'!P15)</f>
        <v>Unvollständig</v>
      </c>
      <c r="L4" s="43" t="str">
        <f>IF(AND('Kennzahlenbogen_(KB)'!Q15="",$A4&lt;&gt;"I.O."),"-----",IF($A4="I.O.","",'Kennzahlenbogen_(KB)'!Q15))</f>
        <v>-----</v>
      </c>
      <c r="M4" s="43" t="str">
        <f>IF(AND('Kennzahlenbogen_(KB)'!R15="",$A4&lt;&gt;"I.O."),"-----",IF($A4="I.O.","",'Kennzahlenbogen_(KB)'!R15))</f>
        <v>-----</v>
      </c>
      <c r="O4" s="38">
        <f t="array" aca="1" ref="O4" ca="1">IF(ROW()-ROW($D$2:$D$23)+1&gt;ROWS($C$2:$C$23)-COUNTBLANK($C$2:$C$23),"",INDIRECT(ADDRESS(SMALL((IF($C$2:$C$23&lt;&gt;"",ROW($C$2:$C$23),ROW()+ROWS($C$2:$C$23))),ROW()-ROW($D$2:$D$23)+1),COLUMN($C$2:$C$23),4)))</f>
        <v>2</v>
      </c>
      <c r="P4" s="38" t="str">
        <f t="array" aca="1" ref="P4" ca="1">IF(ROW()-ROW($E$2:$E$23)+1&gt;ROWS($D$2:$D$23)-COUNTBLANK($D$2:$D$23),"",INDIRECT(ADDRESS(SMALL((IF($D$2:$D$23&gt;"",ROW($D$2:$D$23),ROW()+ROWS($D$2:$D$23))),ROW()-ROW($E$2:$E$23)+1),COLUMN($D$2:$D$23),4)))</f>
        <v>Prätherapeutische Fallvorstellung</v>
      </c>
      <c r="Q4" s="38" t="str">
        <f t="array" aca="1" ref="Q4" ca="1">IF(ROW()-ROW($F$2:$F$23)+1&gt;ROWS($E$2:$E$23)-COUNTBLANK($E$2:$E$23),"",INDIRECT(ADDRESS(SMALL((IF($E$2:$E$23&gt;"",ROW($E$2:$E$23),ROW()+ROWS($E$2:$E$23))),ROW()-ROW($F$2:$F$23)+1),COLUMN($E$2:$E$23),4)))</f>
        <v>-----</v>
      </c>
      <c r="R4" s="38" t="str">
        <f t="array" aca="1" ref="R4" ca="1">IF(ROW()-ROW($G$2:$G$23)+1&gt;ROWS($F$2:$F$23)-COUNTBLANK($F$2:$F$23),"",INDIRECT(ADDRESS(SMALL((IF($F$2:$F$23&gt;"",ROW($F$2:$F$23),ROW()+ROWS($F$2:$F$23))),ROW()-ROW($G$2:$G$23)+1),COLUMN($F$2:$F$23),4)))</f>
        <v>≥ 95%</v>
      </c>
      <c r="S4" s="38" t="str">
        <f t="array" aca="1" ref="S4" ca="1">IF(ROW()-ROW($H$2:$H$23)+1&gt;ROWS($G$2:$G$23)-COUNTBLANK($G$2:$G$23),"",INDIRECT(ADDRESS(SMALL((IF($G$2:$G$23&lt;&gt;"",ROW($G$2:$G$23),ROW()+ROWS($G$2:$G$23))),ROW()-ROW($H$2:$H$23)+1),COLUMN($G$2:$G$23),4)))</f>
        <v>-----</v>
      </c>
      <c r="T4" s="38" t="str">
        <f t="array" aca="1" ref="T4" ca="1">IF(ROW()-ROW($I$2:$I$23)+1&gt;ROWS($H$2:$H$23)-COUNTBLANK($H$2:$H$23),"",INDIRECT(ADDRESS(SMALL((IF($H$2:$H$23&lt;&gt;"",ROW($H$2:$H$23),ROW()+ROWS($H$2:$H$23))),ROW()-ROW($I$2:$I$23)+1),COLUMN($H$2:$H$23),4)))</f>
        <v>-----</v>
      </c>
      <c r="U4" s="38">
        <f t="array" aca="1" ref="U4" ca="1">IF(ROW()-ROW($J$2:$J$23)+1&gt;ROWS($I$2:$I$23)-COUNTBLANK($I$2:$I$23),"",INDIRECT(ADDRESS(SMALL((IF($I$2:$I$23&lt;&gt;"",ROW($I$2:$I$23),ROW()+ROWS($I$2:$I$23))),ROW()-ROW($J$2:$J$23)+1),COLUMN($I$2:$I$23),4)))</f>
        <v>0</v>
      </c>
      <c r="V4" s="59" t="str">
        <f t="array" aca="1" ref="V4" ca="1">IF(ROW()-ROW($K$2:$K$23)+1&gt;ROWS($J$2:$J$23)-COUNTBLANK($J$2:$J$23),"",INDIRECT(ADDRESS(SMALL((IF($J$2:$J$23&lt;&gt;"",ROW($J$2:$J$23),ROW()+ROWS($J$2:$J$23))),ROW()-ROW($K$2:$K$23)+1),COLUMN($J$2:$J$23),4)))</f>
        <v>n.d.</v>
      </c>
      <c r="W4" s="38" t="str">
        <f t="array" aca="1" ref="W4" ca="1">IF(ROW()-ROW($L$2:$L$23)+1&gt;ROWS($K$2:$K$23)-COUNTBLANK($K$2:$K$23),"",INDIRECT(ADDRESS(SMALL((IF($K$2:$K$23&lt;&gt;"",ROW($K$2:$K$23),ROW()+ROWS($K$2:$K$23))),ROW()-ROW($L$2:$L$23)+1),COLUMN($K$2:$K$23),4)))</f>
        <v>Unvollständig</v>
      </c>
      <c r="X4" s="38" t="str">
        <f t="array" aca="1" ref="X4" ca="1">IF(ROW()-ROW($M$2:$M$23)+1&gt;ROWS($L$2:$L$23)-COUNTBLANK($L$2:$L$23),"",INDIRECT(ADDRESS(SMALL((IF($L$2:$L$23&lt;&gt;"",ROW($L$2:$L$23),ROW()+ROWS($L$2:$L$23))),ROW()-ROW($M$2:$M$23)+1),COLUMN($L$2:$L$23),4)))</f>
        <v>-----</v>
      </c>
      <c r="Y4" s="38" t="str">
        <f t="array" aca="1" ref="Y4" ca="1">IF(ROW()-ROW($N$2:$N$23)+1&gt;ROWS($M$2:$M$23)-COUNTBLANK($M$2:$M$23),"",INDIRECT(ADDRESS(SMALL((IF($M$2:$M$23&lt;&gt;"",ROW($M$2:$M$23),ROW()+ROWS($M$2:$M$23))),ROW()-ROW($N$2:$N$23)+1),COLUMN($M$2:$M$23),4)))</f>
        <v>-----</v>
      </c>
    </row>
    <row r="5" spans="1:25" ht="54.75" customHeight="1" x14ac:dyDescent="0.25">
      <c r="A5" s="43" t="str">
        <f>IF('Kennzahlenbogen_(KB)'!P18=0,"",'Kennzahlenbogen_(KB)'!P18)</f>
        <v>Unvollständig</v>
      </c>
      <c r="B5" s="43"/>
      <c r="C5" s="97">
        <f>IF($A5="I.O.","",'Kennzahlenbogen_(KB)'!A18)</f>
        <v>3</v>
      </c>
      <c r="D5" s="38" t="str">
        <f>IF($A5="I.O.","",'Kennzahlenbogen_(KB)'!C18)</f>
        <v>Prätherapeutische Fallvorstellung Rezidiv</v>
      </c>
      <c r="E5" s="43" t="str">
        <f>IF(AND('Kennzahlenbogen_(KB)'!J18="",$A5&lt;&gt;"I.O."),"-----",IF($A5="I.O.","",'Kennzahlenbogen_(KB)'!J18))</f>
        <v>-----</v>
      </c>
      <c r="F5" s="38" t="str">
        <f>IF($A5="I.O.","",'Kennzahlenbogen_(KB)'!K18)</f>
        <v>≥ 95%</v>
      </c>
      <c r="G5" s="43" t="str">
        <f>IF(AND('Kennzahlenbogen_(KB)'!M18="",$A5&lt;&gt;"I.O."),"-----",IF($A5="I.O.","",'Kennzahlenbogen_(KB)'!M18))</f>
        <v>-----</v>
      </c>
      <c r="H5" s="43" t="str">
        <f>IF($A5="I.O.","",IF('Kennzahlenbogen_(KB)'!O18="","-----",'Kennzahlenbogen_(KB)'!O18))</f>
        <v>-----</v>
      </c>
      <c r="I5" s="43" t="str">
        <f>IF($A5="I.O.","",IF('Kennzahlenbogen_(KB)'!O19="","-----",'Kennzahlenbogen_(KB)'!O19))</f>
        <v>-----</v>
      </c>
      <c r="J5" s="58" t="str">
        <f>IF($A5="I.O.","",IF('Kennzahlenbogen_(KB)'!O20="","-----",'Kennzahlenbogen_(KB)'!O20))</f>
        <v>n.d.</v>
      </c>
      <c r="K5" s="43" t="str">
        <f>IF($A5="I.O.","",'Kennzahlenbogen_(KB)'!P18)</f>
        <v>Unvollständig</v>
      </c>
      <c r="L5" s="43" t="str">
        <f>IF(AND('Kennzahlenbogen_(KB)'!Q18="",$A5&lt;&gt;"I.O."),"-----",IF($A5="I.O.","",'Kennzahlenbogen_(KB)'!Q18))</f>
        <v>-----</v>
      </c>
      <c r="M5" s="43" t="str">
        <f>IF(AND('Kennzahlenbogen_(KB)'!R18="",$A5&lt;&gt;"I.O."),"-----",IF($A5="I.O.","",'Kennzahlenbogen_(KB)'!R18))</f>
        <v>-----</v>
      </c>
      <c r="O5" s="38">
        <f t="array" aca="1" ref="O5" ca="1">IF(ROW()-ROW($D$2:$D$23)+1&gt;ROWS($C$2:$C$23)-COUNTBLANK($C$2:$C$23),"",INDIRECT(ADDRESS(SMALL((IF($C$2:$C$23&lt;&gt;"",ROW($C$2:$C$23),ROW()+ROWS($C$2:$C$23))),ROW()-ROW($D$2:$D$23)+1),COLUMN($C$2:$C$23),4)))</f>
        <v>3</v>
      </c>
      <c r="P5" s="38" t="str">
        <f t="array" aca="1" ref="P5" ca="1">IF(ROW()-ROW($E$2:$E$23)+1&gt;ROWS($D$2:$D$23)-COUNTBLANK($D$2:$D$23),"",INDIRECT(ADDRESS(SMALL((IF($D$2:$D$23&gt;"",ROW($D$2:$D$23),ROW()+ROWS($D$2:$D$23))),ROW()-ROW($E$2:$E$23)+1),COLUMN($D$2:$D$23),4)))</f>
        <v>Prätherapeutische Fallvorstellung Rezidiv</v>
      </c>
      <c r="Q5" s="38" t="str">
        <f t="array" aca="1" ref="Q5" ca="1">IF(ROW()-ROW($F$2:$F$23)+1&gt;ROWS($E$2:$E$23)-COUNTBLANK($E$2:$E$23),"",INDIRECT(ADDRESS(SMALL((IF($E$2:$E$23&gt;"",ROW($E$2:$E$23),ROW()+ROWS($E$2:$E$23))),ROW()-ROW($F$2:$F$23)+1),COLUMN($E$2:$E$23),4)))</f>
        <v>-----</v>
      </c>
      <c r="R5" s="38" t="str">
        <f t="array" aca="1" ref="R5" ca="1">IF(ROW()-ROW($G$2:$G$23)+1&gt;ROWS($F$2:$F$23)-COUNTBLANK($F$2:$F$23),"",INDIRECT(ADDRESS(SMALL((IF($F$2:$F$23&gt;"",ROW($F$2:$F$23),ROW()+ROWS($F$2:$F$23))),ROW()-ROW($G$2:$G$23)+1),COLUMN($F$2:$F$23),4)))</f>
        <v>≥ 95%</v>
      </c>
      <c r="S5" s="38" t="str">
        <f t="array" aca="1" ref="S5" ca="1">IF(ROW()-ROW($H$2:$H$23)+1&gt;ROWS($G$2:$G$23)-COUNTBLANK($G$2:$G$23),"",INDIRECT(ADDRESS(SMALL((IF($G$2:$G$23&lt;&gt;"",ROW($G$2:$G$23),ROW()+ROWS($G$2:$G$23))),ROW()-ROW($H$2:$H$23)+1),COLUMN($G$2:$G$23),4)))</f>
        <v>-----</v>
      </c>
      <c r="T5" s="38" t="str">
        <f t="array" aca="1" ref="T5" ca="1">IF(ROW()-ROW($I$2:$I$23)+1&gt;ROWS($H$2:$H$23)-COUNTBLANK($H$2:$H$23),"",INDIRECT(ADDRESS(SMALL((IF($H$2:$H$23&lt;&gt;"",ROW($H$2:$H$23),ROW()+ROWS($H$2:$H$23))),ROW()-ROW($I$2:$I$23)+1),COLUMN($H$2:$H$23),4)))</f>
        <v>-----</v>
      </c>
      <c r="U5" s="38" t="str">
        <f t="array" aca="1" ref="U5" ca="1">IF(ROW()-ROW($J$2:$J$23)+1&gt;ROWS($I$2:$I$23)-COUNTBLANK($I$2:$I$23),"",INDIRECT(ADDRESS(SMALL((IF($I$2:$I$23&lt;&gt;"",ROW($I$2:$I$23),ROW()+ROWS($I$2:$I$23))),ROW()-ROW($J$2:$J$23)+1),COLUMN($I$2:$I$23),4)))</f>
        <v>-----</v>
      </c>
      <c r="V5" s="59" t="str">
        <f t="array" aca="1" ref="V5" ca="1">IF(ROW()-ROW($K$2:$K$23)+1&gt;ROWS($J$2:$J$23)-COUNTBLANK($J$2:$J$23),"",INDIRECT(ADDRESS(SMALL((IF($J$2:$J$23&lt;&gt;"",ROW($J$2:$J$23),ROW()+ROWS($J$2:$J$23))),ROW()-ROW($K$2:$K$23)+1),COLUMN($J$2:$J$23),4)))</f>
        <v>n.d.</v>
      </c>
      <c r="W5" s="38" t="str">
        <f t="array" aca="1" ref="W5" ca="1">IF(ROW()-ROW($L$2:$L$23)+1&gt;ROWS($K$2:$K$23)-COUNTBLANK($K$2:$K$23),"",INDIRECT(ADDRESS(SMALL((IF($K$2:$K$23&lt;&gt;"",ROW($K$2:$K$23),ROW()+ROWS($K$2:$K$23))),ROW()-ROW($L$2:$L$23)+1),COLUMN($K$2:$K$23),4)))</f>
        <v>Unvollständig</v>
      </c>
      <c r="X5" s="38" t="str">
        <f t="array" aca="1" ref="X5" ca="1">IF(ROW()-ROW($M$2:$M$23)+1&gt;ROWS($L$2:$L$23)-COUNTBLANK($L$2:$L$23),"",INDIRECT(ADDRESS(SMALL((IF($L$2:$L$23&lt;&gt;"",ROW($L$2:$L$23),ROW()+ROWS($L$2:$L$23))),ROW()-ROW($M$2:$M$23)+1),COLUMN($L$2:$L$23),4)))</f>
        <v>-----</v>
      </c>
      <c r="Y5" s="38" t="str">
        <f t="array" aca="1" ref="Y5" ca="1">IF(ROW()-ROW($N$2:$N$23)+1&gt;ROWS($M$2:$M$23)-COUNTBLANK($M$2:$M$23),"",INDIRECT(ADDRESS(SMALL((IF($M$2:$M$23&lt;&gt;"",ROW($M$2:$M$23),ROW()+ROWS($M$2:$M$23))),ROW()-ROW($N$2:$N$23)+1),COLUMN($M$2:$M$23),4)))</f>
        <v>-----</v>
      </c>
    </row>
    <row r="6" spans="1:25" ht="54.75" customHeight="1" x14ac:dyDescent="0.25">
      <c r="A6" s="43" t="str">
        <f>IF('Kennzahlenbogen_(KB)'!P21=0,"",'Kennzahlenbogen_(KB)'!P21)</f>
        <v>Unvollständig</v>
      </c>
      <c r="B6" s="43"/>
      <c r="C6" s="43">
        <f>IF($A6="I.O.","",'Kennzahlenbogen_(KB)'!A21)</f>
        <v>4</v>
      </c>
      <c r="D6" s="38" t="str">
        <f>IF($A6="I.O.","",'Kennzahlenbogen_(KB)'!C21)</f>
        <v>Postoperative Fallvorstellung</v>
      </c>
      <c r="E6" s="43" t="str">
        <f>IF(AND('Kennzahlenbogen_(KB)'!J21="",$A6&lt;&gt;"I.O."),"-----",IF($A6="I.O.","",'Kennzahlenbogen_(KB)'!J21))</f>
        <v>-----</v>
      </c>
      <c r="F6" s="38" t="str">
        <f>IF($A6="I.O.","",'Kennzahlenbogen_(KB)'!K21)</f>
        <v>≥ 95%</v>
      </c>
      <c r="G6" s="43" t="str">
        <f>IF(AND('Kennzahlenbogen_(KB)'!M21="",$A6&lt;&gt;"I.O."),"-----",IF($A6="I.O.","",'Kennzahlenbogen_(KB)'!M21))</f>
        <v>-----</v>
      </c>
      <c r="H6" s="43" t="str">
        <f>IF($A6="I.O.","",IF('Kennzahlenbogen_(KB)'!O21="","-----",'Kennzahlenbogen_(KB)'!O21))</f>
        <v>-----</v>
      </c>
      <c r="I6" s="43">
        <f>IF($A6="I.O.","",IF('Kennzahlenbogen_(KB)'!O22="","-----",'Kennzahlenbogen_(KB)'!O22))</f>
        <v>0</v>
      </c>
      <c r="J6" s="58" t="str">
        <f>IF($A6="I.O.","",IF('Kennzahlenbogen_(KB)'!O23="",0,'Kennzahlenbogen_(KB)'!O23))</f>
        <v>n.d.</v>
      </c>
      <c r="K6" s="43" t="str">
        <f>IF($A6="I.O.","",'Kennzahlenbogen_(KB)'!P21)</f>
        <v>Unvollständig</v>
      </c>
      <c r="L6" s="43" t="str">
        <f>IF(AND('Kennzahlenbogen_(KB)'!Q21="",$A6&lt;&gt;"I.O."),"-----",IF($A6="I.O.","",'Kennzahlenbogen_(KB)'!Q21))</f>
        <v>-----</v>
      </c>
      <c r="M6" s="43" t="str">
        <f>IF(AND('Kennzahlenbogen_(KB)'!R21="",$A6&lt;&gt;"I.O."),"-----",IF($A6="I.O.","",'Kennzahlenbogen_(KB)'!R21))</f>
        <v>-----</v>
      </c>
      <c r="O6" s="38">
        <f t="array" aca="1" ref="O6" ca="1">IF(ROW()-ROW($D$2:$D$23)+1&gt;ROWS($C$2:$C$23)-COUNTBLANK($C$2:$C$23),"",INDIRECT(ADDRESS(SMALL((IF($C$2:$C$23&lt;&gt;"",ROW($C$2:$C$23),ROW()+ROWS($C$2:$C$23))),ROW()-ROW($D$2:$D$23)+1),COLUMN($C$2:$C$23),4)))</f>
        <v>4</v>
      </c>
      <c r="P6" s="38" t="str">
        <f t="array" aca="1" ref="P6" ca="1">IF(ROW()-ROW($E$2:$E$23)+1&gt;ROWS($D$2:$D$23)-COUNTBLANK($D$2:$D$23),"",INDIRECT(ADDRESS(SMALL((IF($D$2:$D$23&gt;"",ROW($D$2:$D$23),ROW()+ROWS($D$2:$D$23))),ROW()-ROW($E$2:$E$23)+1),COLUMN($D$2:$D$23),4)))</f>
        <v>Postoperative Fallvorstellung</v>
      </c>
      <c r="Q6" s="38" t="str">
        <f t="array" aca="1" ref="Q6" ca="1">IF(ROW()-ROW($F$2:$F$23)+1&gt;ROWS($E$2:$E$23)-COUNTBLANK($E$2:$E$23),"",INDIRECT(ADDRESS(SMALL((IF($E$2:$E$23&gt;"",ROW($E$2:$E$23),ROW()+ROWS($E$2:$E$23))),ROW()-ROW($F$2:$F$23)+1),COLUMN($E$2:$E$23),4)))</f>
        <v>-----</v>
      </c>
      <c r="R6" s="38" t="str">
        <f t="array" aca="1" ref="R6" ca="1">IF(ROW()-ROW($G$2:$G$23)+1&gt;ROWS($F$2:$F$23)-COUNTBLANK($F$2:$F$23),"",INDIRECT(ADDRESS(SMALL((IF($F$2:$F$23&gt;"",ROW($F$2:$F$23),ROW()+ROWS($F$2:$F$23))),ROW()-ROW($G$2:$G$23)+1),COLUMN($F$2:$F$23),4)))</f>
        <v>≥ 95%</v>
      </c>
      <c r="S6" s="38" t="str">
        <f t="array" aca="1" ref="S6" ca="1">IF(ROW()-ROW($H$2:$H$23)+1&gt;ROWS($G$2:$G$23)-COUNTBLANK($G$2:$G$23),"",INDIRECT(ADDRESS(SMALL((IF($G$2:$G$23&lt;&gt;"",ROW($G$2:$G$23),ROW()+ROWS($G$2:$G$23))),ROW()-ROW($H$2:$H$23)+1),COLUMN($G$2:$G$23),4)))</f>
        <v>-----</v>
      </c>
      <c r="T6" s="38" t="str">
        <f t="array" aca="1" ref="T6" ca="1">IF(ROW()-ROW($I$2:$I$23)+1&gt;ROWS($H$2:$H$23)-COUNTBLANK($H$2:$H$23),"",INDIRECT(ADDRESS(SMALL((IF($H$2:$H$23&lt;&gt;"",ROW($H$2:$H$23),ROW()+ROWS($H$2:$H$23))),ROW()-ROW($I$2:$I$23)+1),COLUMN($H$2:$H$23),4)))</f>
        <v>-----</v>
      </c>
      <c r="U6" s="38">
        <f t="array" aca="1" ref="U6" ca="1">IF(ROW()-ROW($J$2:$J$23)+1&gt;ROWS($I$2:$I$23)-COUNTBLANK($I$2:$I$23),"",INDIRECT(ADDRESS(SMALL((IF($I$2:$I$23&lt;&gt;"",ROW($I$2:$I$23),ROW()+ROWS($I$2:$I$23))),ROW()-ROW($J$2:$J$23)+1),COLUMN($I$2:$I$23),4)))</f>
        <v>0</v>
      </c>
      <c r="V6" s="59" t="str">
        <f t="array" aca="1" ref="V6" ca="1">IF(ROW()-ROW($K$2:$K$23)+1&gt;ROWS($J$2:$J$23)-COUNTBLANK($J$2:$J$23),"",INDIRECT(ADDRESS(SMALL((IF($J$2:$J$23&lt;&gt;"",ROW($J$2:$J$23),ROW()+ROWS($J$2:$J$23))),ROW()-ROW($K$2:$K$23)+1),COLUMN($J$2:$J$23),4)))</f>
        <v>n.d.</v>
      </c>
      <c r="W6" s="38" t="str">
        <f t="array" aca="1" ref="W6" ca="1">IF(ROW()-ROW($L$2:$L$23)+1&gt;ROWS($K$2:$K$23)-COUNTBLANK($K$2:$K$23),"",INDIRECT(ADDRESS(SMALL((IF($K$2:$K$23&lt;&gt;"",ROW($K$2:$K$23),ROW()+ROWS($K$2:$K$23))),ROW()-ROW($L$2:$L$23)+1),COLUMN($K$2:$K$23),4)))</f>
        <v>Unvollständig</v>
      </c>
      <c r="X6" s="38" t="str">
        <f t="array" aca="1" ref="X6" ca="1">IF(ROW()-ROW($M$2:$M$23)+1&gt;ROWS($L$2:$L$23)-COUNTBLANK($L$2:$L$23),"",INDIRECT(ADDRESS(SMALL((IF($L$2:$L$23&lt;&gt;"",ROW($L$2:$L$23),ROW()+ROWS($L$2:$L$23))),ROW()-ROW($M$2:$M$23)+1),COLUMN($L$2:$L$23),4)))</f>
        <v>-----</v>
      </c>
      <c r="Y6" s="38" t="str">
        <f t="array" aca="1" ref="Y6" ca="1">IF(ROW()-ROW($N$2:$N$23)+1&gt;ROWS($M$2:$M$23)-COUNTBLANK($M$2:$M$23),"",INDIRECT(ADDRESS(SMALL((IF($M$2:$M$23&lt;&gt;"",ROW($M$2:$M$23),ROW()+ROWS($M$2:$M$23))),ROW()-ROW($N$2:$N$23)+1),COLUMN($M$2:$M$23),4)))</f>
        <v>-----</v>
      </c>
    </row>
    <row r="7" spans="1:25" ht="54.75" customHeight="1" x14ac:dyDescent="0.25">
      <c r="A7" s="43" t="str">
        <f>IF('Kennzahlenbogen_(KB)'!P24=0,"",'Kennzahlenbogen_(KB)'!P24)</f>
        <v>Unvollständig</v>
      </c>
      <c r="B7" s="43"/>
      <c r="C7" s="43">
        <f>IF($A7="I.O.","",'Kennzahlenbogen_(KB)'!A24)</f>
        <v>5</v>
      </c>
      <c r="D7" s="38" t="str">
        <f>IF($A7="I.O.","",'Kennzahlenbogen_(KB)'!C24)</f>
        <v>Psychoonkologisches Distress-Screening</v>
      </c>
      <c r="E7" s="43" t="str">
        <f>IF(AND('Kennzahlenbogen_(KB)'!J24="",$A7&lt;&gt;"I.O."),"-----",IF($A7="I.O.","",'Kennzahlenbogen_(KB)'!J24))</f>
        <v>-----</v>
      </c>
      <c r="F7" s="38" t="str">
        <f>IF($A7="I.O.","",'Kennzahlenbogen_(KB)'!K24)</f>
        <v>≥ 65%</v>
      </c>
      <c r="G7" s="43" t="str">
        <f>IF(AND('Kennzahlenbogen_(KB)'!M24="",$A7&lt;&gt;"I.O."),"-----",IF($A7="I.O.","",'Kennzahlenbogen_(KB)'!M24))</f>
        <v>-----</v>
      </c>
      <c r="H7" s="43" t="str">
        <f>IF($A7="I.O.","",IF('Kennzahlenbogen_(KB)'!O24="","-----",'Kennzahlenbogen_(KB)'!O24))</f>
        <v>-----</v>
      </c>
      <c r="I7" s="43">
        <f>IF($A7="I.O.","",IF('Kennzahlenbogen_(KB)'!O25="","-----",'Kennzahlenbogen_(KB)'!O25))</f>
        <v>0</v>
      </c>
      <c r="J7" s="58" t="str">
        <f>IF($A7="I.O.","",IF('Kennzahlenbogen_(KB)'!O26="",0,'Kennzahlenbogen_(KB)'!O26))</f>
        <v>n.d.</v>
      </c>
      <c r="K7" s="43" t="str">
        <f>IF($A7="I.O.","",'Kennzahlenbogen_(KB)'!P24)</f>
        <v>Unvollständig</v>
      </c>
      <c r="L7" s="43" t="str">
        <f>IF(AND('Kennzahlenbogen_(KB)'!Q24="",$A7&lt;&gt;"I.O."),"-----",IF($A7="I.O.","",'Kennzahlenbogen_(KB)'!Q24))</f>
        <v>-----</v>
      </c>
      <c r="M7" s="43" t="str">
        <f>IF(AND('Kennzahlenbogen_(KB)'!R24="",$A7&lt;&gt;"I.O."),"-----",IF($A7="I.O.","",'Kennzahlenbogen_(KB)'!R24))</f>
        <v>-----</v>
      </c>
      <c r="O7" s="38">
        <f t="array" aca="1" ref="O7" ca="1">IF(ROW()-ROW($D$2:$D$23)+1&gt;ROWS($C$2:$C$23)-COUNTBLANK($C$2:$C$23),"",INDIRECT(ADDRESS(SMALL((IF($C$2:$C$23&lt;&gt;"",ROW($C$2:$C$23),ROW()+ROWS($C$2:$C$23))),ROW()-ROW($D$2:$D$23)+1),COLUMN($C$2:$C$23),4)))</f>
        <v>5</v>
      </c>
      <c r="P7" s="38" t="str">
        <f t="array" aca="1" ref="P7" ca="1">IF(ROW()-ROW($E$2:$E$23)+1&gt;ROWS($D$2:$D$23)-COUNTBLANK($D$2:$D$23),"",INDIRECT(ADDRESS(SMALL((IF($D$2:$D$23&gt;"",ROW($D$2:$D$23),ROW()+ROWS($D$2:$D$23))),ROW()-ROW($E$2:$E$23)+1),COLUMN($D$2:$D$23),4)))</f>
        <v>Psychoonkologisches Distress-Screening</v>
      </c>
      <c r="Q7" s="38" t="str">
        <f t="array" aca="1" ref="Q7" ca="1">IF(ROW()-ROW($F$2:$F$23)+1&gt;ROWS($E$2:$E$23)-COUNTBLANK($E$2:$E$23),"",INDIRECT(ADDRESS(SMALL((IF($E$2:$E$23&gt;"",ROW($E$2:$E$23),ROW()+ROWS($E$2:$E$23))),ROW()-ROW($F$2:$F$23)+1),COLUMN($E$2:$E$23),4)))</f>
        <v>-----</v>
      </c>
      <c r="R7" s="38" t="str">
        <f t="array" aca="1" ref="R7" ca="1">IF(ROW()-ROW($G$2:$G$23)+1&gt;ROWS($F$2:$F$23)-COUNTBLANK($F$2:$F$23),"",INDIRECT(ADDRESS(SMALL((IF($F$2:$F$23&gt;"",ROW($F$2:$F$23),ROW()+ROWS($F$2:$F$23))),ROW()-ROW($G$2:$G$23)+1),COLUMN($F$2:$F$23),4)))</f>
        <v>≥ 65%</v>
      </c>
      <c r="S7" s="38" t="str">
        <f t="array" aca="1" ref="S7" ca="1">IF(ROW()-ROW($H$2:$H$23)+1&gt;ROWS($G$2:$G$23)-COUNTBLANK($G$2:$G$23),"",INDIRECT(ADDRESS(SMALL((IF($G$2:$G$23&lt;&gt;"",ROW($G$2:$G$23),ROW()+ROWS($G$2:$G$23))),ROW()-ROW($H$2:$H$23)+1),COLUMN($G$2:$G$23),4)))</f>
        <v>-----</v>
      </c>
      <c r="T7" s="38" t="str">
        <f t="array" aca="1" ref="T7" ca="1">IF(ROW()-ROW($I$2:$I$23)+1&gt;ROWS($H$2:$H$23)-COUNTBLANK($H$2:$H$23),"",INDIRECT(ADDRESS(SMALL((IF($H$2:$H$23&lt;&gt;"",ROW($H$2:$H$23),ROW()+ROWS($H$2:$H$23))),ROW()-ROW($I$2:$I$23)+1),COLUMN($H$2:$H$23),4)))</f>
        <v>-----</v>
      </c>
      <c r="U7" s="38">
        <f t="array" aca="1" ref="U7" ca="1">IF(ROW()-ROW($J$2:$J$23)+1&gt;ROWS($I$2:$I$23)-COUNTBLANK($I$2:$I$23),"",INDIRECT(ADDRESS(SMALL((IF($I$2:$I$23&lt;&gt;"",ROW($I$2:$I$23),ROW()+ROWS($I$2:$I$23))),ROW()-ROW($J$2:$J$23)+1),COLUMN($I$2:$I$23),4)))</f>
        <v>0</v>
      </c>
      <c r="V7" s="59" t="str">
        <f t="array" aca="1" ref="V7" ca="1">IF(ROW()-ROW($K$2:$K$23)+1&gt;ROWS($J$2:$J$23)-COUNTBLANK($J$2:$J$23),"",INDIRECT(ADDRESS(SMALL((IF($J$2:$J$23&lt;&gt;"",ROW($J$2:$J$23),ROW()+ROWS($J$2:$J$23))),ROW()-ROW($K$2:$K$23)+1),COLUMN($J$2:$J$23),4)))</f>
        <v>n.d.</v>
      </c>
      <c r="W7" s="38" t="str">
        <f t="array" aca="1" ref="W7" ca="1">IF(ROW()-ROW($L$2:$L$23)+1&gt;ROWS($K$2:$K$23)-COUNTBLANK($K$2:$K$23),"",INDIRECT(ADDRESS(SMALL((IF($K$2:$K$23&lt;&gt;"",ROW($K$2:$K$23),ROW()+ROWS($K$2:$K$23))),ROW()-ROW($L$2:$L$23)+1),COLUMN($K$2:$K$23),4)))</f>
        <v>Unvollständig</v>
      </c>
      <c r="X7" s="38" t="str">
        <f t="array" aca="1" ref="X7" ca="1">IF(ROW()-ROW($M$2:$M$23)+1&gt;ROWS($L$2:$L$23)-COUNTBLANK($L$2:$L$23),"",INDIRECT(ADDRESS(SMALL((IF($L$2:$L$23&lt;&gt;"",ROW($L$2:$L$23),ROW()+ROWS($L$2:$L$23))),ROW()-ROW($M$2:$M$23)+1),COLUMN($L$2:$L$23),4)))</f>
        <v>-----</v>
      </c>
      <c r="Y7" s="38" t="str">
        <f t="array" aca="1" ref="Y7" ca="1">IF(ROW()-ROW($N$2:$N$23)+1&gt;ROWS($M$2:$M$23)-COUNTBLANK($M$2:$M$23),"",INDIRECT(ADDRESS(SMALL((IF($M$2:$M$23&lt;&gt;"",ROW($M$2:$M$23),ROW()+ROWS($M$2:$M$23))),ROW()-ROW($N$2:$N$23)+1),COLUMN($M$2:$M$23),4)))</f>
        <v>-----</v>
      </c>
    </row>
    <row r="8" spans="1:25" ht="54.75" customHeight="1" x14ac:dyDescent="0.25">
      <c r="A8" s="43" t="str">
        <f>IF('Kennzahlenbogen_(KB)'!P27=0,"",'Kennzahlenbogen_(KB)'!P27)</f>
        <v>Unvollständig</v>
      </c>
      <c r="B8" s="43"/>
      <c r="C8" s="43">
        <f>IF($A8="I.O.","",'Kennzahlenbogen_(KB)'!A27)</f>
        <v>6</v>
      </c>
      <c r="D8" s="38" t="str">
        <f>IF($A8="I.O.","",'Kennzahlenbogen_(KB)'!C27)</f>
        <v>Beratung Sozialdienst</v>
      </c>
      <c r="E8" s="43" t="str">
        <f>IF(AND('Kennzahlenbogen_(KB)'!J27="",$A8&lt;&gt;"I.O."),"-----",IF($A8="I.O.","",'Kennzahlenbogen_(KB)'!J27))</f>
        <v>&lt; 30%</v>
      </c>
      <c r="F8" s="38" t="str">
        <f>IF($A8="I.O.","",'Kennzahlenbogen_(KB)'!K27)</f>
        <v>Derzeit keine Vorgaben</v>
      </c>
      <c r="G8" s="71" t="str">
        <f>IF(AND('Kennzahlenbogen_(KB)'!M27="",$A8&lt;&gt;"I.O."),"-----",IF($A8="I.O.","",'Kennzahlenbogen_(KB)'!M27))</f>
        <v>-----</v>
      </c>
      <c r="H8" s="43" t="str">
        <f>IF($A8="I.O.","",IF('Kennzahlenbogen_(KB)'!O27="","-----",'Kennzahlenbogen_(KB)'!O27))</f>
        <v>-----</v>
      </c>
      <c r="I8" s="43">
        <f>IF($A8="I.O.","",IF('Kennzahlenbogen_(KB)'!O28="","-----",'Kennzahlenbogen_(KB)'!O28))</f>
        <v>0</v>
      </c>
      <c r="J8" s="58" t="str">
        <f>IF($A8="I.O.","",IF('Kennzahlenbogen_(KB)'!O29="",0,'Kennzahlenbogen_(KB)'!O29))</f>
        <v>n.d.</v>
      </c>
      <c r="K8" s="43" t="str">
        <f>IF($A8="I.O.","",'Kennzahlenbogen_(KB)'!P27)</f>
        <v>Unvollständig</v>
      </c>
      <c r="L8" s="43" t="str">
        <f>IF(AND('Kennzahlenbogen_(KB)'!Q27="",$A8&lt;&gt;"I.O."),"-----",IF($A8="I.O.","",'Kennzahlenbogen_(KB)'!Q27))</f>
        <v>-----</v>
      </c>
      <c r="M8" s="43" t="str">
        <f>IF(AND('Kennzahlenbogen_(KB)'!R27="",$A8&lt;&gt;"I.O."),"-----",IF($A8="I.O.","",'Kennzahlenbogen_(KB)'!R27))</f>
        <v>-----</v>
      </c>
      <c r="O8" s="38">
        <f t="array" aca="1" ref="O8" ca="1">IF(ROW()-ROW($D$2:$D$23)+1&gt;ROWS($C$2:$C$23)-COUNTBLANK($C$2:$C$23),"",INDIRECT(ADDRESS(SMALL((IF($C$2:$C$23&lt;&gt;"",ROW($C$2:$C$23),ROW()+ROWS($C$2:$C$23))),ROW()-ROW($D$2:$D$23)+1),COLUMN($C$2:$C$23),4)))</f>
        <v>6</v>
      </c>
      <c r="P8" s="38" t="str">
        <f t="array" aca="1" ref="P8" ca="1">IF(ROW()-ROW($E$2:$E$23)+1&gt;ROWS($D$2:$D$23)-COUNTBLANK($D$2:$D$23),"",INDIRECT(ADDRESS(SMALL((IF($D$2:$D$23&gt;"",ROW($D$2:$D$23),ROW()+ROWS($D$2:$D$23))),ROW()-ROW($E$2:$E$23)+1),COLUMN($D$2:$D$23),4)))</f>
        <v>Beratung Sozialdienst</v>
      </c>
      <c r="Q8" s="38" t="str">
        <f t="array" aca="1" ref="Q8" ca="1">IF(ROW()-ROW($F$2:$F$23)+1&gt;ROWS($E$2:$E$23)-COUNTBLANK($E$2:$E$23),"",INDIRECT(ADDRESS(SMALL((IF($E$2:$E$23&gt;"",ROW($E$2:$E$23),ROW()+ROWS($E$2:$E$23))),ROW()-ROW($F$2:$F$23)+1),COLUMN($E$2:$E$23),4)))</f>
        <v>&lt; 30%</v>
      </c>
      <c r="R8" s="38" t="str">
        <f t="array" aca="1" ref="R8" ca="1">IF(ROW()-ROW($G$2:$G$23)+1&gt;ROWS($F$2:$F$23)-COUNTBLANK($F$2:$F$23),"",INDIRECT(ADDRESS(SMALL((IF($F$2:$F$23&gt;"",ROW($F$2:$F$23),ROW()+ROWS($F$2:$F$23))),ROW()-ROW($G$2:$G$23)+1),COLUMN($F$2:$F$23),4)))</f>
        <v>Derzeit keine Vorgaben</v>
      </c>
      <c r="S8" s="38" t="str">
        <f t="array" aca="1" ref="S8" ca="1">IF(ROW()-ROW($H$2:$H$23)+1&gt;ROWS($G$2:$G$23)-COUNTBLANK($G$2:$G$23),"",INDIRECT(ADDRESS(SMALL((IF($G$2:$G$23&lt;&gt;"",ROW($G$2:$G$23),ROW()+ROWS($G$2:$G$23))),ROW()-ROW($H$2:$H$23)+1),COLUMN($G$2:$G$23),4)))</f>
        <v>-----</v>
      </c>
      <c r="T8" s="38" t="str">
        <f t="array" aca="1" ref="T8" ca="1">IF(ROW()-ROW($I$2:$I$23)+1&gt;ROWS($H$2:$H$23)-COUNTBLANK($H$2:$H$23),"",INDIRECT(ADDRESS(SMALL((IF($H$2:$H$23&lt;&gt;"",ROW($H$2:$H$23),ROW()+ROWS($H$2:$H$23))),ROW()-ROW($I$2:$I$23)+1),COLUMN($H$2:$H$23),4)))</f>
        <v>-----</v>
      </c>
      <c r="U8" s="38">
        <f t="array" aca="1" ref="U8" ca="1">IF(ROW()-ROW($J$2:$J$23)+1&gt;ROWS($I$2:$I$23)-COUNTBLANK($I$2:$I$23),"",INDIRECT(ADDRESS(SMALL((IF($I$2:$I$23&lt;&gt;"",ROW($I$2:$I$23),ROW()+ROWS($I$2:$I$23))),ROW()-ROW($J$2:$J$23)+1),COLUMN($I$2:$I$23),4)))</f>
        <v>0</v>
      </c>
      <c r="V8" s="59" t="str">
        <f t="array" aca="1" ref="V8" ca="1">IF(ROW()-ROW($K$2:$K$23)+1&gt;ROWS($J$2:$J$23)-COUNTBLANK($J$2:$J$23),"",INDIRECT(ADDRESS(SMALL((IF($J$2:$J$23&lt;&gt;"",ROW($J$2:$J$23),ROW()+ROWS($J$2:$J$23))),ROW()-ROW($K$2:$K$23)+1),COLUMN($J$2:$J$23),4)))</f>
        <v>n.d.</v>
      </c>
      <c r="W8" s="38" t="str">
        <f t="array" aca="1" ref="W8" ca="1">IF(ROW()-ROW($L$2:$L$23)+1&gt;ROWS($K$2:$K$23)-COUNTBLANK($K$2:$K$23),"",INDIRECT(ADDRESS(SMALL((IF($K$2:$K$23&lt;&gt;"",ROW($K$2:$K$23),ROW()+ROWS($K$2:$K$23))),ROW()-ROW($L$2:$L$23)+1),COLUMN($K$2:$K$23),4)))</f>
        <v>Unvollständig</v>
      </c>
      <c r="X8" s="38" t="str">
        <f t="array" aca="1" ref="X8" ca="1">IF(ROW()-ROW($M$2:$M$23)+1&gt;ROWS($L$2:$L$23)-COUNTBLANK($L$2:$L$23),"",INDIRECT(ADDRESS(SMALL((IF($L$2:$L$23&lt;&gt;"",ROW($L$2:$L$23),ROW()+ROWS($L$2:$L$23))),ROW()-ROW($M$2:$M$23)+1),COLUMN($L$2:$L$23),4)))</f>
        <v>-----</v>
      </c>
      <c r="Y8" s="38" t="str">
        <f t="array" aca="1" ref="Y8" ca="1">IF(ROW()-ROW($N$2:$N$23)+1&gt;ROWS($M$2:$M$23)-COUNTBLANK($M$2:$M$23),"",INDIRECT(ADDRESS(SMALL((IF($M$2:$M$23&lt;&gt;"",ROW($M$2:$M$23),ROW()+ROWS($M$2:$M$23))),ROW()-ROW($N$2:$N$23)+1),COLUMN($M$2:$M$23),4)))</f>
        <v>-----</v>
      </c>
    </row>
    <row r="9" spans="1:25" ht="54.75" customHeight="1" x14ac:dyDescent="0.25">
      <c r="A9" s="43" t="str">
        <f>IF('Kennzahlenbogen_(KB)'!P30=0,"",'Kennzahlenbogen_(KB)'!P30)</f>
        <v>Unvollständig</v>
      </c>
      <c r="B9" s="43"/>
      <c r="C9" s="43">
        <f>IF($A9="I.O.","",'Kennzahlenbogen_(KB)'!A30)</f>
        <v>7</v>
      </c>
      <c r="D9" s="38" t="str">
        <f>IF($A9="I.O.","",'Kennzahlenbogen_(KB)'!C30)</f>
        <v>Anteil Studienpat.</v>
      </c>
      <c r="E9" s="43" t="str">
        <f>IF(AND('Kennzahlenbogen_(KB)'!J30="",$A9&lt;&gt;"I.O."),"-----",IF($A9="I.O.","",'Kennzahlenbogen_(KB)'!J30))</f>
        <v>-----</v>
      </c>
      <c r="F9" s="38" t="str">
        <f>IF($A9="I.O.","",'Kennzahlenbogen_(KB)'!K30)</f>
        <v>≥ 5%</v>
      </c>
      <c r="G9" s="43" t="str">
        <f>IF(AND('Kennzahlenbogen_(KB)'!M30="",$A9&lt;&gt;"I.O."),"-----",IF($A9="I.O.","",'Kennzahlenbogen_(KB)'!M30))</f>
        <v>-----</v>
      </c>
      <c r="H9" s="43">
        <f>IF($A9="I.O.","",IF('Kennzahlenbogen_(KB)'!O30="","-----",'Kennzahlenbogen_(KB)'!O30))</f>
        <v>0</v>
      </c>
      <c r="I9" s="43">
        <f>IF($A9="I.O.","",IF('Kennzahlenbogen_(KB)'!O31="","-----",'Kennzahlenbogen_(KB)'!O31))</f>
        <v>0</v>
      </c>
      <c r="J9" s="58" t="str">
        <f>IF($A9="I.O.","",IF('Kennzahlenbogen_(KB)'!O32="",0,'Kennzahlenbogen_(KB)'!O32))</f>
        <v>n.d.</v>
      </c>
      <c r="K9" s="43" t="str">
        <f>IF($A9="I.O.","",'Kennzahlenbogen_(KB)'!P30)</f>
        <v>Unvollständig</v>
      </c>
      <c r="L9" s="43" t="str">
        <f>IF(AND('Kennzahlenbogen_(KB)'!Q30="",$A9&lt;&gt;"I.O."),"-----",IF($A9="I.O.","",'Kennzahlenbogen_(KB)'!Q30))</f>
        <v>-----</v>
      </c>
      <c r="M9" s="43" t="str">
        <f>IF(AND('Kennzahlenbogen_(KB)'!R30="",$A9&lt;&gt;"I.O."),"-----",IF($A9="I.O.","",'Kennzahlenbogen_(KB)'!R30))</f>
        <v>-----</v>
      </c>
      <c r="O9" s="38">
        <f t="array" aca="1" ref="O9" ca="1">IF(ROW()-ROW($D$2:$D$23)+1&gt;ROWS($C$2:$C$23)-COUNTBLANK($C$2:$C$23),"",INDIRECT(ADDRESS(SMALL((IF($C$2:$C$23&lt;&gt;"",ROW($C$2:$C$23),ROW()+ROWS($C$2:$C$23))),ROW()-ROW($D$2:$D$23)+1),COLUMN($C$2:$C$23),4)))</f>
        <v>7</v>
      </c>
      <c r="P9" s="38" t="str">
        <f t="array" aca="1" ref="P9" ca="1">IF(ROW()-ROW($E$2:$E$23)+1&gt;ROWS($D$2:$D$23)-COUNTBLANK($D$2:$D$23),"",INDIRECT(ADDRESS(SMALL((IF($D$2:$D$23&gt;"",ROW($D$2:$D$23),ROW()+ROWS($D$2:$D$23))),ROW()-ROW($E$2:$E$23)+1),COLUMN($D$2:$D$23),4)))</f>
        <v>Anteil Studienpat.</v>
      </c>
      <c r="Q9" s="38" t="str">
        <f t="array" aca="1" ref="Q9" ca="1">IF(ROW()-ROW($F$2:$F$23)+1&gt;ROWS($E$2:$E$23)-COUNTBLANK($E$2:$E$23),"",INDIRECT(ADDRESS(SMALL((IF($E$2:$E$23&gt;"",ROW($E$2:$E$23),ROW()+ROWS($E$2:$E$23))),ROW()-ROW($F$2:$F$23)+1),COLUMN($E$2:$E$23),4)))</f>
        <v>-----</v>
      </c>
      <c r="R9" s="38" t="str">
        <f t="array" aca="1" ref="R9" ca="1">IF(ROW()-ROW($G$2:$G$23)+1&gt;ROWS($F$2:$F$23)-COUNTBLANK($F$2:$F$23),"",INDIRECT(ADDRESS(SMALL((IF($F$2:$F$23&gt;"",ROW($F$2:$F$23),ROW()+ROWS($F$2:$F$23))),ROW()-ROW($G$2:$G$23)+1),COLUMN($F$2:$F$23),4)))</f>
        <v>≥ 5%</v>
      </c>
      <c r="S9" s="38" t="str">
        <f t="array" aca="1" ref="S9" ca="1">IF(ROW()-ROW($H$2:$H$23)+1&gt;ROWS($G$2:$G$23)-COUNTBLANK($G$2:$G$23),"",INDIRECT(ADDRESS(SMALL((IF($G$2:$G$23&lt;&gt;"",ROW($G$2:$G$23),ROW()+ROWS($G$2:$G$23))),ROW()-ROW($H$2:$H$23)+1),COLUMN($G$2:$G$23),4)))</f>
        <v>-----</v>
      </c>
      <c r="T9" s="38">
        <f t="array" aca="1" ref="T9" ca="1">IF(ROW()-ROW($I$2:$I$23)+1&gt;ROWS($H$2:$H$23)-COUNTBLANK($H$2:$H$23),"",INDIRECT(ADDRESS(SMALL((IF($H$2:$H$23&lt;&gt;"",ROW($H$2:$H$23),ROW()+ROWS($H$2:$H$23))),ROW()-ROW($I$2:$I$23)+1),COLUMN($H$2:$H$23),4)))</f>
        <v>0</v>
      </c>
      <c r="U9" s="38">
        <f t="array" aca="1" ref="U9" ca="1">IF(ROW()-ROW($J$2:$J$23)+1&gt;ROWS($I$2:$I$23)-COUNTBLANK($I$2:$I$23),"",INDIRECT(ADDRESS(SMALL((IF($I$2:$I$23&lt;&gt;"",ROW($I$2:$I$23),ROW()+ROWS($I$2:$I$23))),ROW()-ROW($J$2:$J$23)+1),COLUMN($I$2:$I$23),4)))</f>
        <v>0</v>
      </c>
      <c r="V9" s="59" t="str">
        <f t="array" aca="1" ref="V9" ca="1">IF(ROW()-ROW($K$2:$K$23)+1&gt;ROWS($J$2:$J$23)-COUNTBLANK($J$2:$J$23),"",INDIRECT(ADDRESS(SMALL((IF($J$2:$J$23&lt;&gt;"",ROW($J$2:$J$23),ROW()+ROWS($J$2:$J$23))),ROW()-ROW($K$2:$K$23)+1),COLUMN($J$2:$J$23),4)))</f>
        <v>n.d.</v>
      </c>
      <c r="W9" s="38" t="str">
        <f t="array" aca="1" ref="W9" ca="1">IF(ROW()-ROW($L$2:$L$23)+1&gt;ROWS($K$2:$K$23)-COUNTBLANK($K$2:$K$23),"",INDIRECT(ADDRESS(SMALL((IF($K$2:$K$23&lt;&gt;"",ROW($K$2:$K$23),ROW()+ROWS($K$2:$K$23))),ROW()-ROW($L$2:$L$23)+1),COLUMN($K$2:$K$23),4)))</f>
        <v>Unvollständig</v>
      </c>
      <c r="X9" s="38" t="str">
        <f t="array" aca="1" ref="X9" ca="1">IF(ROW()-ROW($M$2:$M$23)+1&gt;ROWS($L$2:$L$23)-COUNTBLANK($L$2:$L$23),"",INDIRECT(ADDRESS(SMALL((IF($L$2:$L$23&lt;&gt;"",ROW($L$2:$L$23),ROW()+ROWS($L$2:$L$23))),ROW()-ROW($M$2:$M$23)+1),COLUMN($L$2:$L$23),4)))</f>
        <v>-----</v>
      </c>
      <c r="Y9" s="38" t="str">
        <f t="array" aca="1" ref="Y9" ca="1">IF(ROW()-ROW($N$2:$N$23)+1&gt;ROWS($M$2:$M$23)-COUNTBLANK($M$2:$M$23),"",INDIRECT(ADDRESS(SMALL((IF($M$2:$M$23&lt;&gt;"",ROW($M$2:$M$23),ROW()+ROWS($M$2:$M$23))),ROW()-ROW($N$2:$N$23)+1),COLUMN($M$2:$M$23),4)))</f>
        <v>-----</v>
      </c>
    </row>
    <row r="10" spans="1:25" ht="54.75" customHeight="1" x14ac:dyDescent="0.25">
      <c r="A10" s="43" t="str">
        <f>IF('Kennzahlenbogen_(KB)'!P33=0,"",'Kennzahlenbogen_(KB)'!P33)</f>
        <v>Unvollständig</v>
      </c>
      <c r="B10" s="43"/>
      <c r="C10" s="97">
        <f>IF($A10="I.O.","",'Kennzahlenbogen_(KB)'!A33)</f>
        <v>8</v>
      </c>
      <c r="D10" s="38" t="str">
        <f>IF($A10="I.O.","",'Kennzahlenbogen_(KB)'!C33)</f>
        <v>Endoskopische En-bloc Resektionen</v>
      </c>
      <c r="E10" s="43" t="str">
        <f>IF(AND('Kennzahlenbogen_(KB)'!J33="",$A10&lt;&gt;"I.O."),"-----",IF($A10="I.O.","",'Kennzahlenbogen_(KB)'!J33))</f>
        <v>-----</v>
      </c>
      <c r="F10" s="38" t="str">
        <f>IF($A10="I.O.","",'Kennzahlenbogen_(KB)'!K33)</f>
        <v>≥ 60%</v>
      </c>
      <c r="G10" s="43" t="str">
        <f>IF(AND('Kennzahlenbogen_(KB)'!M33="",$A10&lt;&gt;"I.O."),"-----",IF($A10="I.O.","",'Kennzahlenbogen_(KB)'!M33))</f>
        <v>-----</v>
      </c>
      <c r="H10" s="43" t="str">
        <f>IF($A10="I.O.","",IF('Kennzahlenbogen_(KB)'!O33="","-----",'Kennzahlenbogen_(KB)'!O33))</f>
        <v>-----</v>
      </c>
      <c r="I10" s="43">
        <f>IF($A10="I.O.","",IF('Kennzahlenbogen_(KB)'!O34="","-----",'Kennzahlenbogen_(KB)'!O34))</f>
        <v>0</v>
      </c>
      <c r="J10" s="58" t="str">
        <f>IF($A10="I.O.","",IF('Kennzahlenbogen_(KB)'!O35="","-----",'Kennzahlenbogen_(KB)'!O35))</f>
        <v>n.d.</v>
      </c>
      <c r="K10" s="43" t="str">
        <f>IF($A10="I.O.","",'Kennzahlenbogen_(KB)'!P33)</f>
        <v>Unvollständig</v>
      </c>
      <c r="L10" s="43" t="str">
        <f>IF(AND('Kennzahlenbogen_(KB)'!Q33="",$A10&lt;&gt;"I.O."),"-----",IF($A10="I.O.","",'Kennzahlenbogen_(KB)'!Q33))</f>
        <v>-----</v>
      </c>
      <c r="M10" s="43" t="str">
        <f>IF(AND('Kennzahlenbogen_(KB)'!R33="",$A10&lt;&gt;"I.O."),"-----",IF($A10="I.O.","",'Kennzahlenbogen_(KB)'!R33))</f>
        <v>-----</v>
      </c>
      <c r="O10" s="38">
        <f t="array" aca="1" ref="O10" ca="1">IF(ROW()-ROW($D$2:$D$23)+1&gt;ROWS($C$2:$C$23)-COUNTBLANK($C$2:$C$23),"",INDIRECT(ADDRESS(SMALL((IF($C$2:$C$23&lt;&gt;"",ROW($C$2:$C$23),ROW()+ROWS($C$2:$C$23))),ROW()-ROW($D$2:$D$23)+1),COLUMN($C$2:$C$23),4)))</f>
        <v>8</v>
      </c>
      <c r="P10" s="38" t="str">
        <f t="array" aca="1" ref="P10" ca="1">IF(ROW()-ROW($E$2:$E$23)+1&gt;ROWS($D$2:$D$23)-COUNTBLANK($D$2:$D$23),"",INDIRECT(ADDRESS(SMALL((IF($D$2:$D$23&gt;"",ROW($D$2:$D$23),ROW()+ROWS($D$2:$D$23))),ROW()-ROW($E$2:$E$23)+1),COLUMN($D$2:$D$23),4)))</f>
        <v>Endoskopische En-bloc Resektionen</v>
      </c>
      <c r="Q10" s="38" t="str">
        <f t="array" aca="1" ref="Q10" ca="1">IF(ROW()-ROW($F$2:$F$23)+1&gt;ROWS($E$2:$E$23)-COUNTBLANK($E$2:$E$23),"",INDIRECT(ADDRESS(SMALL((IF($E$2:$E$23&gt;"",ROW($E$2:$E$23),ROW()+ROWS($E$2:$E$23))),ROW()-ROW($F$2:$F$23)+1),COLUMN($E$2:$E$23),4)))</f>
        <v>-----</v>
      </c>
      <c r="R10" s="38" t="str">
        <f t="array" aca="1" ref="R10" ca="1">IF(ROW()-ROW($G$2:$G$23)+1&gt;ROWS($F$2:$F$23)-COUNTBLANK($F$2:$F$23),"",INDIRECT(ADDRESS(SMALL((IF($F$2:$F$23&gt;"",ROW($F$2:$F$23),ROW()+ROWS($F$2:$F$23))),ROW()-ROW($G$2:$G$23)+1),COLUMN($F$2:$F$23),4)))</f>
        <v>≥ 60%</v>
      </c>
      <c r="S10" s="38" t="str">
        <f t="array" aca="1" ref="S10" ca="1">IF(ROW()-ROW($H$2:$H$23)+1&gt;ROWS($G$2:$G$23)-COUNTBLANK($G$2:$G$23),"",INDIRECT(ADDRESS(SMALL((IF($G$2:$G$23&lt;&gt;"",ROW($G$2:$G$23),ROW()+ROWS($G$2:$G$23))),ROW()-ROW($H$2:$H$23)+1),COLUMN($G$2:$G$23),4)))</f>
        <v>-----</v>
      </c>
      <c r="T10" s="38" t="str">
        <f t="array" aca="1" ref="T10" ca="1">IF(ROW()-ROW($I$2:$I$23)+1&gt;ROWS($H$2:$H$23)-COUNTBLANK($H$2:$H$23),"",INDIRECT(ADDRESS(SMALL((IF($H$2:$H$23&lt;&gt;"",ROW($H$2:$H$23),ROW()+ROWS($H$2:$H$23))),ROW()-ROW($I$2:$I$23)+1),COLUMN($H$2:$H$23),4)))</f>
        <v>-----</v>
      </c>
      <c r="U10" s="38">
        <f t="array" aca="1" ref="U10" ca="1">IF(ROW()-ROW($J$2:$J$23)+1&gt;ROWS($I$2:$I$23)-COUNTBLANK($I$2:$I$23),"",INDIRECT(ADDRESS(SMALL((IF($I$2:$I$23&lt;&gt;"",ROW($I$2:$I$23),ROW()+ROWS($I$2:$I$23))),ROW()-ROW($J$2:$J$23)+1),COLUMN($I$2:$I$23),4)))</f>
        <v>0</v>
      </c>
      <c r="V10" s="59" t="str">
        <f t="array" aca="1" ref="V10" ca="1">IF(ROW()-ROW($K$2:$K$23)+1&gt;ROWS($J$2:$J$23)-COUNTBLANK($J$2:$J$23),"",INDIRECT(ADDRESS(SMALL((IF($J$2:$J$23&lt;&gt;"",ROW($J$2:$J$23),ROW()+ROWS($J$2:$J$23))),ROW()-ROW($K$2:$K$23)+1),COLUMN($J$2:$J$23),4)))</f>
        <v>n.d.</v>
      </c>
      <c r="W10" s="38" t="str">
        <f t="array" aca="1" ref="W10" ca="1">IF(ROW()-ROW($L$2:$L$23)+1&gt;ROWS($K$2:$K$23)-COUNTBLANK($K$2:$K$23),"",INDIRECT(ADDRESS(SMALL((IF($K$2:$K$23&lt;&gt;"",ROW($K$2:$K$23),ROW()+ROWS($K$2:$K$23))),ROW()-ROW($L$2:$L$23)+1),COLUMN($K$2:$K$23),4)))</f>
        <v>Unvollständig</v>
      </c>
      <c r="X10" s="38" t="str">
        <f t="array" aca="1" ref="X10" ca="1">IF(ROW()-ROW($M$2:$M$23)+1&gt;ROWS($L$2:$L$23)-COUNTBLANK($L$2:$L$23),"",INDIRECT(ADDRESS(SMALL((IF($L$2:$L$23&lt;&gt;"",ROW($L$2:$L$23),ROW()+ROWS($L$2:$L$23))),ROW()-ROW($M$2:$M$23)+1),COLUMN($L$2:$L$23),4)))</f>
        <v>-----</v>
      </c>
      <c r="Y10" s="38" t="str">
        <f t="array" aca="1" ref="Y10" ca="1">IF(ROW()-ROW($N$2:$N$23)+1&gt;ROWS($M$2:$M$23)-COUNTBLANK($M$2:$M$23),"",INDIRECT(ADDRESS(SMALL((IF($M$2:$M$23&lt;&gt;"",ROW($M$2:$M$23),ROW()+ROWS($M$2:$M$23))),ROW()-ROW($N$2:$N$23)+1),COLUMN($M$2:$M$23),4)))</f>
        <v>-----</v>
      </c>
    </row>
    <row r="11" spans="1:25" ht="54.75" customHeight="1" x14ac:dyDescent="0.25">
      <c r="A11" s="43" t="str">
        <f>IF('Kennzahlenbogen_(KB)'!P36=0,"",'Kennzahlenbogen_(KB)'!P36)</f>
        <v>Unvollständig</v>
      </c>
      <c r="B11" s="43"/>
      <c r="C11" s="97">
        <f>IF($A11="I.O.","",'Kennzahlenbogen_(KB)'!A36)</f>
        <v>9</v>
      </c>
      <c r="D11" s="38" t="str">
        <f>IF($A11="I.O.","",'Kennzahlenbogen_(KB)'!C36)</f>
        <v>Komplikationen endoskopische En-bloc-Resektion</v>
      </c>
      <c r="E11" s="43" t="str">
        <f>IF(AND('Kennzahlenbogen_(KB)'!J36="",$A11&lt;&gt;"I.O."),"-----",IF($A11="I.O.","",'Kennzahlenbogen_(KB)'!J36))</f>
        <v>-----</v>
      </c>
      <c r="F11" s="38" t="str">
        <f>IF($A11="I.O.","",'Kennzahlenbogen_(KB)'!K36)</f>
        <v>≤ 10%</v>
      </c>
      <c r="G11" s="43" t="str">
        <f>IF(AND('Kennzahlenbogen_(KB)'!M36="",$A11&lt;&gt;"I.O."),"-----",IF($A11="I.O.","",'Kennzahlenbogen_(KB)'!M36))</f>
        <v>-----</v>
      </c>
      <c r="H11" s="43" t="str">
        <f>IF($A11="I.O.","",IF('Kennzahlenbogen_(KB)'!O36="","-----",'Kennzahlenbogen_(KB)'!O36))</f>
        <v>-----</v>
      </c>
      <c r="I11" s="43">
        <f>IF($A11="I.O.","",IF('Kennzahlenbogen_(KB)'!O37="","-----",'Kennzahlenbogen_(KB)'!O37))</f>
        <v>0</v>
      </c>
      <c r="J11" s="58" t="str">
        <f>IF($A11="I.O.","",IF('Kennzahlenbogen_(KB)'!O38="","-----",'Kennzahlenbogen_(KB)'!O38))</f>
        <v>n.d.</v>
      </c>
      <c r="K11" s="43" t="str">
        <f>IF($A11="I.O.","",'Kennzahlenbogen_(KB)'!P36)</f>
        <v>Unvollständig</v>
      </c>
      <c r="L11" s="43" t="str">
        <f>IF(AND('Kennzahlenbogen_(KB)'!Q36="",$A11&lt;&gt;"I.O."),"-----",IF($A11="I.O.","",'Kennzahlenbogen_(KB)'!Q36))</f>
        <v>-----</v>
      </c>
      <c r="M11" s="43" t="str">
        <f>IF(AND('Kennzahlenbogen_(KB)'!R36="",$A11&lt;&gt;"I.O."),"-----",IF($A11="I.O.","",'Kennzahlenbogen_(KB)'!R36))</f>
        <v>-----</v>
      </c>
      <c r="O11" s="38">
        <f t="array" aca="1" ref="O11" ca="1">IF(ROW()-ROW($D$2:$D$23)+1&gt;ROWS($C$2:$C$23)-COUNTBLANK($C$2:$C$23),"",INDIRECT(ADDRESS(SMALL((IF($C$2:$C$23&lt;&gt;"",ROW($C$2:$C$23),ROW()+ROWS($C$2:$C$23))),ROW()-ROW($D$2:$D$23)+1),COLUMN($C$2:$C$23),4)))</f>
        <v>9</v>
      </c>
      <c r="P11" s="38" t="str">
        <f t="array" aca="1" ref="P11" ca="1">IF(ROW()-ROW($E$2:$E$23)+1&gt;ROWS($D$2:$D$23)-COUNTBLANK($D$2:$D$23),"",INDIRECT(ADDRESS(SMALL((IF($D$2:$D$23&gt;"",ROW($D$2:$D$23),ROW()+ROWS($D$2:$D$23))),ROW()-ROW($E$2:$E$23)+1),COLUMN($D$2:$D$23),4)))</f>
        <v>Komplikationen endoskopische En-bloc-Resektion</v>
      </c>
      <c r="Q11" s="38" t="str">
        <f t="array" aca="1" ref="Q11" ca="1">IF(ROW()-ROW($F$2:$F$23)+1&gt;ROWS($E$2:$E$23)-COUNTBLANK($E$2:$E$23),"",INDIRECT(ADDRESS(SMALL((IF($E$2:$E$23&gt;"",ROW($E$2:$E$23),ROW()+ROWS($E$2:$E$23))),ROW()-ROW($F$2:$F$23)+1),COLUMN($E$2:$E$23),4)))</f>
        <v>-----</v>
      </c>
      <c r="R11" s="38" t="str">
        <f t="array" aca="1" ref="R11" ca="1">IF(ROW()-ROW($G$2:$G$23)+1&gt;ROWS($F$2:$F$23)-COUNTBLANK($F$2:$F$23),"",INDIRECT(ADDRESS(SMALL((IF($F$2:$F$23&gt;"",ROW($F$2:$F$23),ROW()+ROWS($F$2:$F$23))),ROW()-ROW($G$2:$G$23)+1),COLUMN($F$2:$F$23),4)))</f>
        <v>≤ 10%</v>
      </c>
      <c r="S11" s="38" t="str">
        <f t="array" aca="1" ref="S11" ca="1">IF(ROW()-ROW($H$2:$H$23)+1&gt;ROWS($G$2:$G$23)-COUNTBLANK($G$2:$G$23),"",INDIRECT(ADDRESS(SMALL((IF($G$2:$G$23&lt;&gt;"",ROW($G$2:$G$23),ROW()+ROWS($G$2:$G$23))),ROW()-ROW($H$2:$H$23)+1),COLUMN($G$2:$G$23),4)))</f>
        <v>-----</v>
      </c>
      <c r="T11" s="38" t="str">
        <f t="array" aca="1" ref="T11" ca="1">IF(ROW()-ROW($I$2:$I$23)+1&gt;ROWS($H$2:$H$23)-COUNTBLANK($H$2:$H$23),"",INDIRECT(ADDRESS(SMALL((IF($H$2:$H$23&lt;&gt;"",ROW($H$2:$H$23),ROW()+ROWS($H$2:$H$23))),ROW()-ROW($I$2:$I$23)+1),COLUMN($H$2:$H$23),4)))</f>
        <v>-----</v>
      </c>
      <c r="U11" s="38">
        <f t="array" aca="1" ref="U11" ca="1">IF(ROW()-ROW($J$2:$J$23)+1&gt;ROWS($I$2:$I$23)-COUNTBLANK($I$2:$I$23),"",INDIRECT(ADDRESS(SMALL((IF($I$2:$I$23&lt;&gt;"",ROW($I$2:$I$23),ROW()+ROWS($I$2:$I$23))),ROW()-ROW($J$2:$J$23)+1),COLUMN($I$2:$I$23),4)))</f>
        <v>0</v>
      </c>
      <c r="V11" s="59" t="str">
        <f t="array" aca="1" ref="V11" ca="1">IF(ROW()-ROW($K$2:$K$23)+1&gt;ROWS($J$2:$J$23)-COUNTBLANK($J$2:$J$23),"",INDIRECT(ADDRESS(SMALL((IF($J$2:$J$23&lt;&gt;"",ROW($J$2:$J$23),ROW()+ROWS($J$2:$J$23))),ROW()-ROW($K$2:$K$23)+1),COLUMN($J$2:$J$23),4)))</f>
        <v>n.d.</v>
      </c>
      <c r="W11" s="38" t="str">
        <f t="array" aca="1" ref="W11" ca="1">IF(ROW()-ROW($L$2:$L$23)+1&gt;ROWS($K$2:$K$23)-COUNTBLANK($K$2:$K$23),"",INDIRECT(ADDRESS(SMALL((IF($K$2:$K$23&lt;&gt;"",ROW($K$2:$K$23),ROW()+ROWS($K$2:$K$23))),ROW()-ROW($L$2:$L$23)+1),COLUMN($K$2:$K$23),4)))</f>
        <v>Unvollständig</v>
      </c>
      <c r="X11" s="38" t="str">
        <f t="array" aca="1" ref="X11" ca="1">IF(ROW()-ROW($M$2:$M$23)+1&gt;ROWS($L$2:$L$23)-COUNTBLANK($L$2:$L$23),"",INDIRECT(ADDRESS(SMALL((IF($L$2:$L$23&lt;&gt;"",ROW($L$2:$L$23),ROW()+ROWS($L$2:$L$23))),ROW()-ROW($M$2:$M$23)+1),COLUMN($L$2:$L$23),4)))</f>
        <v>-----</v>
      </c>
      <c r="Y11" s="38" t="str">
        <f t="array" aca="1" ref="Y11" ca="1">IF(ROW()-ROW($N$2:$N$23)+1&gt;ROWS($M$2:$M$23)-COUNTBLANK($M$2:$M$23),"",INDIRECT(ADDRESS(SMALL((IF($M$2:$M$23&lt;&gt;"",ROW($M$2:$M$23),ROW()+ROWS($M$2:$M$23))),ROW()-ROW($N$2:$N$23)+1),COLUMN($M$2:$M$23),4)))</f>
        <v>-----</v>
      </c>
    </row>
    <row r="12" spans="1:25" ht="54.75" customHeight="1" x14ac:dyDescent="0.25">
      <c r="A12" s="43" t="str">
        <f>IF('Kennzahlenbogen_(KB)'!P39=0,"",'Kennzahlenbogen_(KB)'!P39)</f>
        <v>Unvollständig</v>
      </c>
      <c r="B12" s="43"/>
      <c r="C12" s="97">
        <f>IF($A12="I.O.","",'Kennzahlenbogen_(KB)'!A39)</f>
        <v>10</v>
      </c>
      <c r="D12" s="38" t="str">
        <f>IF($A12="I.O.","",'Kennzahlenbogen_(KB)'!C39)</f>
        <v>R0-Resektionen (Endoskopie)</v>
      </c>
      <c r="E12" s="43" t="str">
        <f>IF(AND('Kennzahlenbogen_(KB)'!J39="",$A12&lt;&gt;"I.O."),"-----",IF($A12="I.O.","",'Kennzahlenbogen_(KB)'!J39))</f>
        <v>-----</v>
      </c>
      <c r="F12" s="38" t="str">
        <f>IF($A12="I.O.","",'Kennzahlenbogen_(KB)'!K39)</f>
        <v>≥ 60%</v>
      </c>
      <c r="G12" s="43" t="str">
        <f>IF(AND('Kennzahlenbogen_(KB)'!M39="",$A12&lt;&gt;"I.O."),"-----",IF($A12="I.O.","",'Kennzahlenbogen_(KB)'!M39))</f>
        <v>-----</v>
      </c>
      <c r="H12" s="43" t="str">
        <f>IF($A12="I.O.","",IF('Kennzahlenbogen_(KB)'!O39="","-----",'Kennzahlenbogen_(KB)'!O39))</f>
        <v>-----</v>
      </c>
      <c r="I12" s="43">
        <f>IF($A12="I.O.","",IF('Kennzahlenbogen_(KB)'!O40="","-----",'Kennzahlenbogen_(KB)'!O40))</f>
        <v>0</v>
      </c>
      <c r="J12" s="58" t="str">
        <f>IF($A12="I.O.","",IF('Kennzahlenbogen_(KB)'!O41="","-----",'Kennzahlenbogen_(KB)'!O41))</f>
        <v>n.d.</v>
      </c>
      <c r="K12" s="43" t="str">
        <f>IF($A12="I.O.","",'Kennzahlenbogen_(KB)'!P39)</f>
        <v>Unvollständig</v>
      </c>
      <c r="L12" s="43" t="str">
        <f>IF(AND('Kennzahlenbogen_(KB)'!Q39="",$A12&lt;&gt;"I.O."),"-----",IF($A12="I.O.","",'Kennzahlenbogen_(KB)'!Q39))</f>
        <v>-----</v>
      </c>
      <c r="M12" s="43" t="str">
        <f>IF(AND('Kennzahlenbogen_(KB)'!R39="",$A12&lt;&gt;"I.O."),"-----",IF($A12="I.O.","",'Kennzahlenbogen_(KB)'!R39))</f>
        <v>-----</v>
      </c>
      <c r="O12" s="38">
        <f t="array" aca="1" ref="O12" ca="1">IF(ROW()-ROW($D$2:$D$23)+1&gt;ROWS($C$2:$C$23)-COUNTBLANK($C$2:$C$23),"",INDIRECT(ADDRESS(SMALL((IF($C$2:$C$23&lt;&gt;"",ROW($C$2:$C$23),ROW()+ROWS($C$2:$C$23))),ROW()-ROW($D$2:$D$23)+1),COLUMN($C$2:$C$23),4)))</f>
        <v>10</v>
      </c>
      <c r="P12" s="38" t="str">
        <f t="array" aca="1" ref="P12" ca="1">IF(ROW()-ROW($E$2:$E$23)+1&gt;ROWS($D$2:$D$23)-COUNTBLANK($D$2:$D$23),"",INDIRECT(ADDRESS(SMALL((IF($D$2:$D$23&gt;"",ROW($D$2:$D$23),ROW()+ROWS($D$2:$D$23))),ROW()-ROW($E$2:$E$23)+1),COLUMN($D$2:$D$23),4)))</f>
        <v>R0-Resektionen (Endoskopie)</v>
      </c>
      <c r="Q12" s="38" t="str">
        <f t="array" aca="1" ref="Q12" ca="1">IF(ROW()-ROW($F$2:$F$23)+1&gt;ROWS($E$2:$E$23)-COUNTBLANK($E$2:$E$23),"",INDIRECT(ADDRESS(SMALL((IF($E$2:$E$23&gt;"",ROW($E$2:$E$23),ROW()+ROWS($E$2:$E$23))),ROW()-ROW($F$2:$F$23)+1),COLUMN($E$2:$E$23),4)))</f>
        <v>-----</v>
      </c>
      <c r="R12" s="38" t="str">
        <f t="array" aca="1" ref="R12" ca="1">IF(ROW()-ROW($G$2:$G$23)+1&gt;ROWS($F$2:$F$23)-COUNTBLANK($F$2:$F$23),"",INDIRECT(ADDRESS(SMALL((IF($F$2:$F$23&gt;"",ROW($F$2:$F$23),ROW()+ROWS($F$2:$F$23))),ROW()-ROW($G$2:$G$23)+1),COLUMN($F$2:$F$23),4)))</f>
        <v>≥ 60%</v>
      </c>
      <c r="S12" s="38" t="str">
        <f t="array" aca="1" ref="S12" ca="1">IF(ROW()-ROW($H$2:$H$23)+1&gt;ROWS($G$2:$G$23)-COUNTBLANK($G$2:$G$23),"",INDIRECT(ADDRESS(SMALL((IF($G$2:$G$23&lt;&gt;"",ROW($G$2:$G$23),ROW()+ROWS($G$2:$G$23))),ROW()-ROW($H$2:$H$23)+1),COLUMN($G$2:$G$23),4)))</f>
        <v>-----</v>
      </c>
      <c r="T12" s="38" t="str">
        <f t="array" aca="1" ref="T12" ca="1">IF(ROW()-ROW($I$2:$I$23)+1&gt;ROWS($H$2:$H$23)-COUNTBLANK($H$2:$H$23),"",INDIRECT(ADDRESS(SMALL((IF($H$2:$H$23&lt;&gt;"",ROW($H$2:$H$23),ROW()+ROWS($H$2:$H$23))),ROW()-ROW($I$2:$I$23)+1),COLUMN($H$2:$H$23),4)))</f>
        <v>-----</v>
      </c>
      <c r="U12" s="38">
        <f t="array" aca="1" ref="U12" ca="1">IF(ROW()-ROW($J$2:$J$23)+1&gt;ROWS($I$2:$I$23)-COUNTBLANK($I$2:$I$23),"",INDIRECT(ADDRESS(SMALL((IF($I$2:$I$23&lt;&gt;"",ROW($I$2:$I$23),ROW()+ROWS($I$2:$I$23))),ROW()-ROW($J$2:$J$23)+1),COLUMN($I$2:$I$23),4)))</f>
        <v>0</v>
      </c>
      <c r="V12" s="59" t="str">
        <f t="array" aca="1" ref="V12" ca="1">IF(ROW()-ROW($K$2:$K$23)+1&gt;ROWS($J$2:$J$23)-COUNTBLANK($J$2:$J$23),"",INDIRECT(ADDRESS(SMALL((IF($J$2:$J$23&lt;&gt;"",ROW($J$2:$J$23),ROW()+ROWS($J$2:$J$23))),ROW()-ROW($K$2:$K$23)+1),COLUMN($J$2:$J$23),4)))</f>
        <v>n.d.</v>
      </c>
      <c r="W12" s="38" t="str">
        <f t="array" aca="1" ref="W12" ca="1">IF(ROW()-ROW($L$2:$L$23)+1&gt;ROWS($K$2:$K$23)-COUNTBLANK($K$2:$K$23),"",INDIRECT(ADDRESS(SMALL((IF($K$2:$K$23&lt;&gt;"",ROW($K$2:$K$23),ROW()+ROWS($K$2:$K$23))),ROW()-ROW($L$2:$L$23)+1),COLUMN($K$2:$K$23),4)))</f>
        <v>Unvollständig</v>
      </c>
      <c r="X12" s="38" t="str">
        <f t="array" aca="1" ref="X12" ca="1">IF(ROW()-ROW($M$2:$M$23)+1&gt;ROWS($L$2:$L$23)-COUNTBLANK($L$2:$L$23),"",INDIRECT(ADDRESS(SMALL((IF($L$2:$L$23&lt;&gt;"",ROW($L$2:$L$23),ROW()+ROWS($L$2:$L$23))),ROW()-ROW($M$2:$M$23)+1),COLUMN($L$2:$L$23),4)))</f>
        <v>-----</v>
      </c>
      <c r="Y12" s="38" t="str">
        <f t="array" aca="1" ref="Y12" ca="1">IF(ROW()-ROW($N$2:$N$23)+1&gt;ROWS($M$2:$M$23)-COUNTBLANK($M$2:$M$23),"",INDIRECT(ADDRESS(SMALL((IF($M$2:$M$23&lt;&gt;"",ROW($M$2:$M$23),ROW()+ROWS($M$2:$M$23))),ROW()-ROW($N$2:$N$23)+1),COLUMN($M$2:$M$23),4)))</f>
        <v>-----</v>
      </c>
    </row>
    <row r="13" spans="1:25" ht="54.75" customHeight="1" x14ac:dyDescent="0.25">
      <c r="A13" s="43" t="str">
        <f>IF('Kennzahlenbogen_(KB)'!P42=0,"",'Kennzahlenbogen_(KB)'!P42)</f>
        <v>Unvollständig</v>
      </c>
      <c r="B13" s="43"/>
      <c r="C13" s="43">
        <f>IF($A13="I.O.","",'Kennzahlenbogen_(KB)'!A42)</f>
        <v>11</v>
      </c>
      <c r="D13" s="38" t="str">
        <f>IF($A13="I.O.","",'Kennzahlenbogen_(KB)'!C42)</f>
        <v>Operative Expertise</v>
      </c>
      <c r="E13" s="43" t="str">
        <f>IF(AND('Kennzahlenbogen_(KB)'!J42="",$A13&lt;&gt;"I.O."),"-----",IF($A13="I.O.","",'Kennzahlenbogen_(KB)'!J42))</f>
        <v>-----</v>
      </c>
      <c r="F13" s="38" t="str">
        <f>IF($A13="I.O.","",'Kennzahlenbogen_(KB)'!K42)</f>
        <v>≥ 20</v>
      </c>
      <c r="G13" s="43" t="str">
        <f>IF(AND('Kennzahlenbogen_(KB)'!M36="",$A13&lt;&gt;"I.O."),"-----",IF($A13="I.O.","",'Kennzahlenbogen_(KB)'!M36))</f>
        <v>-----</v>
      </c>
      <c r="H13" s="43">
        <f>IF($A13="I.O.","",IF('Kennzahlenbogen_(KB)'!O42="","-----",'Kennzahlenbogen_(KB)'!O42))</f>
        <v>0</v>
      </c>
      <c r="I13" s="43" t="str">
        <f>IF($A13="I.O.","","-----")</f>
        <v>-----</v>
      </c>
      <c r="J13" s="58" t="str">
        <f>IF($A13="I.O.","","-----")</f>
        <v>-----</v>
      </c>
      <c r="K13" s="43" t="str">
        <f>IF($A13="I.O.","",'Kennzahlenbogen_(KB)'!P42)</f>
        <v>Unvollständig</v>
      </c>
      <c r="L13" s="43" t="str">
        <f>IF(AND('Kennzahlenbogen_(KB)'!Q42="",$A13&lt;&gt;"I.O."),"-----",IF($A13="I.O.","",'Kennzahlenbogen_(KB)'!Q42))</f>
        <v>-----</v>
      </c>
      <c r="M13" s="43" t="str">
        <f>IF(AND('Kennzahlenbogen_(KB)'!R42="",$A13&lt;&gt;"I.O."),"-----",IF($A13="I.O.","",'Kennzahlenbogen_(KB)'!R42))</f>
        <v>-----</v>
      </c>
      <c r="O13" s="38">
        <f t="array" aca="1" ref="O13" ca="1">IF(ROW()-ROW($D$2:$D$23)+1&gt;ROWS($C$2:$C$23)-COUNTBLANK($C$2:$C$23),"",INDIRECT(ADDRESS(SMALL((IF($C$2:$C$23&lt;&gt;"",ROW($C$2:$C$23),ROW()+ROWS($C$2:$C$23))),ROW()-ROW($D$2:$D$23)+1),COLUMN($C$2:$C$23),4)))</f>
        <v>11</v>
      </c>
      <c r="P13" s="38" t="str">
        <f t="array" aca="1" ref="P13" ca="1">IF(ROW()-ROW($E$2:$E$23)+1&gt;ROWS($D$2:$D$23)-COUNTBLANK($D$2:$D$23),"",INDIRECT(ADDRESS(SMALL((IF($D$2:$D$23&gt;"",ROW($D$2:$D$23),ROW()+ROWS($D$2:$D$23))),ROW()-ROW($E$2:$E$23)+1),COLUMN($D$2:$D$23),4)))</f>
        <v>Operative Expertise</v>
      </c>
      <c r="Q13" s="38" t="str">
        <f t="array" aca="1" ref="Q13" ca="1">IF(ROW()-ROW($F$2:$F$23)+1&gt;ROWS($E$2:$E$23)-COUNTBLANK($E$2:$E$23),"",INDIRECT(ADDRESS(SMALL((IF($E$2:$E$23&gt;"",ROW($E$2:$E$23),ROW()+ROWS($E$2:$E$23))),ROW()-ROW($F$2:$F$23)+1),COLUMN($E$2:$E$23),4)))</f>
        <v>-----</v>
      </c>
      <c r="R13" s="38" t="str">
        <f t="array" aca="1" ref="R13" ca="1">IF(ROW()-ROW($G$2:$G$23)+1&gt;ROWS($F$2:$F$23)-COUNTBLANK($F$2:$F$23),"",INDIRECT(ADDRESS(SMALL((IF($F$2:$F$23&gt;"",ROW($F$2:$F$23),ROW()+ROWS($F$2:$F$23))),ROW()-ROW($G$2:$G$23)+1),COLUMN($F$2:$F$23),4)))</f>
        <v>≥ 20</v>
      </c>
      <c r="S13" s="38" t="str">
        <f t="array" aca="1" ref="S13" ca="1">IF(ROW()-ROW($H$2:$H$23)+1&gt;ROWS($G$2:$G$23)-COUNTBLANK($G$2:$G$23),"",INDIRECT(ADDRESS(SMALL((IF($G$2:$G$23&lt;&gt;"",ROW($G$2:$G$23),ROW()+ROWS($G$2:$G$23))),ROW()-ROW($H$2:$H$23)+1),COLUMN($G$2:$G$23),4)))</f>
        <v>-----</v>
      </c>
      <c r="T13" s="38">
        <f t="array" aca="1" ref="T13" ca="1">IF(ROW()-ROW($I$2:$I$23)+1&gt;ROWS($H$2:$H$23)-COUNTBLANK($H$2:$H$23),"",INDIRECT(ADDRESS(SMALL((IF($H$2:$H$23&lt;&gt;"",ROW($H$2:$H$23),ROW()+ROWS($H$2:$H$23))),ROW()-ROW($I$2:$I$23)+1),COLUMN($H$2:$H$23),4)))</f>
        <v>0</v>
      </c>
      <c r="U13" s="38" t="str">
        <f t="array" aca="1" ref="U13" ca="1">IF(ROW()-ROW($J$2:$J$23)+1&gt;ROWS($I$2:$I$23)-COUNTBLANK($I$2:$I$23),"",INDIRECT(ADDRESS(SMALL((IF($I$2:$I$23&lt;&gt;"",ROW($I$2:$I$23),ROW()+ROWS($I$2:$I$23))),ROW()-ROW($J$2:$J$23)+1),COLUMN($I$2:$I$23),4)))</f>
        <v>-----</v>
      </c>
      <c r="V13" s="59" t="str">
        <f t="array" aca="1" ref="V13" ca="1">IF(ROW()-ROW($K$2:$K$23)+1&gt;ROWS($J$2:$J$23)-COUNTBLANK($J$2:$J$23),"",INDIRECT(ADDRESS(SMALL((IF($J$2:$J$23&lt;&gt;"",ROW($J$2:$J$23),ROW()+ROWS($J$2:$J$23))),ROW()-ROW($K$2:$K$23)+1),COLUMN($J$2:$J$23),4)))</f>
        <v>-----</v>
      </c>
      <c r="W13" s="38" t="str">
        <f t="array" aca="1" ref="W13" ca="1">IF(ROW()-ROW($L$2:$L$23)+1&gt;ROWS($K$2:$K$23)-COUNTBLANK($K$2:$K$23),"",INDIRECT(ADDRESS(SMALL((IF($K$2:$K$23&lt;&gt;"",ROW($K$2:$K$23),ROW()+ROWS($K$2:$K$23))),ROW()-ROW($L$2:$L$23)+1),COLUMN($K$2:$K$23),4)))</f>
        <v>Unvollständig</v>
      </c>
      <c r="X13" s="38" t="str">
        <f t="array" aca="1" ref="X13" ca="1">IF(ROW()-ROW($M$2:$M$23)+1&gt;ROWS($L$2:$L$23)-COUNTBLANK($L$2:$L$23),"",INDIRECT(ADDRESS(SMALL((IF($L$2:$L$23&lt;&gt;"",ROW($L$2:$L$23),ROW()+ROWS($L$2:$L$23))),ROW()-ROW($M$2:$M$23)+1),COLUMN($L$2:$L$23),4)))</f>
        <v>-----</v>
      </c>
      <c r="Y13" s="38" t="str">
        <f t="array" aca="1" ref="Y13" ca="1">IF(ROW()-ROW($N$2:$N$23)+1&gt;ROWS($M$2:$M$23)-COUNTBLANK($M$2:$M$23),"",INDIRECT(ADDRESS(SMALL((IF($M$2:$M$23&lt;&gt;"",ROW($M$2:$M$23),ROW()+ROWS($M$2:$M$23))),ROW()-ROW($N$2:$N$23)+1),COLUMN($M$2:$M$23),4)))</f>
        <v>-----</v>
      </c>
    </row>
    <row r="14" spans="1:25" ht="54.75" customHeight="1" x14ac:dyDescent="0.25">
      <c r="A14" s="43" t="str">
        <f>IF('Kennzahlenbogen_(KB)'!P45=0,"",'Kennzahlenbogen_(KB)'!P45)</f>
        <v>Unvollständig</v>
      </c>
      <c r="B14" s="43"/>
      <c r="C14" s="97">
        <f>IF($A14="I.O.","",'Kennzahlenbogen_(KB)'!A45)</f>
        <v>12</v>
      </c>
      <c r="D14" s="38" t="str">
        <f>IF($A14="I.O.","",'Kennzahlenbogen_(KB)'!C45)</f>
        <v>Anastomoseninsuffizienz Grad III</v>
      </c>
      <c r="E14" s="43" t="str">
        <f>IF(AND('Kennzahlenbogen_(KB)'!J45="",$A14&lt;&gt;"I.O."),"-----",IF($A14="I.O.","",'Kennzahlenbogen_(KB)'!J45))</f>
        <v>-----</v>
      </c>
      <c r="F14" s="38" t="str">
        <f>IF($A14="I.O.","",'Kennzahlenbogen_(KB)'!K45)</f>
        <v>≤ 15%</v>
      </c>
      <c r="G14" s="43" t="str">
        <f>IF(AND('Kennzahlenbogen_(KB)'!M39="",$A14&lt;&gt;"I.O."),"-----",IF($A14="I.O.","",'Kennzahlenbogen_(KB)'!M39))</f>
        <v>-----</v>
      </c>
      <c r="H14" s="43" t="str">
        <f>IF($A14="I.O.","",IF('Kennzahlenbogen_(KB)'!O45="","-----",'Kennzahlenbogen_(KB)'!O45))</f>
        <v>-----</v>
      </c>
      <c r="I14" s="43" t="str">
        <f t="shared" ref="I14:J14" si="0">IF($A14="I.O.","","-----")</f>
        <v>-----</v>
      </c>
      <c r="J14" s="58" t="str">
        <f t="shared" si="0"/>
        <v>-----</v>
      </c>
      <c r="K14" s="43" t="str">
        <f>IF($A14="I.O.","",'Kennzahlenbogen_(KB)'!P45)</f>
        <v>Unvollständig</v>
      </c>
      <c r="L14" s="43" t="str">
        <f>IF(AND('Kennzahlenbogen_(KB)'!Q45="",$A14&lt;&gt;"I.O."),"-----",IF($A14="I.O.","",'Kennzahlenbogen_(KB)'!Q45))</f>
        <v>-----</v>
      </c>
      <c r="M14" s="43" t="str">
        <f>IF(AND('Kennzahlenbogen_(KB)'!R45="",$A14&lt;&gt;"I.O."),"-----",IF($A14="I.O.","",'Kennzahlenbogen_(KB)'!R45))</f>
        <v>-----</v>
      </c>
      <c r="O14" s="38">
        <f t="array" aca="1" ref="O14" ca="1">IF(ROW()-ROW($D$2:$D$23)+1&gt;ROWS($C$2:$C$23)-COUNTBLANK($C$2:$C$23),"",INDIRECT(ADDRESS(SMALL((IF($C$2:$C$23&lt;&gt;"",ROW($C$2:$C$23),ROW()+ROWS($C$2:$C$23))),ROW()-ROW($D$2:$D$23)+1),COLUMN($C$2:$C$23),4)))</f>
        <v>12</v>
      </c>
      <c r="P14" s="38" t="str">
        <f t="array" aca="1" ref="P14" ca="1">IF(ROW()-ROW($E$2:$E$23)+1&gt;ROWS($D$2:$D$23)-COUNTBLANK($D$2:$D$23),"",INDIRECT(ADDRESS(SMALL((IF($D$2:$D$23&gt;"",ROW($D$2:$D$23),ROW()+ROWS($D$2:$D$23))),ROW()-ROW($E$2:$E$23)+1),COLUMN($D$2:$D$23),4)))</f>
        <v>Anastomoseninsuffizienz Grad III</v>
      </c>
      <c r="Q14" s="38" t="str">
        <f t="array" aca="1" ref="Q14" ca="1">IF(ROW()-ROW($F$2:$F$23)+1&gt;ROWS($E$2:$E$23)-COUNTBLANK($E$2:$E$23),"",INDIRECT(ADDRESS(SMALL((IF($E$2:$E$23&gt;"",ROW($E$2:$E$23),ROW()+ROWS($E$2:$E$23))),ROW()-ROW($F$2:$F$23)+1),COLUMN($E$2:$E$23),4)))</f>
        <v>-----</v>
      </c>
      <c r="R14" s="38" t="str">
        <f t="array" aca="1" ref="R14" ca="1">IF(ROW()-ROW($G$2:$G$23)+1&gt;ROWS($F$2:$F$23)-COUNTBLANK($F$2:$F$23),"",INDIRECT(ADDRESS(SMALL((IF($F$2:$F$23&gt;"",ROW($F$2:$F$23),ROW()+ROWS($F$2:$F$23))),ROW()-ROW($G$2:$G$23)+1),COLUMN($F$2:$F$23),4)))</f>
        <v>≤ 15%</v>
      </c>
      <c r="S14" s="38" t="str">
        <f t="array" aca="1" ref="S14" ca="1">IF(ROW()-ROW($H$2:$H$23)+1&gt;ROWS($G$2:$G$23)-COUNTBLANK($G$2:$G$23),"",INDIRECT(ADDRESS(SMALL((IF($G$2:$G$23&lt;&gt;"",ROW($G$2:$G$23),ROW()+ROWS($G$2:$G$23))),ROW()-ROW($H$2:$H$23)+1),COLUMN($G$2:$G$23),4)))</f>
        <v>-----</v>
      </c>
      <c r="T14" s="38" t="str">
        <f t="array" aca="1" ref="T14" ca="1">IF(ROW()-ROW($I$2:$I$23)+1&gt;ROWS($H$2:$H$23)-COUNTBLANK($H$2:$H$23),"",INDIRECT(ADDRESS(SMALL((IF($H$2:$H$23&lt;&gt;"",ROW($H$2:$H$23),ROW()+ROWS($H$2:$H$23))),ROW()-ROW($I$2:$I$23)+1),COLUMN($H$2:$H$23),4)))</f>
        <v>-----</v>
      </c>
      <c r="U14" s="38" t="str">
        <f t="array" aca="1" ref="U14" ca="1">IF(ROW()-ROW($J$2:$J$23)+1&gt;ROWS($I$2:$I$23)-COUNTBLANK($I$2:$I$23),"",INDIRECT(ADDRESS(SMALL((IF($I$2:$I$23&lt;&gt;"",ROW($I$2:$I$23),ROW()+ROWS($I$2:$I$23))),ROW()-ROW($J$2:$J$23)+1),COLUMN($I$2:$I$23),4)))</f>
        <v>-----</v>
      </c>
      <c r="V14" s="59" t="str">
        <f t="array" aca="1" ref="V14" ca="1">IF(ROW()-ROW($K$2:$K$23)+1&gt;ROWS($J$2:$J$23)-COUNTBLANK($J$2:$J$23),"",INDIRECT(ADDRESS(SMALL((IF($J$2:$J$23&lt;&gt;"",ROW($J$2:$J$23),ROW()+ROWS($J$2:$J$23))),ROW()-ROW($K$2:$K$23)+1),COLUMN($J$2:$J$23),4)))</f>
        <v>-----</v>
      </c>
      <c r="W14" s="38" t="str">
        <f t="array" aca="1" ref="W14" ca="1">IF(ROW()-ROW($L$2:$L$23)+1&gt;ROWS($K$2:$K$23)-COUNTBLANK($K$2:$K$23),"",INDIRECT(ADDRESS(SMALL((IF($K$2:$K$23&lt;&gt;"",ROW($K$2:$K$23),ROW()+ROWS($K$2:$K$23))),ROW()-ROW($L$2:$L$23)+1),COLUMN($K$2:$K$23),4)))</f>
        <v>Unvollständig</v>
      </c>
      <c r="X14" s="38" t="str">
        <f t="array" aca="1" ref="X14" ca="1">IF(ROW()-ROW($M$2:$M$23)+1&gt;ROWS($L$2:$L$23)-COUNTBLANK($L$2:$L$23),"",INDIRECT(ADDRESS(SMALL((IF($L$2:$L$23&lt;&gt;"",ROW($L$2:$L$23),ROW()+ROWS($L$2:$L$23))),ROW()-ROW($M$2:$M$23)+1),COLUMN($L$2:$L$23),4)))</f>
        <v>-----</v>
      </c>
      <c r="Y14" s="38" t="str">
        <f t="array" aca="1" ref="Y14" ca="1">IF(ROW()-ROW($N$2:$N$23)+1&gt;ROWS($M$2:$M$23)-COUNTBLANK($M$2:$M$23),"",INDIRECT(ADDRESS(SMALL((IF($M$2:$M$23&lt;&gt;"",ROW($M$2:$M$23),ROW()+ROWS($M$2:$M$23))),ROW()-ROW($N$2:$N$23)+1),COLUMN($M$2:$M$23),4)))</f>
        <v>-----</v>
      </c>
    </row>
    <row r="15" spans="1:25" ht="54.75" customHeight="1" x14ac:dyDescent="0.25">
      <c r="A15" s="43" t="str">
        <f>IF('Kennzahlenbogen_(KB)'!P48=0,"",'Kennzahlenbogen_(KB)'!P48)</f>
        <v>Unvollständig</v>
      </c>
      <c r="B15" s="43"/>
      <c r="C15" s="43">
        <f>IF($A15="I.O.","",'Kennzahlenbogen_(KB)'!A48)</f>
        <v>13</v>
      </c>
      <c r="D15" s="38" t="str">
        <f>IF($A15="I.O.","",'Kennzahlenbogen_(KB)'!C48)</f>
        <v>Revisions-OP‘s</v>
      </c>
      <c r="E15" s="43" t="str">
        <f>IF(AND('Kennzahlenbogen_(KB)'!J48="",$A15&lt;&gt;"I.O."),"-----",IF($A15="I.O.","",'Kennzahlenbogen_(KB)'!J48))</f>
        <v>-----</v>
      </c>
      <c r="F15" s="38" t="str">
        <f>IF($A15="I.O.","",'Kennzahlenbogen_(KB)'!K48)</f>
        <v>≤ 10%</v>
      </c>
      <c r="G15" s="43" t="str">
        <f>IF(AND('Kennzahlenbogen_(KB)'!M48="",$A15&lt;&gt;"I.O."),"-----",IF($A15="I.O.","",'Kennzahlenbogen_(KB)'!M48))</f>
        <v>-----</v>
      </c>
      <c r="H15" s="43" t="str">
        <f>IF($A15="I.O.","",IF('Kennzahlenbogen_(KB)'!O48="","-----",'Kennzahlenbogen_(KB)'!O48))</f>
        <v>-----</v>
      </c>
      <c r="I15" s="43">
        <f>IF($A15="I.O.","",IF('Kennzahlenbogen_(KB)'!O49="","-----",'Kennzahlenbogen_(KB)'!O49))</f>
        <v>0</v>
      </c>
      <c r="J15" s="58" t="str">
        <f>IF($A15="I.O.","",IF('Kennzahlenbogen_(KB)'!O50="",0,'Kennzahlenbogen_(KB)'!O50))</f>
        <v>n.d.</v>
      </c>
      <c r="K15" s="43" t="str">
        <f>IF($A15="I.O.","",'Kennzahlenbogen_(KB)'!P48)</f>
        <v>Unvollständig</v>
      </c>
      <c r="L15" s="43" t="str">
        <f>IF(AND('Kennzahlenbogen_(KB)'!Q48="",$A15&lt;&gt;"I.O."),"-----",IF($A15="I.O.","",'Kennzahlenbogen_(KB)'!Q48))</f>
        <v>-----</v>
      </c>
      <c r="M15" s="43" t="str">
        <f>IF(AND('Kennzahlenbogen_(KB)'!R48="",$A15&lt;&gt;"I.O."),"-----",IF($A15="I.O.","",'Kennzahlenbogen_(KB)'!R48))</f>
        <v>-----</v>
      </c>
      <c r="O15" s="38">
        <f t="array" aca="1" ref="O15" ca="1">IF(ROW()-ROW($D$2:$D$23)+1&gt;ROWS($C$2:$C$23)-COUNTBLANK($C$2:$C$23),"",INDIRECT(ADDRESS(SMALL((IF($C$2:$C$23&lt;&gt;"",ROW($C$2:$C$23),ROW()+ROWS($C$2:$C$23))),ROW()-ROW($D$2:$D$23)+1),COLUMN($C$2:$C$23),4)))</f>
        <v>13</v>
      </c>
      <c r="P15" s="38" t="str">
        <f t="array" aca="1" ref="P15" ca="1">IF(ROW()-ROW($E$2:$E$23)+1&gt;ROWS($D$2:$D$23)-COUNTBLANK($D$2:$D$23),"",INDIRECT(ADDRESS(SMALL((IF($D$2:$D$23&gt;"",ROW($D$2:$D$23),ROW()+ROWS($D$2:$D$23))),ROW()-ROW($E$2:$E$23)+1),COLUMN($D$2:$D$23),4)))</f>
        <v>Revisions-OP‘s</v>
      </c>
      <c r="Q15" s="38" t="str">
        <f t="array" aca="1" ref="Q15" ca="1">IF(ROW()-ROW($F$2:$F$23)+1&gt;ROWS($E$2:$E$23)-COUNTBLANK($E$2:$E$23),"",INDIRECT(ADDRESS(SMALL((IF($E$2:$E$23&gt;"",ROW($E$2:$E$23),ROW()+ROWS($E$2:$E$23))),ROW()-ROW($F$2:$F$23)+1),COLUMN($E$2:$E$23),4)))</f>
        <v>-----</v>
      </c>
      <c r="R15" s="38" t="str">
        <f t="array" aca="1" ref="R15" ca="1">IF(ROW()-ROW($G$2:$G$23)+1&gt;ROWS($F$2:$F$23)-COUNTBLANK($F$2:$F$23),"",INDIRECT(ADDRESS(SMALL((IF($F$2:$F$23&gt;"",ROW($F$2:$F$23),ROW()+ROWS($F$2:$F$23))),ROW()-ROW($G$2:$G$23)+1),COLUMN($F$2:$F$23),4)))</f>
        <v>≤ 10%</v>
      </c>
      <c r="S15" s="38" t="str">
        <f t="array" aca="1" ref="S15" ca="1">IF(ROW()-ROW($H$2:$H$23)+1&gt;ROWS($G$2:$G$23)-COUNTBLANK($G$2:$G$23),"",INDIRECT(ADDRESS(SMALL((IF($G$2:$G$23&lt;&gt;"",ROW($G$2:$G$23),ROW()+ROWS($G$2:$G$23))),ROW()-ROW($H$2:$H$23)+1),COLUMN($G$2:$G$23),4)))</f>
        <v>-----</v>
      </c>
      <c r="T15" s="38" t="str">
        <f t="array" aca="1" ref="T15" ca="1">IF(ROW()-ROW($I$2:$I$23)+1&gt;ROWS($H$2:$H$23)-COUNTBLANK($H$2:$H$23),"",INDIRECT(ADDRESS(SMALL((IF($H$2:$H$23&lt;&gt;"",ROW($H$2:$H$23),ROW()+ROWS($H$2:$H$23))),ROW()-ROW($I$2:$I$23)+1),COLUMN($H$2:$H$23),4)))</f>
        <v>-----</v>
      </c>
      <c r="U15" s="38">
        <f t="array" aca="1" ref="U15" ca="1">IF(ROW()-ROW($J$2:$J$23)+1&gt;ROWS($I$2:$I$23)-COUNTBLANK($I$2:$I$23),"",INDIRECT(ADDRESS(SMALL((IF($I$2:$I$23&lt;&gt;"",ROW($I$2:$I$23),ROW()+ROWS($I$2:$I$23))),ROW()-ROW($J$2:$J$23)+1),COLUMN($I$2:$I$23),4)))</f>
        <v>0</v>
      </c>
      <c r="V15" s="59" t="str">
        <f t="array" aca="1" ref="V15" ca="1">IF(ROW()-ROW($K$2:$K$23)+1&gt;ROWS($J$2:$J$23)-COUNTBLANK($J$2:$J$23),"",INDIRECT(ADDRESS(SMALL((IF($J$2:$J$23&lt;&gt;"",ROW($J$2:$J$23),ROW()+ROWS($J$2:$J$23))),ROW()-ROW($K$2:$K$23)+1),COLUMN($J$2:$J$23),4)))</f>
        <v>n.d.</v>
      </c>
      <c r="W15" s="38" t="str">
        <f t="array" aca="1" ref="W15" ca="1">IF(ROW()-ROW($L$2:$L$23)+1&gt;ROWS($K$2:$K$23)-COUNTBLANK($K$2:$K$23),"",INDIRECT(ADDRESS(SMALL((IF($K$2:$K$23&lt;&gt;"",ROW($K$2:$K$23),ROW()+ROWS($K$2:$K$23))),ROW()-ROW($L$2:$L$23)+1),COLUMN($K$2:$K$23),4)))</f>
        <v>Unvollständig</v>
      </c>
      <c r="X15" s="38" t="str">
        <f t="array" aca="1" ref="X15" ca="1">IF(ROW()-ROW($M$2:$M$23)+1&gt;ROWS($L$2:$L$23)-COUNTBLANK($L$2:$L$23),"",INDIRECT(ADDRESS(SMALL((IF($L$2:$L$23&lt;&gt;"",ROW($L$2:$L$23),ROW()+ROWS($L$2:$L$23))),ROW()-ROW($M$2:$M$23)+1),COLUMN($L$2:$L$23),4)))</f>
        <v>-----</v>
      </c>
      <c r="Y15" s="38" t="str">
        <f t="array" aca="1" ref="Y15" ca="1">IF(ROW()-ROW($N$2:$N$23)+1&gt;ROWS($M$2:$M$23)-COUNTBLANK($M$2:$M$23),"",INDIRECT(ADDRESS(SMALL((IF($M$2:$M$23&lt;&gt;"",ROW($M$2:$M$23),ROW()+ROWS($M$2:$M$23))),ROW()-ROW($N$2:$N$23)+1),COLUMN($M$2:$M$23),4)))</f>
        <v>-----</v>
      </c>
    </row>
    <row r="16" spans="1:25" ht="54.75" customHeight="1" x14ac:dyDescent="0.25">
      <c r="A16" s="43" t="str">
        <f>IF('Kennzahlenbogen_(KB)'!P51=0,"",'Kennzahlenbogen_(KB)'!P51)</f>
        <v>Unvollständig</v>
      </c>
      <c r="B16" s="43"/>
      <c r="C16" s="43">
        <f>IF($A16="I.O.","",'Kennzahlenbogen_(KB)'!A51)</f>
        <v>14</v>
      </c>
      <c r="D16" s="38" t="str">
        <f>IF($A16="I.O.","",'Kennzahlenbogen_(KB)'!C51)</f>
        <v>Postoperative Wundinfektion</v>
      </c>
      <c r="E16" s="43" t="str">
        <f>IF(AND('Kennzahlenbogen_(KB)'!J51="",$A16&lt;&gt;"I.O."),"-----",IF($A16="I.O.","",'Kennzahlenbogen_(KB)'!J51))</f>
        <v>-----</v>
      </c>
      <c r="F16" s="38" t="str">
        <f>IF($A16="I.O.","",'Kennzahlenbogen_(KB)'!K51)</f>
        <v>≤ 10%</v>
      </c>
      <c r="G16" s="43" t="str">
        <f>IF(AND('Kennzahlenbogen_(KB)'!M51="",$A16&lt;&gt;"I.O."),"-----",IF($A16="I.O.","",'Kennzahlenbogen_(KB)'!M51))</f>
        <v>-----</v>
      </c>
      <c r="H16" s="43" t="str">
        <f>IF($A16="I.O.","",IF('Kennzahlenbogen_(KB)'!O51="","-----",'Kennzahlenbogen_(KB)'!O51))</f>
        <v>-----</v>
      </c>
      <c r="I16" s="43">
        <f>IF($A16="I.O.","",IF('Kennzahlenbogen_(KB)'!O52="","-----",'Kennzahlenbogen_(KB)'!O52))</f>
        <v>0</v>
      </c>
      <c r="J16" s="58" t="str">
        <f>IF($A16="I.O.","",IF('Kennzahlenbogen_(KB)'!O53="",0,'Kennzahlenbogen_(KB)'!O53))</f>
        <v>n.d.</v>
      </c>
      <c r="K16" s="43" t="str">
        <f>IF($A16="I.O.","",'Kennzahlenbogen_(KB)'!P51)</f>
        <v>Unvollständig</v>
      </c>
      <c r="L16" s="43" t="str">
        <f>IF(AND('Kennzahlenbogen_(KB)'!Q51="",$A16&lt;&gt;"I.O."),"-----",IF($A16="I.O.","",'Kennzahlenbogen_(KB)'!Q51))</f>
        <v>-----</v>
      </c>
      <c r="M16" s="43" t="str">
        <f>IF(AND('Kennzahlenbogen_(KB)'!R51="",$A16&lt;&gt;"I.O."),"-----",IF($A16="I.O.","",'Kennzahlenbogen_(KB)'!R51))</f>
        <v>-----</v>
      </c>
      <c r="O16" s="38">
        <f t="array" aca="1" ref="O16" ca="1">IF(ROW()-ROW($D$2:$D$23)+1&gt;ROWS($C$2:$C$23)-COUNTBLANK($C$2:$C$23),"",INDIRECT(ADDRESS(SMALL((IF($C$2:$C$23&lt;&gt;"",ROW($C$2:$C$23),ROW()+ROWS($C$2:$C$23))),ROW()-ROW($D$2:$D$23)+1),COLUMN($C$2:$C$23),4)))</f>
        <v>14</v>
      </c>
      <c r="P16" s="38" t="str">
        <f t="array" aca="1" ref="P16" ca="1">IF(ROW()-ROW($E$2:$E$23)+1&gt;ROWS($D$2:$D$23)-COUNTBLANK($D$2:$D$23),"",INDIRECT(ADDRESS(SMALL((IF($D$2:$D$23&gt;"",ROW($D$2:$D$23),ROW()+ROWS($D$2:$D$23))),ROW()-ROW($E$2:$E$23)+1),COLUMN($D$2:$D$23),4)))</f>
        <v>Postoperative Wundinfektion</v>
      </c>
      <c r="Q16" s="38" t="str">
        <f t="array" aca="1" ref="Q16" ca="1">IF(ROW()-ROW($F$2:$F$23)+1&gt;ROWS($E$2:$E$23)-COUNTBLANK($E$2:$E$23),"",INDIRECT(ADDRESS(SMALL((IF($E$2:$E$23&gt;"",ROW($E$2:$E$23),ROW()+ROWS($E$2:$E$23))),ROW()-ROW($F$2:$F$23)+1),COLUMN($E$2:$E$23),4)))</f>
        <v>-----</v>
      </c>
      <c r="R16" s="38" t="str">
        <f t="array" aca="1" ref="R16" ca="1">IF(ROW()-ROW($G$2:$G$23)+1&gt;ROWS($F$2:$F$23)-COUNTBLANK($F$2:$F$23),"",INDIRECT(ADDRESS(SMALL((IF($F$2:$F$23&gt;"",ROW($F$2:$F$23),ROW()+ROWS($F$2:$F$23))),ROW()-ROW($G$2:$G$23)+1),COLUMN($F$2:$F$23),4)))</f>
        <v>≤ 10%</v>
      </c>
      <c r="S16" s="38" t="str">
        <f t="array" aca="1" ref="S16" ca="1">IF(ROW()-ROW($H$2:$H$23)+1&gt;ROWS($G$2:$G$23)-COUNTBLANK($G$2:$G$23),"",INDIRECT(ADDRESS(SMALL((IF($G$2:$G$23&lt;&gt;"",ROW($G$2:$G$23),ROW()+ROWS($G$2:$G$23))),ROW()-ROW($H$2:$H$23)+1),COLUMN($G$2:$G$23),4)))</f>
        <v>-----</v>
      </c>
      <c r="T16" s="38" t="str">
        <f t="array" aca="1" ref="T16" ca="1">IF(ROW()-ROW($I$2:$I$23)+1&gt;ROWS($H$2:$H$23)-COUNTBLANK($H$2:$H$23),"",INDIRECT(ADDRESS(SMALL((IF($H$2:$H$23&lt;&gt;"",ROW($H$2:$H$23),ROW()+ROWS($H$2:$H$23))),ROW()-ROW($I$2:$I$23)+1),COLUMN($H$2:$H$23),4)))</f>
        <v>-----</v>
      </c>
      <c r="U16" s="38">
        <f t="array" aca="1" ref="U16" ca="1">IF(ROW()-ROW($J$2:$J$23)+1&gt;ROWS($I$2:$I$23)-COUNTBLANK($I$2:$I$23),"",INDIRECT(ADDRESS(SMALL((IF($I$2:$I$23&lt;&gt;"",ROW($I$2:$I$23),ROW()+ROWS($I$2:$I$23))),ROW()-ROW($J$2:$J$23)+1),COLUMN($I$2:$I$23),4)))</f>
        <v>0</v>
      </c>
      <c r="V16" s="59" t="str">
        <f t="array" aca="1" ref="V16" ca="1">IF(ROW()-ROW($K$2:$K$23)+1&gt;ROWS($J$2:$J$23)-COUNTBLANK($J$2:$J$23),"",INDIRECT(ADDRESS(SMALL((IF($J$2:$J$23&lt;&gt;"",ROW($J$2:$J$23),ROW()+ROWS($J$2:$J$23))),ROW()-ROW($K$2:$K$23)+1),COLUMN($J$2:$J$23),4)))</f>
        <v>n.d.</v>
      </c>
      <c r="W16" s="38" t="str">
        <f t="array" aca="1" ref="W16" ca="1">IF(ROW()-ROW($L$2:$L$23)+1&gt;ROWS($K$2:$K$23)-COUNTBLANK($K$2:$K$23),"",INDIRECT(ADDRESS(SMALL((IF($K$2:$K$23&lt;&gt;"",ROW($K$2:$K$23),ROW()+ROWS($K$2:$K$23))),ROW()-ROW($L$2:$L$23)+1),COLUMN($K$2:$K$23),4)))</f>
        <v>Unvollständig</v>
      </c>
      <c r="X16" s="38" t="str">
        <f t="array" aca="1" ref="X16" ca="1">IF(ROW()-ROW($M$2:$M$23)+1&gt;ROWS($L$2:$L$23)-COUNTBLANK($L$2:$L$23),"",INDIRECT(ADDRESS(SMALL((IF($L$2:$L$23&lt;&gt;"",ROW($L$2:$L$23),ROW()+ROWS($L$2:$L$23))),ROW()-ROW($M$2:$M$23)+1),COLUMN($L$2:$L$23),4)))</f>
        <v>-----</v>
      </c>
      <c r="Y16" s="38" t="str">
        <f t="array" aca="1" ref="Y16" ca="1">IF(ROW()-ROW($N$2:$N$23)+1&gt;ROWS($M$2:$M$23)-COUNTBLANK($M$2:$M$23),"",INDIRECT(ADDRESS(SMALL((IF($M$2:$M$23&lt;&gt;"",ROW($M$2:$M$23),ROW()+ROWS($M$2:$M$23))),ROW()-ROW($N$2:$N$23)+1),COLUMN($M$2:$M$23),4)))</f>
        <v>-----</v>
      </c>
    </row>
    <row r="17" spans="1:25" ht="54.75" customHeight="1" x14ac:dyDescent="0.25">
      <c r="A17" s="43" t="str">
        <f>IF('Kennzahlenbogen_(KB)'!P54=0,"",'Kennzahlenbogen_(KB)'!P54)</f>
        <v>Unvollständig</v>
      </c>
      <c r="B17" s="43"/>
      <c r="C17" s="43">
        <f>IF($A17="I.O.","",'Kennzahlenbogen_(KB)'!A54)</f>
        <v>15</v>
      </c>
      <c r="D17" s="38" t="str">
        <f>IF($A17="I.O.","",'Kennzahlenbogen_(KB)'!C54)</f>
        <v>Mortalität postoperativ</v>
      </c>
      <c r="E17" s="43" t="str">
        <f>IF(AND('Kennzahlenbogen_(KB)'!J54="",$A17&lt;&gt;"I.O."),"-----",IF($A17="I.O.","",'Kennzahlenbogen_(KB)'!J54))</f>
        <v>-----</v>
      </c>
      <c r="F17" s="38" t="str">
        <f>IF($A17="I.O.","",'Kennzahlenbogen_(KB)'!K54)</f>
        <v>≤ 10%</v>
      </c>
      <c r="G17" s="43" t="str">
        <f>IF(AND('Kennzahlenbogen_(KB)'!M54="",$A17&lt;&gt;"I.O."),"-----",IF($A17="I.O.","",'Kennzahlenbogen_(KB)'!M54))</f>
        <v>-----</v>
      </c>
      <c r="H17" s="43" t="str">
        <f>IF($A17="I.O.","",IF('Kennzahlenbogen_(KB)'!O54="","-----",'Kennzahlenbogen_(KB)'!O54))</f>
        <v>-----</v>
      </c>
      <c r="I17" s="43">
        <f>IF($A17="I.O.","",IF('Kennzahlenbogen_(KB)'!O55="","-----",'Kennzahlenbogen_(KB)'!O55))</f>
        <v>0</v>
      </c>
      <c r="J17" s="58" t="str">
        <f>IF($A17="I.O.","",IF('Kennzahlenbogen_(KB)'!O56="",0,'Kennzahlenbogen_(KB)'!O56))</f>
        <v>n.d.</v>
      </c>
      <c r="K17" s="43" t="str">
        <f>IF($A17="I.O.","",'Kennzahlenbogen_(KB)'!P54)</f>
        <v>Unvollständig</v>
      </c>
      <c r="L17" s="43" t="str">
        <f>IF(AND('Kennzahlenbogen_(KB)'!Q54="",$A17&lt;&gt;"I.O."),"-----",IF($A17="I.O.","",'Kennzahlenbogen_(KB)'!Q54))</f>
        <v>-----</v>
      </c>
      <c r="M17" s="43" t="str">
        <f>IF(AND('Kennzahlenbogen_(KB)'!R54="",$A17&lt;&gt;"I.O."),"-----",IF($A17="I.O.","",'Kennzahlenbogen_(KB)'!R54))</f>
        <v>-----</v>
      </c>
      <c r="O17" s="38">
        <f t="array" aca="1" ref="O17" ca="1">IF(ROW()-ROW($D$2:$D$23)+1&gt;ROWS($C$2:$C$23)-COUNTBLANK($C$2:$C$23),"",INDIRECT(ADDRESS(SMALL((IF($C$2:$C$23&lt;&gt;"",ROW($C$2:$C$23),ROW()+ROWS($C$2:$C$23))),ROW()-ROW($D$2:$D$23)+1),COLUMN($C$2:$C$23),4)))</f>
        <v>15</v>
      </c>
      <c r="P17" s="38" t="str">
        <f t="array" aca="1" ref="P17" ca="1">IF(ROW()-ROW($E$2:$E$23)+1&gt;ROWS($D$2:$D$23)-COUNTBLANK($D$2:$D$23),"",INDIRECT(ADDRESS(SMALL((IF($D$2:$D$23&gt;"",ROW($D$2:$D$23),ROW()+ROWS($D$2:$D$23))),ROW()-ROW($E$2:$E$23)+1),COLUMN($D$2:$D$23),4)))</f>
        <v>Mortalität postoperativ</v>
      </c>
      <c r="Q17" s="38" t="str">
        <f t="array" aca="1" ref="Q17" ca="1">IF(ROW()-ROW($F$2:$F$23)+1&gt;ROWS($E$2:$E$23)-COUNTBLANK($E$2:$E$23),"",INDIRECT(ADDRESS(SMALL((IF($E$2:$E$23&gt;"",ROW($E$2:$E$23),ROW()+ROWS($E$2:$E$23))),ROW()-ROW($F$2:$F$23)+1),COLUMN($E$2:$E$23),4)))</f>
        <v>-----</v>
      </c>
      <c r="R17" s="38" t="str">
        <f t="array" aca="1" ref="R17" ca="1">IF(ROW()-ROW($G$2:$G$23)+1&gt;ROWS($F$2:$F$23)-COUNTBLANK($F$2:$F$23),"",INDIRECT(ADDRESS(SMALL((IF($F$2:$F$23&gt;"",ROW($F$2:$F$23),ROW()+ROWS($F$2:$F$23))),ROW()-ROW($G$2:$G$23)+1),COLUMN($F$2:$F$23),4)))</f>
        <v>≤ 10%</v>
      </c>
      <c r="S17" s="38" t="str">
        <f t="array" aca="1" ref="S17" ca="1">IF(ROW()-ROW($H$2:$H$23)+1&gt;ROWS($G$2:$G$23)-COUNTBLANK($G$2:$G$23),"",INDIRECT(ADDRESS(SMALL((IF($G$2:$G$23&lt;&gt;"",ROW($G$2:$G$23),ROW()+ROWS($G$2:$G$23))),ROW()-ROW($H$2:$H$23)+1),COLUMN($G$2:$G$23),4)))</f>
        <v>-----</v>
      </c>
      <c r="T17" s="38" t="str">
        <f t="array" aca="1" ref="T17" ca="1">IF(ROW()-ROW($I$2:$I$23)+1&gt;ROWS($H$2:$H$23)-COUNTBLANK($H$2:$H$23),"",INDIRECT(ADDRESS(SMALL((IF($H$2:$H$23&lt;&gt;"",ROW($H$2:$H$23),ROW()+ROWS($H$2:$H$23))),ROW()-ROW($I$2:$I$23)+1),COLUMN($H$2:$H$23),4)))</f>
        <v>-----</v>
      </c>
      <c r="U17" s="38">
        <f t="array" aca="1" ref="U17" ca="1">IF(ROW()-ROW($J$2:$J$23)+1&gt;ROWS($I$2:$I$23)-COUNTBLANK($I$2:$I$23),"",INDIRECT(ADDRESS(SMALL((IF($I$2:$I$23&lt;&gt;"",ROW($I$2:$I$23),ROW()+ROWS($I$2:$I$23))),ROW()-ROW($J$2:$J$23)+1),COLUMN($I$2:$I$23),4)))</f>
        <v>0</v>
      </c>
      <c r="V17" s="59" t="str">
        <f t="array" aca="1" ref="V17" ca="1">IF(ROW()-ROW($K$2:$K$23)+1&gt;ROWS($J$2:$J$23)-COUNTBLANK($J$2:$J$23),"",INDIRECT(ADDRESS(SMALL((IF($J$2:$J$23&lt;&gt;"",ROW($J$2:$J$23),ROW()+ROWS($J$2:$J$23))),ROW()-ROW($K$2:$K$23)+1),COLUMN($J$2:$J$23),4)))</f>
        <v>n.d.</v>
      </c>
      <c r="W17" s="38" t="str">
        <f t="array" aca="1" ref="W17" ca="1">IF(ROW()-ROW($L$2:$L$23)+1&gt;ROWS($K$2:$K$23)-COUNTBLANK($K$2:$K$23),"",INDIRECT(ADDRESS(SMALL((IF($K$2:$K$23&lt;&gt;"",ROW($K$2:$K$23),ROW()+ROWS($K$2:$K$23))),ROW()-ROW($L$2:$L$23)+1),COLUMN($K$2:$K$23),4)))</f>
        <v>Unvollständig</v>
      </c>
      <c r="X17" s="38" t="str">
        <f t="array" aca="1" ref="X17" ca="1">IF(ROW()-ROW($M$2:$M$23)+1&gt;ROWS($L$2:$L$23)-COUNTBLANK($L$2:$L$23),"",INDIRECT(ADDRESS(SMALL((IF($L$2:$L$23&lt;&gt;"",ROW($L$2:$L$23),ROW()+ROWS($L$2:$L$23))),ROW()-ROW($M$2:$M$23)+1),COLUMN($L$2:$L$23),4)))</f>
        <v>-----</v>
      </c>
      <c r="Y17" s="38" t="str">
        <f t="array" aca="1" ref="Y17" ca="1">IF(ROW()-ROW($N$2:$N$23)+1&gt;ROWS($M$2:$M$23)-COUNTBLANK($M$2:$M$23),"",INDIRECT(ADDRESS(SMALL((IF($M$2:$M$23&lt;&gt;"",ROW($M$2:$M$23),ROW()+ROWS($M$2:$M$23))),ROW()-ROW($N$2:$N$23)+1),COLUMN($M$2:$M$23),4)))</f>
        <v>-----</v>
      </c>
    </row>
    <row r="18" spans="1:25" ht="54.75" customHeight="1" x14ac:dyDescent="0.25">
      <c r="A18" s="43" t="str">
        <f>IF('Kennzahlenbogen_(KB)'!P57=0,"",'Kennzahlenbogen_(KB)'!P57)</f>
        <v>Unvollständig</v>
      </c>
      <c r="B18" s="43"/>
      <c r="C18" s="43">
        <f>IF($A18="I.O.","",'Kennzahlenbogen_(KB)'!A57)</f>
        <v>16</v>
      </c>
      <c r="D18" s="38" t="str">
        <f>IF($A18="I.O.","",'Kennzahlenbogen_(KB)'!C57)</f>
        <v>Vollständiger Pathologiebericht</v>
      </c>
      <c r="E18" s="43" t="str">
        <f>IF(AND('Kennzahlenbogen_(KB)'!J57="",$A18&lt;&gt;"I.O."),"-----",IF($A18="I.O.","",'Kennzahlenbogen_(KB)'!J57))</f>
        <v>-----</v>
      </c>
      <c r="F18" s="38" t="str">
        <f>IF($A18="I.O.","",'Kennzahlenbogen_(KB)'!K57)</f>
        <v>≥ 70%</v>
      </c>
      <c r="G18" s="43" t="str">
        <f>IF(AND('Kennzahlenbogen_(KB)'!M57="",$A18&lt;&gt;"I.O."),"-----",IF($A18="I.O.","",'Kennzahlenbogen_(KB)'!M57))</f>
        <v>-----</v>
      </c>
      <c r="H18" s="43" t="str">
        <f>IF($A18="I.O.","",IF('Kennzahlenbogen_(KB)'!O57="","-----",'Kennzahlenbogen_(KB)'!O57))</f>
        <v>-----</v>
      </c>
      <c r="I18" s="43">
        <f>IF($A18="I.O.","",IF('Kennzahlenbogen_(KB)'!O58="","-----",'Kennzahlenbogen_(KB)'!O58))</f>
        <v>0</v>
      </c>
      <c r="J18" s="58" t="str">
        <f>IF($A18="I.O.","",IF('Kennzahlenbogen_(KB)'!O59="",0,'Kennzahlenbogen_(KB)'!O59))</f>
        <v>n.d.</v>
      </c>
      <c r="K18" s="43" t="str">
        <f>IF($A18="I.O.","",'Kennzahlenbogen_(KB)'!P57)</f>
        <v>Unvollständig</v>
      </c>
      <c r="L18" s="43" t="str">
        <f>IF(AND('Kennzahlenbogen_(KB)'!Q57="",$A18&lt;&gt;"I.O."),"-----",IF($A18="I.O.","",'Kennzahlenbogen_(KB)'!Q57))</f>
        <v>-----</v>
      </c>
      <c r="M18" s="43" t="str">
        <f>IF(AND('Kennzahlenbogen_(KB)'!R57="",$A18&lt;&gt;"I.O."),"-----",IF($A18="I.O.","",'Kennzahlenbogen_(KB)'!R57))</f>
        <v>-----</v>
      </c>
      <c r="O18" s="38">
        <f t="array" aca="1" ref="O18" ca="1">IF(ROW()-ROW($D$2:$D$23)+1&gt;ROWS($C$2:$C$23)-COUNTBLANK($C$2:$C$23),"",INDIRECT(ADDRESS(SMALL((IF($C$2:$C$23&lt;&gt;"",ROW($C$2:$C$23),ROW()+ROWS($C$2:$C$23))),ROW()-ROW($D$2:$D$23)+1),COLUMN($C$2:$C$23),4)))</f>
        <v>16</v>
      </c>
      <c r="P18" s="38" t="str">
        <f t="array" aca="1" ref="P18" ca="1">IF(ROW()-ROW($E$2:$E$23)+1&gt;ROWS($D$2:$D$23)-COUNTBLANK($D$2:$D$23),"",INDIRECT(ADDRESS(SMALL((IF($D$2:$D$23&gt;"",ROW($D$2:$D$23),ROW()+ROWS($D$2:$D$23))),ROW()-ROW($E$2:$E$23)+1),COLUMN($D$2:$D$23),4)))</f>
        <v>Vollständiger Pathologiebericht</v>
      </c>
      <c r="Q18" s="38" t="str">
        <f t="array" aca="1" ref="Q18" ca="1">IF(ROW()-ROW($F$2:$F$23)+1&gt;ROWS($E$2:$E$23)-COUNTBLANK($E$2:$E$23),"",INDIRECT(ADDRESS(SMALL((IF($E$2:$E$23&gt;"",ROW($E$2:$E$23),ROW()+ROWS($E$2:$E$23))),ROW()-ROW($F$2:$F$23)+1),COLUMN($E$2:$E$23),4)))</f>
        <v>-----</v>
      </c>
      <c r="R18" s="38" t="str">
        <f t="array" aca="1" ref="R18" ca="1">IF(ROW()-ROW($G$2:$G$23)+1&gt;ROWS($F$2:$F$23)-COUNTBLANK($F$2:$F$23),"",INDIRECT(ADDRESS(SMALL((IF($F$2:$F$23&gt;"",ROW($F$2:$F$23),ROW()+ROWS($F$2:$F$23))),ROW()-ROW($G$2:$G$23)+1),COLUMN($F$2:$F$23),4)))</f>
        <v>≥ 70%</v>
      </c>
      <c r="S18" s="38" t="str">
        <f t="array" aca="1" ref="S18" ca="1">IF(ROW()-ROW($H$2:$H$23)+1&gt;ROWS($G$2:$G$23)-COUNTBLANK($G$2:$G$23),"",INDIRECT(ADDRESS(SMALL((IF($G$2:$G$23&lt;&gt;"",ROW($G$2:$G$23),ROW()+ROWS($G$2:$G$23))),ROW()-ROW($H$2:$H$23)+1),COLUMN($G$2:$G$23),4)))</f>
        <v>-----</v>
      </c>
      <c r="T18" s="38" t="str">
        <f t="array" aca="1" ref="T18" ca="1">IF(ROW()-ROW($I$2:$I$23)+1&gt;ROWS($H$2:$H$23)-COUNTBLANK($H$2:$H$23),"",INDIRECT(ADDRESS(SMALL((IF($H$2:$H$23&lt;&gt;"",ROW($H$2:$H$23),ROW()+ROWS($H$2:$H$23))),ROW()-ROW($I$2:$I$23)+1),COLUMN($H$2:$H$23),4)))</f>
        <v>-----</v>
      </c>
      <c r="U18" s="38">
        <f t="array" aca="1" ref="U18" ca="1">IF(ROW()-ROW($J$2:$J$23)+1&gt;ROWS($I$2:$I$23)-COUNTBLANK($I$2:$I$23),"",INDIRECT(ADDRESS(SMALL((IF($I$2:$I$23&lt;&gt;"",ROW($I$2:$I$23),ROW()+ROWS($I$2:$I$23))),ROW()-ROW($J$2:$J$23)+1),COLUMN($I$2:$I$23),4)))</f>
        <v>0</v>
      </c>
      <c r="V18" s="59" t="str">
        <f t="array" aca="1" ref="V18" ca="1">IF(ROW()-ROW($K$2:$K$23)+1&gt;ROWS($J$2:$J$23)-COUNTBLANK($J$2:$J$23),"",INDIRECT(ADDRESS(SMALL((IF($J$2:$J$23&lt;&gt;"",ROW($J$2:$J$23),ROW()+ROWS($J$2:$J$23))),ROW()-ROW($K$2:$K$23)+1),COLUMN($J$2:$J$23),4)))</f>
        <v>n.d.</v>
      </c>
      <c r="W18" s="38" t="str">
        <f t="array" aca="1" ref="W18" ca="1">IF(ROW()-ROW($L$2:$L$23)+1&gt;ROWS($K$2:$K$23)-COUNTBLANK($K$2:$K$23),"",INDIRECT(ADDRESS(SMALL((IF($K$2:$K$23&lt;&gt;"",ROW($K$2:$K$23),ROW()+ROWS($K$2:$K$23))),ROW()-ROW($L$2:$L$23)+1),COLUMN($K$2:$K$23),4)))</f>
        <v>Unvollständig</v>
      </c>
      <c r="X18" s="38" t="str">
        <f t="array" aca="1" ref="X18" ca="1">IF(ROW()-ROW($M$2:$M$23)+1&gt;ROWS($L$2:$L$23)-COUNTBLANK($L$2:$L$23),"",INDIRECT(ADDRESS(SMALL((IF($L$2:$L$23&lt;&gt;"",ROW($L$2:$L$23),ROW()+ROWS($L$2:$L$23))),ROW()-ROW($M$2:$M$23)+1),COLUMN($L$2:$L$23),4)))</f>
        <v>-----</v>
      </c>
      <c r="Y18" s="38" t="str">
        <f t="array" aca="1" ref="Y18" ca="1">IF(ROW()-ROW($N$2:$N$23)+1&gt;ROWS($M$2:$M$23)-COUNTBLANK($M$2:$M$23),"",INDIRECT(ADDRESS(SMALL((IF($M$2:$M$23&lt;&gt;"",ROW($M$2:$M$23),ROW()+ROWS($M$2:$M$23))),ROW()-ROW($N$2:$N$23)+1),COLUMN($M$2:$M$23),4)))</f>
        <v>-----</v>
      </c>
    </row>
    <row r="19" spans="1:25" ht="54.75" customHeight="1" x14ac:dyDescent="0.25">
      <c r="A19" s="43" t="str">
        <f>IF('Kennzahlenbogen_(KB)'!P60=0,"",'Kennzahlenbogen_(KB)'!P60)</f>
        <v>Unvollständig</v>
      </c>
      <c r="B19" s="43"/>
      <c r="C19" s="43">
        <f>IF($A19="I.O.","",'Kennzahlenbogen_(KB)'!A60)</f>
        <v>17</v>
      </c>
      <c r="D19" s="38" t="str">
        <f>IF($A19="I.O.","",'Kennzahlenbogen_(KB)'!C60)</f>
        <v>Ernährungsstatus</v>
      </c>
      <c r="E19" s="43" t="str">
        <f>IF(AND('Kennzahlenbogen_(KB)'!J60="",$A19&lt;&gt;"I.O."),"-----",IF($A19="I.O.","",'Kennzahlenbogen_(KB)'!J60))</f>
        <v>-----</v>
      </c>
      <c r="F19" s="38" t="str">
        <f>IF($A19="I.O.","",'Kennzahlenbogen_(KB)'!K60)</f>
        <v>≥ 50%</v>
      </c>
      <c r="G19" s="43" t="str">
        <f>IF(AND('Kennzahlenbogen_(KB)'!M60="",$A19&lt;&gt;"I.O."),"-----",IF($A19="I.O.","",'Kennzahlenbogen_(KB)'!M60))</f>
        <v>-----</v>
      </c>
      <c r="H19" s="43" t="str">
        <f>IF($A19="I.O.","",IF('Kennzahlenbogen_(KB)'!O60="","-----",'Kennzahlenbogen_(KB)'!O60))</f>
        <v>-----</v>
      </c>
      <c r="I19" s="43">
        <f>IF($A19="I.O.","",IF('Kennzahlenbogen_(KB)'!O61="","-----",'Kennzahlenbogen_(KB)'!O61))</f>
        <v>0</v>
      </c>
      <c r="J19" s="58" t="str">
        <f>IF($A19="I.O.","",IF('Kennzahlenbogen_(KB)'!O62="",0,'Kennzahlenbogen_(KB)'!O62))</f>
        <v>n.d.</v>
      </c>
      <c r="K19" s="43" t="str">
        <f>IF($A19="I.O.","",'Kennzahlenbogen_(KB)'!P60)</f>
        <v>Unvollständig</v>
      </c>
      <c r="L19" s="43" t="str">
        <f>IF(AND('Kennzahlenbogen_(KB)'!Q60="",$A19&lt;&gt;"I.O."),"-----",IF($A19="I.O.","",'Kennzahlenbogen_(KB)'!Q60))</f>
        <v>-----</v>
      </c>
      <c r="M19" s="43" t="str">
        <f>IF(AND('Kennzahlenbogen_(KB)'!R60="",$A19&lt;&gt;"I.O."),"-----",IF($A19="I.O.","",'Kennzahlenbogen_(KB)'!R60))</f>
        <v>-----</v>
      </c>
      <c r="O19" s="38">
        <f t="array" aca="1" ref="O19" ca="1">IF(ROW()-ROW($D$2:$D$23)+1&gt;ROWS($C$2:$C$23)-COUNTBLANK($C$2:$C$23),"",INDIRECT(ADDRESS(SMALL((IF($C$2:$C$23&lt;&gt;"",ROW($C$2:$C$23),ROW()+ROWS($C$2:$C$23))),ROW()-ROW($D$2:$D$23)+1),COLUMN($C$2:$C$23),4)))</f>
        <v>17</v>
      </c>
      <c r="P19" s="38" t="str">
        <f t="array" aca="1" ref="P19" ca="1">IF(ROW()-ROW($E$2:$E$23)+1&gt;ROWS($D$2:$D$23)-COUNTBLANK($D$2:$D$23),"",INDIRECT(ADDRESS(SMALL((IF($D$2:$D$23&gt;"",ROW($D$2:$D$23),ROW()+ROWS($D$2:$D$23))),ROW()-ROW($E$2:$E$23)+1),COLUMN($D$2:$D$23),4)))</f>
        <v>Ernährungsstatus</v>
      </c>
      <c r="Q19" s="38" t="str">
        <f t="array" aca="1" ref="Q19" ca="1">IF(ROW()-ROW($F$2:$F$23)+1&gt;ROWS($E$2:$E$23)-COUNTBLANK($E$2:$E$23),"",INDIRECT(ADDRESS(SMALL((IF($E$2:$E$23&gt;"",ROW($E$2:$E$23),ROW()+ROWS($E$2:$E$23))),ROW()-ROW($F$2:$F$23)+1),COLUMN($E$2:$E$23),4)))</f>
        <v>-----</v>
      </c>
      <c r="R19" s="38" t="str">
        <f t="array" aca="1" ref="R19" ca="1">IF(ROW()-ROW($G$2:$G$23)+1&gt;ROWS($F$2:$F$23)-COUNTBLANK($F$2:$F$23),"",INDIRECT(ADDRESS(SMALL((IF($F$2:$F$23&gt;"",ROW($F$2:$F$23),ROW()+ROWS($F$2:$F$23))),ROW()-ROW($G$2:$G$23)+1),COLUMN($F$2:$F$23),4)))</f>
        <v>≥ 50%</v>
      </c>
      <c r="S19" s="38" t="str">
        <f t="array" aca="1" ref="S19" ca="1">IF(ROW()-ROW($H$2:$H$23)+1&gt;ROWS($G$2:$G$23)-COUNTBLANK($G$2:$G$23),"",INDIRECT(ADDRESS(SMALL((IF($G$2:$G$23&lt;&gt;"",ROW($G$2:$G$23),ROW()+ROWS($G$2:$G$23))),ROW()-ROW($H$2:$H$23)+1),COLUMN($G$2:$G$23),4)))</f>
        <v>-----</v>
      </c>
      <c r="T19" s="38" t="str">
        <f t="array" aca="1" ref="T19" ca="1">IF(ROW()-ROW($I$2:$I$23)+1&gt;ROWS($H$2:$H$23)-COUNTBLANK($H$2:$H$23),"",INDIRECT(ADDRESS(SMALL((IF($H$2:$H$23&lt;&gt;"",ROW($H$2:$H$23),ROW()+ROWS($H$2:$H$23))),ROW()-ROW($I$2:$I$23)+1),COLUMN($H$2:$H$23),4)))</f>
        <v>-----</v>
      </c>
      <c r="U19" s="38">
        <f t="array" aca="1" ref="U19" ca="1">IF(ROW()-ROW($J$2:$J$23)+1&gt;ROWS($I$2:$I$23)-COUNTBLANK($I$2:$I$23),"",INDIRECT(ADDRESS(SMALL((IF($I$2:$I$23&lt;&gt;"",ROW($I$2:$I$23),ROW()+ROWS($I$2:$I$23))),ROW()-ROW($J$2:$J$23)+1),COLUMN($I$2:$I$23),4)))</f>
        <v>0</v>
      </c>
      <c r="V19" s="59" t="str">
        <f t="array" aca="1" ref="V19" ca="1">IF(ROW()-ROW($K$2:$K$23)+1&gt;ROWS($J$2:$J$23)-COUNTBLANK($J$2:$J$23),"",INDIRECT(ADDRESS(SMALL((IF($J$2:$J$23&lt;&gt;"",ROW($J$2:$J$23),ROW()+ROWS($J$2:$J$23))),ROW()-ROW($K$2:$K$23)+1),COLUMN($J$2:$J$23),4)))</f>
        <v>n.d.</v>
      </c>
      <c r="W19" s="38" t="str">
        <f t="array" aca="1" ref="W19" ca="1">IF(ROW()-ROW($L$2:$L$23)+1&gt;ROWS($K$2:$K$23)-COUNTBLANK($K$2:$K$23),"",INDIRECT(ADDRESS(SMALL((IF($K$2:$K$23&lt;&gt;"",ROW($K$2:$K$23),ROW()+ROWS($K$2:$K$23))),ROW()-ROW($L$2:$L$23)+1),COLUMN($K$2:$K$23),4)))</f>
        <v>Unvollständig</v>
      </c>
      <c r="X19" s="38" t="str">
        <f t="array" aca="1" ref="X19" ca="1">IF(ROW()-ROW($M$2:$M$23)+1&gt;ROWS($L$2:$L$23)-COUNTBLANK($L$2:$L$23),"",INDIRECT(ADDRESS(SMALL((IF($L$2:$L$23&lt;&gt;"",ROW($L$2:$L$23),ROW()+ROWS($L$2:$L$23))),ROW()-ROW($M$2:$M$23)+1),COLUMN($L$2:$L$23),4)))</f>
        <v>-----</v>
      </c>
      <c r="Y19" s="38" t="str">
        <f t="array" aca="1" ref="Y19" ca="1">IF(ROW()-ROW($N$2:$N$23)+1&gt;ROWS($M$2:$M$23)-COUNTBLANK($M$2:$M$23),"",INDIRECT(ADDRESS(SMALL((IF($M$2:$M$23&lt;&gt;"",ROW($M$2:$M$23),ROW()+ROWS($M$2:$M$23))),ROW()-ROW($N$2:$N$23)+1),COLUMN($M$2:$M$23),4)))</f>
        <v>-----</v>
      </c>
    </row>
    <row r="20" spans="1:25" ht="54.75" customHeight="1" x14ac:dyDescent="0.25">
      <c r="A20" s="43" t="str">
        <f>IF('Kennzahlenbogen_(KB)'!P63=0,"",'Kennzahlenbogen_(KB)'!P63)</f>
        <v>Unvollständig</v>
      </c>
      <c r="B20" s="43"/>
      <c r="C20" s="97">
        <f>IF($A20="I.O.","",'Kennzahlenbogen_(KB)'!A63)</f>
        <v>18</v>
      </c>
      <c r="D20" s="38" t="str">
        <f>IF($A20="I.O.","",'Kennzahlenbogen_(KB)'!C63)</f>
        <v>Vitamin B12 Substitution nach Gastrektomie</v>
      </c>
      <c r="E20" s="43" t="str">
        <f>IF(AND('Kennzahlenbogen_(KB)'!J63="",$A20&lt;&gt;"I.O."),"-----",IF($A20="I.O.","",'Kennzahlenbogen_(KB)'!J63))</f>
        <v>-----</v>
      </c>
      <c r="F20" s="38" t="str">
        <f>IF($A20="I.O.","",'Kennzahlenbogen_(KB)'!K63)</f>
        <v>≥ 80%</v>
      </c>
      <c r="G20" s="43" t="str">
        <f>IF(AND('Kennzahlenbogen_(KB)'!M63="",$A20&lt;&gt;"I.O."),"-----",IF($A20="I.O.","",'Kennzahlenbogen_(KB)'!M63))</f>
        <v>-----</v>
      </c>
      <c r="H20" s="43" t="str">
        <f>IF($A20="I.O.","",IF('Kennzahlenbogen_(KB)'!O63="","-----",'Kennzahlenbogen_(KB)'!O63))</f>
        <v>-----</v>
      </c>
      <c r="I20" s="43" t="str">
        <f>IF($A20="I.O.","",IF('Kennzahlenbogen_(KB)'!O64="","-----",'Kennzahlenbogen_(KB)'!O64))</f>
        <v>-----</v>
      </c>
      <c r="J20" s="58" t="str">
        <f>IF($A20="I.O.","",IF('Kennzahlenbogen_(KB)'!O65="","-----",'Kennzahlenbogen_(KB)'!O65))</f>
        <v>n.d.</v>
      </c>
      <c r="K20" s="43" t="str">
        <f>IF($A20="I.O.","",'Kennzahlenbogen_(KB)'!P63)</f>
        <v>Unvollständig</v>
      </c>
      <c r="L20" s="43" t="str">
        <f>IF(AND('Kennzahlenbogen_(KB)'!Q63="",$A20&lt;&gt;"I.O."),"-----",IF($A20="I.O.","",'Kennzahlenbogen_(KB)'!Q63))</f>
        <v>-----</v>
      </c>
      <c r="M20" s="43" t="str">
        <f>IF(AND('Kennzahlenbogen_(KB)'!R63="",$A20&lt;&gt;"I.O."),"-----",IF($A20="I.O.","",'Kennzahlenbogen_(KB)'!R63))</f>
        <v>-----</v>
      </c>
      <c r="O20" s="38">
        <f t="array" aca="1" ref="O20" ca="1">IF(ROW()-ROW($D$2:$D$23)+1&gt;ROWS($C$2:$C$23)-COUNTBLANK($C$2:$C$23),"",INDIRECT(ADDRESS(SMALL((IF($C$2:$C$23&lt;&gt;"",ROW($C$2:$C$23),ROW()+ROWS($C$2:$C$23))),ROW()-ROW($D$2:$D$23)+1),COLUMN($C$2:$C$23),4)))</f>
        <v>18</v>
      </c>
      <c r="P20" s="38" t="str">
        <f t="array" aca="1" ref="P20" ca="1">IF(ROW()-ROW($E$2:$E$23)+1&gt;ROWS($D$2:$D$23)-COUNTBLANK($D$2:$D$23),"",INDIRECT(ADDRESS(SMALL((IF($D$2:$D$23&gt;"",ROW($D$2:$D$23),ROW()+ROWS($D$2:$D$23))),ROW()-ROW($E$2:$E$23)+1),COLUMN($D$2:$D$23),4)))</f>
        <v>Vitamin B12 Substitution nach Gastrektomie</v>
      </c>
      <c r="Q20" s="38" t="str">
        <f t="array" aca="1" ref="Q20" ca="1">IF(ROW()-ROW($F$2:$F$23)+1&gt;ROWS($E$2:$E$23)-COUNTBLANK($E$2:$E$23),"",INDIRECT(ADDRESS(SMALL((IF($E$2:$E$23&gt;"",ROW($E$2:$E$23),ROW()+ROWS($E$2:$E$23))),ROW()-ROW($F$2:$F$23)+1),COLUMN($E$2:$E$23),4)))</f>
        <v>-----</v>
      </c>
      <c r="R20" s="38" t="str">
        <f t="array" aca="1" ref="R20" ca="1">IF(ROW()-ROW($G$2:$G$23)+1&gt;ROWS($F$2:$F$23)-COUNTBLANK($F$2:$F$23),"",INDIRECT(ADDRESS(SMALL((IF($F$2:$F$23&gt;"",ROW($F$2:$F$23),ROW()+ROWS($F$2:$F$23))),ROW()-ROW($G$2:$G$23)+1),COLUMN($F$2:$F$23),4)))</f>
        <v>≥ 80%</v>
      </c>
      <c r="S20" s="38" t="str">
        <f t="array" aca="1" ref="S20" ca="1">IF(ROW()-ROW($H$2:$H$23)+1&gt;ROWS($G$2:$G$23)-COUNTBLANK($G$2:$G$23),"",INDIRECT(ADDRESS(SMALL((IF($G$2:$G$23&lt;&gt;"",ROW($G$2:$G$23),ROW()+ROWS($G$2:$G$23))),ROW()-ROW($H$2:$H$23)+1),COLUMN($G$2:$G$23),4)))</f>
        <v>-----</v>
      </c>
      <c r="T20" s="38" t="str">
        <f t="array" aca="1" ref="T20" ca="1">IF(ROW()-ROW($I$2:$I$23)+1&gt;ROWS($H$2:$H$23)-COUNTBLANK($H$2:$H$23),"",INDIRECT(ADDRESS(SMALL((IF($H$2:$H$23&lt;&gt;"",ROW($H$2:$H$23),ROW()+ROWS($H$2:$H$23))),ROW()-ROW($I$2:$I$23)+1),COLUMN($H$2:$H$23),4)))</f>
        <v>-----</v>
      </c>
      <c r="U20" s="38" t="str">
        <f t="array" aca="1" ref="U20" ca="1">IF(ROW()-ROW($J$2:$J$23)+1&gt;ROWS($I$2:$I$23)-COUNTBLANK($I$2:$I$23),"",INDIRECT(ADDRESS(SMALL((IF($I$2:$I$23&lt;&gt;"",ROW($I$2:$I$23),ROW()+ROWS($I$2:$I$23))),ROW()-ROW($J$2:$J$23)+1),COLUMN($I$2:$I$23),4)))</f>
        <v>-----</v>
      </c>
      <c r="V20" s="59" t="str">
        <f t="array" aca="1" ref="V20" ca="1">IF(ROW()-ROW($K$2:$K$23)+1&gt;ROWS($J$2:$J$23)-COUNTBLANK($J$2:$J$23),"",INDIRECT(ADDRESS(SMALL((IF($J$2:$J$23&lt;&gt;"",ROW($J$2:$J$23),ROW()+ROWS($J$2:$J$23))),ROW()-ROW($K$2:$K$23)+1),COLUMN($J$2:$J$23),4)))</f>
        <v>n.d.</v>
      </c>
      <c r="W20" s="38" t="str">
        <f t="array" aca="1" ref="W20" ca="1">IF(ROW()-ROW($L$2:$L$23)+1&gt;ROWS($K$2:$K$23)-COUNTBLANK($K$2:$K$23),"",INDIRECT(ADDRESS(SMALL((IF($K$2:$K$23&lt;&gt;"",ROW($K$2:$K$23),ROW()+ROWS($K$2:$K$23))),ROW()-ROW($L$2:$L$23)+1),COLUMN($K$2:$K$23),4)))</f>
        <v>Unvollständig</v>
      </c>
      <c r="X20" s="38" t="str">
        <f t="array" aca="1" ref="X20" ca="1">IF(ROW()-ROW($M$2:$M$23)+1&gt;ROWS($L$2:$L$23)-COUNTBLANK($L$2:$L$23),"",INDIRECT(ADDRESS(SMALL((IF($L$2:$L$23&lt;&gt;"",ROW($L$2:$L$23),ROW()+ROWS($L$2:$L$23))),ROW()-ROW($M$2:$M$23)+1),COLUMN($L$2:$L$23),4)))</f>
        <v>-----</v>
      </c>
      <c r="Y20" s="38" t="str">
        <f t="array" aca="1" ref="Y20" ca="1">IF(ROW()-ROW($N$2:$N$23)+1&gt;ROWS($M$2:$M$23)-COUNTBLANK($M$2:$M$23),"",INDIRECT(ADDRESS(SMALL((IF($M$2:$M$23&lt;&gt;"",ROW($M$2:$M$23),ROW()+ROWS($M$2:$M$23))),ROW()-ROW($N$2:$N$23)+1),COLUMN($M$2:$M$23),4)))</f>
        <v>-----</v>
      </c>
    </row>
    <row r="21" spans="1:25" ht="54.75" customHeight="1" x14ac:dyDescent="0.25">
      <c r="A21" s="43" t="str">
        <f>IF('Kennzahlenbogen_(KB)'!P66=0,"",'Kennzahlenbogen_(KB)'!P66)</f>
        <v>Unvollständig</v>
      </c>
      <c r="B21" s="43"/>
      <c r="C21" s="97">
        <f>IF($A21="I.O.","",'Kennzahlenbogen_(KB)'!A66)</f>
        <v>19</v>
      </c>
      <c r="D21" s="38" t="str">
        <f>IF($A21="I.O.","",'Kennzahlenbogen_(KB)'!C66)</f>
        <v>Präoperative Chemotherapie bei lokalisierten Magenkarzinomen (ICD-10 C16.1-16.9)</v>
      </c>
      <c r="E21" s="43" t="str">
        <f>IF(AND('Kennzahlenbogen_(KB)'!J66="",$A21&lt;&gt;"I.O."),"-----",IF($A21="I.O.","",'Kennzahlenbogen_(KB)'!J66))</f>
        <v>&lt; 80%</v>
      </c>
      <c r="F21" s="38" t="str">
        <f>IF($A21="I.O.","",'Kennzahlenbogen_(KB)'!K66)</f>
        <v>Derzeit keine Vorgaben</v>
      </c>
      <c r="G21" s="43" t="str">
        <f>IF(AND('Kennzahlenbogen_(KB)'!M66="",$A21&lt;&gt;"I.O."),"-----",IF($A21="I.O.","",'Kennzahlenbogen_(KB)'!M66))</f>
        <v>-----</v>
      </c>
      <c r="H21" s="43" t="str">
        <f>IF($A21="I.O.","",IF('Kennzahlenbogen_(KB)'!O66="","-----",'Kennzahlenbogen_(KB)'!O66))</f>
        <v>-----</v>
      </c>
      <c r="I21" s="43" t="str">
        <f>IF($A21="I.O.","",IF('Kennzahlenbogen_(KB)'!O67="","-----",'Kennzahlenbogen_(KB)'!O67))</f>
        <v>-----</v>
      </c>
      <c r="J21" s="58" t="str">
        <f>IF($A21="I.O.","",IF('Kennzahlenbogen_(KB)'!O68="","-----",'Kennzahlenbogen_(KB)'!O68))</f>
        <v>n.d.</v>
      </c>
      <c r="K21" s="43" t="str">
        <f>IF($A21="I.O.","",'Kennzahlenbogen_(KB)'!P66)</f>
        <v>Unvollständig</v>
      </c>
      <c r="L21" s="43" t="str">
        <f>IF(AND('Kennzahlenbogen_(KB)'!Q66="",$A21&lt;&gt;"I.O."),"-----",IF($A21="I.O.","",'Kennzahlenbogen_(KB)'!Q66))</f>
        <v>-----</v>
      </c>
      <c r="M21" s="43" t="str">
        <f>IF(AND('Kennzahlenbogen_(KB)'!R66="",$A21&lt;&gt;"I.O."),"-----",IF($A21="I.O.","",'Kennzahlenbogen_(KB)'!R66))</f>
        <v>-----</v>
      </c>
      <c r="O21" s="38">
        <f t="array" aca="1" ref="O21" ca="1">IF(ROW()-ROW($D$2:$D$23)+1&gt;ROWS($C$2:$C$23)-COUNTBLANK($C$2:$C$23),"",INDIRECT(ADDRESS(SMALL((IF($C$2:$C$23&lt;&gt;"",ROW($C$2:$C$23),ROW()+ROWS($C$2:$C$23))),ROW()-ROW($D$2:$D$23)+1),COLUMN($C$2:$C$23),4)))</f>
        <v>19</v>
      </c>
      <c r="P21" s="38" t="str">
        <f t="array" aca="1" ref="P21" ca="1">IF(ROW()-ROW($E$2:$E$23)+1&gt;ROWS($D$2:$D$23)-COUNTBLANK($D$2:$D$23),"",INDIRECT(ADDRESS(SMALL((IF($D$2:$D$23&gt;"",ROW($D$2:$D$23),ROW()+ROWS($D$2:$D$23))),ROW()-ROW($E$2:$E$23)+1),COLUMN($D$2:$D$23),4)))</f>
        <v>Präoperative Chemotherapie bei lokalisierten Magenkarzinomen (ICD-10 C16.1-16.9)</v>
      </c>
      <c r="Q21" s="38" t="str">
        <f t="array" aca="1" ref="Q21" ca="1">IF(ROW()-ROW($F$2:$F$23)+1&gt;ROWS($E$2:$E$23)-COUNTBLANK($E$2:$E$23),"",INDIRECT(ADDRESS(SMALL((IF($E$2:$E$23&gt;"",ROW($E$2:$E$23),ROW()+ROWS($E$2:$E$23))),ROW()-ROW($F$2:$F$23)+1),COLUMN($E$2:$E$23),4)))</f>
        <v>&lt; 80%</v>
      </c>
      <c r="R21" s="38" t="str">
        <f t="array" aca="1" ref="R21" ca="1">IF(ROW()-ROW($G$2:$G$23)+1&gt;ROWS($F$2:$F$23)-COUNTBLANK($F$2:$F$23),"",INDIRECT(ADDRESS(SMALL((IF($F$2:$F$23&gt;"",ROW($F$2:$F$23),ROW()+ROWS($F$2:$F$23))),ROW()-ROW($G$2:$G$23)+1),COLUMN($F$2:$F$23),4)))</f>
        <v>Derzeit keine Vorgaben</v>
      </c>
      <c r="S21" s="38" t="str">
        <f t="array" aca="1" ref="S21" ca="1">IF(ROW()-ROW($H$2:$H$23)+1&gt;ROWS($G$2:$G$23)-COUNTBLANK($G$2:$G$23),"",INDIRECT(ADDRESS(SMALL((IF($G$2:$G$23&lt;&gt;"",ROW($G$2:$G$23),ROW()+ROWS($G$2:$G$23))),ROW()-ROW($H$2:$H$23)+1),COLUMN($G$2:$G$23),4)))</f>
        <v>-----</v>
      </c>
      <c r="T21" s="38" t="str">
        <f t="array" aca="1" ref="T21" ca="1">IF(ROW()-ROW($I$2:$I$23)+1&gt;ROWS($H$2:$H$23)-COUNTBLANK($H$2:$H$23),"",INDIRECT(ADDRESS(SMALL((IF($H$2:$H$23&lt;&gt;"",ROW($H$2:$H$23),ROW()+ROWS($H$2:$H$23))),ROW()-ROW($I$2:$I$23)+1),COLUMN($H$2:$H$23),4)))</f>
        <v>-----</v>
      </c>
      <c r="U21" s="38" t="str">
        <f t="array" aca="1" ref="U21" ca="1">IF(ROW()-ROW($J$2:$J$23)+1&gt;ROWS($I$2:$I$23)-COUNTBLANK($I$2:$I$23),"",INDIRECT(ADDRESS(SMALL((IF($I$2:$I$23&lt;&gt;"",ROW($I$2:$I$23),ROW()+ROWS($I$2:$I$23))),ROW()-ROW($J$2:$J$23)+1),COLUMN($I$2:$I$23),4)))</f>
        <v>-----</v>
      </c>
      <c r="V21" s="59" t="str">
        <f t="array" aca="1" ref="V21" ca="1">IF(ROW()-ROW($K$2:$K$23)+1&gt;ROWS($J$2:$J$23)-COUNTBLANK($J$2:$J$23),"",INDIRECT(ADDRESS(SMALL((IF($J$2:$J$23&lt;&gt;"",ROW($J$2:$J$23),ROW()+ROWS($J$2:$J$23))),ROW()-ROW($K$2:$K$23)+1),COLUMN($J$2:$J$23),4)))</f>
        <v>n.d.</v>
      </c>
      <c r="W21" s="38" t="str">
        <f t="array" aca="1" ref="W21" ca="1">IF(ROW()-ROW($L$2:$L$23)+1&gt;ROWS($K$2:$K$23)-COUNTBLANK($K$2:$K$23),"",INDIRECT(ADDRESS(SMALL((IF($K$2:$K$23&lt;&gt;"",ROW($K$2:$K$23),ROW()+ROWS($K$2:$K$23))),ROW()-ROW($L$2:$L$23)+1),COLUMN($K$2:$K$23),4)))</f>
        <v>Unvollständig</v>
      </c>
      <c r="X21" s="38" t="str">
        <f t="array" aca="1" ref="X21" ca="1">IF(ROW()-ROW($M$2:$M$23)+1&gt;ROWS($L$2:$L$23)-COUNTBLANK($L$2:$L$23),"",INDIRECT(ADDRESS(SMALL((IF($L$2:$L$23&lt;&gt;"",ROW($L$2:$L$23),ROW()+ROWS($L$2:$L$23))),ROW()-ROW($M$2:$M$23)+1),COLUMN($L$2:$L$23),4)))</f>
        <v>-----</v>
      </c>
      <c r="Y21" s="38" t="str">
        <f t="array" aca="1" ref="Y21" ca="1">IF(ROW()-ROW($N$2:$N$23)+1&gt;ROWS($M$2:$M$23)-COUNTBLANK($M$2:$M$23),"",INDIRECT(ADDRESS(SMALL((IF($M$2:$M$23&lt;&gt;"",ROW($M$2:$M$23),ROW()+ROWS($M$2:$M$23))),ROW()-ROW($N$2:$N$23)+1),COLUMN($M$2:$M$23),4)))</f>
        <v>-----</v>
      </c>
    </row>
    <row r="22" spans="1:25" ht="54.75" customHeight="1" x14ac:dyDescent="0.25">
      <c r="A22" s="43" t="str">
        <f>IF('Kennzahlenbogen_(KB)'!P69=0,"",'Kennzahlenbogen_(KB)'!P69)</f>
        <v>Unvollständig</v>
      </c>
      <c r="B22" s="43"/>
      <c r="C22" s="97">
        <f>IF($A22="I.O.","",'Kennzahlenbogen_(KB)'!A69)</f>
        <v>20</v>
      </c>
      <c r="D22" s="38" t="str">
        <f>IF($A22="I.O.","",'Kennzahlenbogen_(KB)'!C69)</f>
        <v>Präoperative Chemotherapie oder Radiochemotherapie bei Adenokarzinomen des ösophagogastralen Übergangs cT3 oder cT4, M0</v>
      </c>
      <c r="E22" s="43" t="str">
        <f>IF(AND('Kennzahlenbogen_(KB)'!J69="",$A22&lt;&gt;"I.O."),"-----",IF($A22="I.O.","",'Kennzahlenbogen_(KB)'!J69))</f>
        <v>&lt; 80%</v>
      </c>
      <c r="F22" s="38" t="str">
        <f>IF($A22="I.O.","",'Kennzahlenbogen_(KB)'!K69)</f>
        <v>Derzeit keine Vorgaben</v>
      </c>
      <c r="G22" s="43" t="str">
        <f>IF(AND('Kennzahlenbogen_(KB)'!M69="",$A22&lt;&gt;"I.O."),"-----",IF($A22="I.O.","",'Kennzahlenbogen_(KB)'!M69))</f>
        <v>-----</v>
      </c>
      <c r="H22" s="43" t="str">
        <f>IF($A22="I.O.","",IF('Kennzahlenbogen_(KB)'!O69="","-----",'Kennzahlenbogen_(KB)'!O69))</f>
        <v>-----</v>
      </c>
      <c r="I22" s="43" t="str">
        <f>IF($A22="I.O.","",IF('Kennzahlenbogen_(KB)'!O70="","-----",'Kennzahlenbogen_(KB)'!O70))</f>
        <v>-----</v>
      </c>
      <c r="J22" s="58" t="str">
        <f>IF($A22="I.O.","",IF('Kennzahlenbogen_(KB)'!O71="","-----",'Kennzahlenbogen_(KB)'!O71))</f>
        <v>n.d.</v>
      </c>
      <c r="K22" s="43" t="str">
        <f>IF($A22="I.O.","",'Kennzahlenbogen_(KB)'!P69)</f>
        <v>Unvollständig</v>
      </c>
      <c r="L22" s="43" t="str">
        <f>IF(AND('Kennzahlenbogen_(KB)'!Q69="",$A22&lt;&gt;"I.O."),"-----",IF($A22="I.O.","",'Kennzahlenbogen_(KB)'!Q69))</f>
        <v>-----</v>
      </c>
      <c r="M22" s="43" t="str">
        <f>IF(AND('Kennzahlenbogen_(KB)'!R69="",$A22&lt;&gt;"I.O."),"-----",IF($A22="I.O.","",'Kennzahlenbogen_(KB)'!R69))</f>
        <v>-----</v>
      </c>
      <c r="O22" s="38">
        <f t="array" aca="1" ref="O22" ca="1">IF(ROW()-ROW($D$2:$D$23)+1&gt;ROWS($C$2:$C$23)-COUNTBLANK($C$2:$C$23),"",INDIRECT(ADDRESS(SMALL((IF($C$2:$C$23&lt;&gt;"",ROW($C$2:$C$23),ROW()+ROWS($C$2:$C$23))),ROW()-ROW($D$2:$D$23)+1),COLUMN($C$2:$C$23),4)))</f>
        <v>20</v>
      </c>
      <c r="P22" s="38" t="str">
        <f t="array" aca="1" ref="P22" ca="1">IF(ROW()-ROW($E$2:$E$23)+1&gt;ROWS($D$2:$D$23)-COUNTBLANK($D$2:$D$23),"",INDIRECT(ADDRESS(SMALL((IF($D$2:$D$23&gt;"",ROW($D$2:$D$23),ROW()+ROWS($D$2:$D$23))),ROW()-ROW($E$2:$E$23)+1),COLUMN($D$2:$D$23),4)))</f>
        <v>Präoperative Chemotherapie oder Radiochemotherapie bei Adenokarzinomen des ösophagogastralen Übergangs cT3 oder cT4, M0</v>
      </c>
      <c r="Q22" s="38" t="str">
        <f t="array" aca="1" ref="Q22" ca="1">IF(ROW()-ROW($F$2:$F$23)+1&gt;ROWS($E$2:$E$23)-COUNTBLANK($E$2:$E$23),"",INDIRECT(ADDRESS(SMALL((IF($E$2:$E$23&gt;"",ROW($E$2:$E$23),ROW()+ROWS($E$2:$E$23))),ROW()-ROW($F$2:$F$23)+1),COLUMN($E$2:$E$23),4)))</f>
        <v>&lt; 80%</v>
      </c>
      <c r="R22" s="38" t="str">
        <f t="array" aca="1" ref="R22" ca="1">IF(ROW()-ROW($G$2:$G$23)+1&gt;ROWS($F$2:$F$23)-COUNTBLANK($F$2:$F$23),"",INDIRECT(ADDRESS(SMALL((IF($F$2:$F$23&gt;"",ROW($F$2:$F$23),ROW()+ROWS($F$2:$F$23))),ROW()-ROW($G$2:$G$23)+1),COLUMN($F$2:$F$23),4)))</f>
        <v>Derzeit keine Vorgaben</v>
      </c>
      <c r="S22" s="38" t="str">
        <f t="array" aca="1" ref="S22" ca="1">IF(ROW()-ROW($H$2:$H$23)+1&gt;ROWS($G$2:$G$23)-COUNTBLANK($G$2:$G$23),"",INDIRECT(ADDRESS(SMALL((IF($G$2:$G$23&lt;&gt;"",ROW($G$2:$G$23),ROW()+ROWS($G$2:$G$23))),ROW()-ROW($H$2:$H$23)+1),COLUMN($G$2:$G$23),4)))</f>
        <v>-----</v>
      </c>
      <c r="T22" s="38" t="str">
        <f t="array" aca="1" ref="T22" ca="1">IF(ROW()-ROW($I$2:$I$23)+1&gt;ROWS($H$2:$H$23)-COUNTBLANK($H$2:$H$23),"",INDIRECT(ADDRESS(SMALL((IF($H$2:$H$23&lt;&gt;"",ROW($H$2:$H$23),ROW()+ROWS($H$2:$H$23))),ROW()-ROW($I$2:$I$23)+1),COLUMN($H$2:$H$23),4)))</f>
        <v>-----</v>
      </c>
      <c r="U22" s="38" t="str">
        <f t="array" aca="1" ref="U22" ca="1">IF(ROW()-ROW($J$2:$J$23)+1&gt;ROWS($I$2:$I$23)-COUNTBLANK($I$2:$I$23),"",INDIRECT(ADDRESS(SMALL((IF($I$2:$I$23&lt;&gt;"",ROW($I$2:$I$23),ROW()+ROWS($I$2:$I$23))),ROW()-ROW($J$2:$J$23)+1),COLUMN($I$2:$I$23),4)))</f>
        <v>-----</v>
      </c>
      <c r="V22" s="59" t="str">
        <f t="array" aca="1" ref="V22" ca="1">IF(ROW()-ROW($K$2:$K$23)+1&gt;ROWS($J$2:$J$23)-COUNTBLANK($J$2:$J$23),"",INDIRECT(ADDRESS(SMALL((IF($J$2:$J$23&lt;&gt;"",ROW($J$2:$J$23),ROW()+ROWS($J$2:$J$23))),ROW()-ROW($K$2:$K$23)+1),COLUMN($J$2:$J$23),4)))</f>
        <v>n.d.</v>
      </c>
      <c r="W22" s="38" t="str">
        <f t="array" aca="1" ref="W22" ca="1">IF(ROW()-ROW($L$2:$L$23)+1&gt;ROWS($K$2:$K$23)-COUNTBLANK($K$2:$K$23),"",INDIRECT(ADDRESS(SMALL((IF($K$2:$K$23&lt;&gt;"",ROW($K$2:$K$23),ROW()+ROWS($K$2:$K$23))),ROW()-ROW($L$2:$L$23)+1),COLUMN($K$2:$K$23),4)))</f>
        <v>Unvollständig</v>
      </c>
      <c r="X22" s="38" t="str">
        <f t="array" aca="1" ref="X22" ca="1">IF(ROW()-ROW($M$2:$M$23)+1&gt;ROWS($L$2:$L$23)-COUNTBLANK($L$2:$L$23),"",INDIRECT(ADDRESS(SMALL((IF($L$2:$L$23&lt;&gt;"",ROW($L$2:$L$23),ROW()+ROWS($L$2:$L$23))),ROW()-ROW($M$2:$M$23)+1),COLUMN($L$2:$L$23),4)))</f>
        <v>-----</v>
      </c>
      <c r="Y22" s="38" t="str">
        <f t="array" aca="1" ref="Y22" ca="1">IF(ROW()-ROW($N$2:$N$23)+1&gt;ROWS($M$2:$M$23)-COUNTBLANK($M$2:$M$23),"",INDIRECT(ADDRESS(SMALL((IF($M$2:$M$23&lt;&gt;"",ROW($M$2:$M$23),ROW()+ROWS($M$2:$M$23))),ROW()-ROW($N$2:$N$23)+1),COLUMN($M$2:$M$23),4)))</f>
        <v>-----</v>
      </c>
    </row>
    <row r="23" spans="1:25" ht="54.75" customHeight="1" x14ac:dyDescent="0.25">
      <c r="A23" s="43" t="str">
        <f>IF('Kennzahlenbogen_(KB)'!P72=0,"",'Kennzahlenbogen_(KB)'!P72)</f>
        <v>Unvollständig</v>
      </c>
      <c r="B23" s="43"/>
      <c r="C23" s="97">
        <f>IF($A23="I.O.","",'Kennzahlenbogen_(KB)'!A72)</f>
        <v>21</v>
      </c>
      <c r="D23" s="38" t="str">
        <f>IF($A23="I.O.","",'Kennzahlenbogen_(KB)'!C72)</f>
        <v>Bestimmung HER-2-Status vor palliativer Tumortherapie</v>
      </c>
      <c r="E23" s="43" t="str">
        <f>IF(AND('Kennzahlenbogen_(KB)'!J72="",$A23&lt;&gt;"I.O."),"-----",IF($A23="I.O.","",'Kennzahlenbogen_(KB)'!J72))</f>
        <v>-----</v>
      </c>
      <c r="F23" s="38" t="str">
        <f>IF($A23="I.O.","",'Kennzahlenbogen_(KB)'!K72)</f>
        <v>≥ 80%</v>
      </c>
      <c r="G23" s="43" t="str">
        <f>IF(AND('Kennzahlenbogen_(KB)'!M72="",$A23&lt;&gt;"I.O."),"-----",IF($A23="I.O.","",'Kennzahlenbogen_(KB)'!M72))</f>
        <v>-----</v>
      </c>
      <c r="H23" s="43" t="str">
        <f>IF($A23="I.O.","",IF('Kennzahlenbogen_(KB)'!O72="","-----",'Kennzahlenbogen_(KB)'!O72))</f>
        <v>-----</v>
      </c>
      <c r="I23" s="43" t="str">
        <f>IF($A23="I.O.","",IF('Kennzahlenbogen_(KB)'!O73="","-----",'Kennzahlenbogen_(KB)'!O73))</f>
        <v>-----</v>
      </c>
      <c r="J23" s="58" t="str">
        <f>IF($A23="I.O.","",IF('Kennzahlenbogen_(KB)'!O74="","-----",'Kennzahlenbogen_(KB)'!O74))</f>
        <v>n.d.</v>
      </c>
      <c r="K23" s="43" t="str">
        <f>IF($A23="I.O.","",'Kennzahlenbogen_(KB)'!P72)</f>
        <v>Unvollständig</v>
      </c>
      <c r="L23" s="43" t="str">
        <f>IF(AND('Kennzahlenbogen_(KB)'!Q72="",$A23&lt;&gt;"I.O."),"-----",IF($A23="I.O.","",'Kennzahlenbogen_(KB)'!Q72))</f>
        <v>-----</v>
      </c>
      <c r="M23" s="43" t="str">
        <f>IF(AND('Kennzahlenbogen_(KB)'!R72="",$A23&lt;&gt;"I.O."),"-----",IF($A23="I.O.","",'Kennzahlenbogen_(KB)'!R72))</f>
        <v>-----</v>
      </c>
      <c r="O23" s="38">
        <f t="array" aca="1" ref="O23" ca="1">IF(ROW()-ROW($D$2:$D$23)+1&gt;ROWS($C$2:$C$23)-COUNTBLANK($C$2:$C$23),"",INDIRECT(ADDRESS(SMALL((IF($C$2:$C$23&lt;&gt;"",ROW($C$2:$C$23),ROW()+ROWS($C$2:$C$23))),ROW()-ROW($D$2:$D$23)+1),COLUMN($C$2:$C$23),4)))</f>
        <v>21</v>
      </c>
      <c r="P23" s="38" t="str">
        <f t="array" aca="1" ref="P23" ca="1">IF(ROW()-ROW($E$2:$E$23)+1&gt;ROWS($D$2:$D$23)-COUNTBLANK($D$2:$D$23),"",INDIRECT(ADDRESS(SMALL((IF($D$2:$D$23&gt;"",ROW($D$2:$D$23),ROW()+ROWS($D$2:$D$23))),ROW()-ROW($E$2:$E$23)+1),COLUMN($D$2:$D$23),4)))</f>
        <v>Bestimmung HER-2-Status vor palliativer Tumortherapie</v>
      </c>
      <c r="Q23" s="38" t="str">
        <f t="array" aca="1" ref="Q23" ca="1">IF(ROW()-ROW($F$2:$F$23)+1&gt;ROWS($E$2:$E$23)-COUNTBLANK($E$2:$E$23),"",INDIRECT(ADDRESS(SMALL((IF($E$2:$E$23&gt;"",ROW($E$2:$E$23),ROW()+ROWS($E$2:$E$23))),ROW()-ROW($F$2:$F$23)+1),COLUMN($E$2:$E$23),4)))</f>
        <v>-----</v>
      </c>
      <c r="R23" s="38" t="str">
        <f t="array" aca="1" ref="R23" ca="1">IF(ROW()-ROW($G$2:$G$23)+1&gt;ROWS($F$2:$F$23)-COUNTBLANK($F$2:$F$23),"",INDIRECT(ADDRESS(SMALL((IF($F$2:$F$23&gt;"",ROW($F$2:$F$23),ROW()+ROWS($F$2:$F$23))),ROW()-ROW($G$2:$G$23)+1),COLUMN($F$2:$F$23),4)))</f>
        <v>≥ 80%</v>
      </c>
      <c r="S23" s="38" t="str">
        <f t="array" aca="1" ref="S23" ca="1">IF(ROW()-ROW($H$2:$H$23)+1&gt;ROWS($G$2:$G$23)-COUNTBLANK($G$2:$G$23),"",INDIRECT(ADDRESS(SMALL((IF($G$2:$G$23&lt;&gt;"",ROW($G$2:$G$23),ROW()+ROWS($G$2:$G$23))),ROW()-ROW($H$2:$H$23)+1),COLUMN($G$2:$G$23),4)))</f>
        <v>-----</v>
      </c>
      <c r="T23" s="38" t="str">
        <f t="array" aca="1" ref="T23" ca="1">IF(ROW()-ROW($I$2:$I$23)+1&gt;ROWS($H$2:$H$23)-COUNTBLANK($H$2:$H$23),"",INDIRECT(ADDRESS(SMALL((IF($H$2:$H$23&lt;&gt;"",ROW($H$2:$H$23),ROW()+ROWS($H$2:$H$23))),ROW()-ROW($I$2:$I$23)+1),COLUMN($H$2:$H$23),4)))</f>
        <v>-----</v>
      </c>
      <c r="U23" s="38" t="str">
        <f t="array" aca="1" ref="U23" ca="1">IF(ROW()-ROW($J$2:$J$23)+1&gt;ROWS($I$2:$I$23)-COUNTBLANK($I$2:$I$23),"",INDIRECT(ADDRESS(SMALL((IF($I$2:$I$23&lt;&gt;"",ROW($I$2:$I$23),ROW()+ROWS($I$2:$I$23))),ROW()-ROW($J$2:$J$23)+1),COLUMN($I$2:$I$23),4)))</f>
        <v>-----</v>
      </c>
      <c r="V23" s="59" t="str">
        <f t="array" aca="1" ref="V23" ca="1">IF(ROW()-ROW($K$2:$K$23)+1&gt;ROWS($J$2:$J$23)-COUNTBLANK($J$2:$J$23),"",INDIRECT(ADDRESS(SMALL((IF($J$2:$J$23&lt;&gt;"",ROW($J$2:$J$23),ROW()+ROWS($J$2:$J$23))),ROW()-ROW($K$2:$K$23)+1),COLUMN($J$2:$J$23),4)))</f>
        <v>n.d.</v>
      </c>
      <c r="W23" s="38" t="str">
        <f t="array" aca="1" ref="W23" ca="1">IF(ROW()-ROW($L$2:$L$23)+1&gt;ROWS($K$2:$K$23)-COUNTBLANK($K$2:$K$23),"",INDIRECT(ADDRESS(SMALL((IF($K$2:$K$23&lt;&gt;"",ROW($K$2:$K$23),ROW()+ROWS($K$2:$K$23))),ROW()-ROW($L$2:$L$23)+1),COLUMN($K$2:$K$23),4)))</f>
        <v>Unvollständig</v>
      </c>
      <c r="X23" s="38" t="str">
        <f t="array" aca="1" ref="X23" ca="1">IF(ROW()-ROW($M$2:$M$23)+1&gt;ROWS($L$2:$L$23)-COUNTBLANK($L$2:$L$23),"",INDIRECT(ADDRESS(SMALL((IF($L$2:$L$23&lt;&gt;"",ROW($L$2:$L$23),ROW()+ROWS($L$2:$L$23))),ROW()-ROW($M$2:$M$23)+1),COLUMN($L$2:$L$23),4)))</f>
        <v>-----</v>
      </c>
      <c r="Y23" s="38" t="str">
        <f t="array" aca="1" ref="Y23" ca="1">IF(ROW()-ROW($N$2:$N$23)+1&gt;ROWS($M$2:$M$23)-COUNTBLANK($M$2:$M$23),"",INDIRECT(ADDRESS(SMALL((IF($M$2:$M$23&lt;&gt;"",ROW($M$2:$M$23),ROW()+ROWS($M$2:$M$23))),ROW()-ROW($N$2:$N$23)+1),COLUMN($M$2:$M$23),4)))</f>
        <v>-----</v>
      </c>
    </row>
  </sheetData>
  <mergeCells count="1">
    <mergeCell ref="O1:Q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14</vt:i4>
      </vt:variant>
    </vt:vector>
  </HeadingPairs>
  <TitlesOfParts>
    <vt:vector size="27" baseType="lpstr">
      <vt:lpstr>Basisdaten</vt:lpstr>
      <vt:lpstr>Studien</vt:lpstr>
      <vt:lpstr>HilfstabelleStudien</vt:lpstr>
      <vt:lpstr>Untersucher</vt:lpstr>
      <vt:lpstr>Operateure</vt:lpstr>
      <vt:lpstr>HilfstabelleSD</vt:lpstr>
      <vt:lpstr>HilfstabelleB</vt:lpstr>
      <vt:lpstr>Datenquelle</vt:lpstr>
      <vt:lpstr>Kennzahlenbogen_(KB)</vt:lpstr>
      <vt:lpstr>Berechnung1</vt:lpstr>
      <vt:lpstr>HilfstabelleKB</vt:lpstr>
      <vt:lpstr>Datendefizite_KB</vt:lpstr>
      <vt:lpstr>Hilfstabelle DatendefKB</vt:lpstr>
      <vt:lpstr>Basisdaten!Druckbereich</vt:lpstr>
      <vt:lpstr>'Kennzahlenbogen_(KB)'!Druckbereich</vt:lpstr>
      <vt:lpstr>Operateure!Druckbereich</vt:lpstr>
      <vt:lpstr>Studien!Druckbereich</vt:lpstr>
      <vt:lpstr>Untersucher!Druckbereich</vt:lpstr>
      <vt:lpstr>Datendefizite_KB!Drucktitel</vt:lpstr>
      <vt:lpstr>'Hilfstabelle DatendefKB'!Drucktitel</vt:lpstr>
      <vt:lpstr>'Kennzahlenbogen_(KB)'!Drucktitel</vt:lpstr>
      <vt:lpstr>Drucktitel</vt:lpstr>
      <vt:lpstr>KrebsregisterZusammenarbeit</vt:lpstr>
      <vt:lpstr>myCategory</vt:lpstr>
      <vt:lpstr>OncoBox</vt:lpstr>
      <vt:lpstr>Tumordokumentation</vt:lpstr>
      <vt:lpstr>Zentrum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2025-04-09T08:47:51Z</dcterms:modified>
</cp:coreProperties>
</file>