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oz\"/>
    </mc:Choice>
  </mc:AlternateContent>
  <xr:revisionPtr revIDLastSave="0" documentId="13_ncr:1_{6C4221FF-5AC0-47B8-BCC6-19E4EFECF4A9}" xr6:coauthVersionLast="47" xr6:coauthVersionMax="47" xr10:uidLastSave="{00000000-0000-0000-0000-000000000000}"/>
  <workbookProtection workbookAlgorithmName="SHA-512" workbookHashValue="TUOgK39u0yRns8EUTUdS0t15OQdTs1K+BjX4rpC3HgQc0Hz+nlJsdoazdSNQdGVNL09Ogro3gLjOoe1Igmo+5Q==" workbookSaltValue="3A7Av9N2pVseiZ1W3rim7w==" workbookSpinCount="100000" lockStructure="1"/>
  <bookViews>
    <workbookView xWindow="-120" yWindow="-120" windowWidth="29040" windowHeight="15840" tabRatio="776" xr2:uid="{00000000-000D-0000-FFFF-FFFF00000000}"/>
  </bookViews>
  <sheets>
    <sheet name="Zertrechner" sheetId="1" r:id="rId1"/>
    <sheet name="Datenquelle" sheetId="16" state="hidden" r:id="rId2"/>
    <sheet name="HilfstabelleB" sheetId="17" state="hidden" r:id="rId3"/>
    <sheet name="HilfstabelleSD" sheetId="20" state="hidden" r:id="rId4"/>
    <sheet name="HilfstabelleB3" sheetId="18" state="hidden" r:id="rId5"/>
    <sheet name="Kennzahlen Palliativ" sheetId="21" r:id="rId6"/>
    <sheet name="Palliativ" sheetId="23" state="hidden" r:id="rId7"/>
    <sheet name="Berechnung1" sheetId="22" state="hidden" r:id="rId8"/>
    <sheet name="HilfstabelleKB" sheetId="19" state="hidden" r:id="rId9"/>
  </sheets>
  <externalReferences>
    <externalReference r:id="rId10"/>
  </externalReferences>
  <definedNames>
    <definedName name="_xlnm._FilterDatabase" localSheetId="1" hidden="1">Datenquelle!$A$39:$I$208</definedName>
    <definedName name="AngabeKKR">[1]Datenquelle!$B$87:$B$91</definedName>
    <definedName name="myItem">OFFSET(myItemList,0,0,COUNTA(myItemList),1)</definedName>
    <definedName name="myItemList">INDEX([1]Datenquelle!$A$59:$S$79,0,MATCH([1]Datenquelle!$F$95,[1]Datenquelle!$A$58:$S$58,0))</definedName>
    <definedName name="NachweisstufeAlle">Datenquelle!$E$2:$E$7</definedName>
    <definedName name="NachweisstufeMS">Datenquelle!$H$10:$H$13</definedName>
    <definedName name="NachweisstufeMT">Datenquelle!$E$15:$E$18</definedName>
    <definedName name="NachweisstufeMTS">Datenquelle!$E$24:$E$28</definedName>
    <definedName name="NachweisstufeS">Datenquelle!$E$20:$E$22</definedName>
    <definedName name="NachweisstufeZT">Datenquelle!$E$9:$E$12</definedName>
    <definedName name="NachweisstufeZTS">Datenquelle!$E$30:$E$34</definedName>
    <definedName name="neu_ges">Zertrechner!$E$41</definedName>
    <definedName name="_xlnm.Print_Area" localSheetId="5">'Kennzahlen Palliativ'!$A$1:$S$44</definedName>
    <definedName name="_xlnm.Print_Area" localSheetId="0">Zertrechner!$A$1:$O$61</definedName>
    <definedName name="_xlnm.Print_Area">Zertrechner!$A$1:$O$59</definedName>
    <definedName name="_xlnm.Print_Titles" localSheetId="5">'Kennzahlen Palliativ'!$2:$8</definedName>
    <definedName name="RedZyk">Datenquelle!$B$2:$B$3</definedName>
    <definedName name="Tumordokumentation">[1]Datenquelle!$B$1:$B$44</definedName>
    <definedName name="Z_AD479C9E_06F7_4C03_8179_295428B49475_.wvu.PrintArea" localSheetId="0" hidden="1">Zertrechner!$A$1:$J$18</definedName>
    <definedName name="Z_AD479C9E_06F7_4C03_8179_295428B49475_.wvu.PrintTitles" localSheetId="5" hidden="1">'Kennzahlen Palliativ'!$14:$15</definedName>
    <definedName name="Z_DAA0C1F4_4D8F_4BD8_91F9_40281B589772_.wvu.PrintArea" localSheetId="0" hidden="1">Zertrechner!$A$1:$J$18</definedName>
    <definedName name="Z_DAA0C1F4_4D8F_4BD8_91F9_40281B589772_.wvu.PrintTitles" localSheetId="5" hidden="1">'Kennzahlen Palliativ'!$14:$15</definedName>
    <definedName name="ZentrumRegNr" localSheetId="5">[1]Datenquelle!$A$98:$A$194</definedName>
    <definedName name="ZentrumRegNr">Datenquelle!$A$40:$A$208</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4" i="1" l="1"/>
  <c r="C7" i="20" l="1"/>
  <c r="B7" i="20"/>
  <c r="D15" i="17" l="1"/>
  <c r="AA34" i="1" a="1"/>
  <c r="AA34" i="1" s="1"/>
  <c r="R34" i="1"/>
  <c r="Q34" i="1"/>
  <c r="R33" i="1"/>
  <c r="R18" i="21"/>
  <c r="N34" i="1" l="1"/>
  <c r="E15" i="17" s="1"/>
  <c r="O34" i="1" a="1"/>
  <c r="O34" i="1" s="1"/>
  <c r="O35" i="1" a="1"/>
  <c r="O35" i="1" s="1"/>
  <c r="S34" i="1" l="1"/>
  <c r="AB34" i="1" a="1"/>
  <c r="AB34" i="1" s="1"/>
  <c r="M3" i="23"/>
  <c r="L3" i="23"/>
  <c r="K3" i="23"/>
  <c r="J3" i="23"/>
  <c r="I3" i="23"/>
  <c r="H3" i="23"/>
  <c r="G3" i="23"/>
  <c r="F3" i="23"/>
  <c r="E3" i="23"/>
  <c r="D3" i="23"/>
  <c r="C3" i="23"/>
  <c r="B3" i="23" l="1"/>
  <c r="B12" i="19"/>
  <c r="O22" i="1" a="1"/>
  <c r="O22" i="1" s="1"/>
  <c r="D16" i="17" l="1"/>
  <c r="C16" i="17"/>
  <c r="B16" i="17"/>
  <c r="A16" i="17"/>
  <c r="D3" i="17"/>
  <c r="C3" i="17"/>
  <c r="B3" i="17"/>
  <c r="C76" i="1" a="1"/>
  <c r="C76" i="1" s="1"/>
  <c r="C72" i="1"/>
  <c r="Q35" i="1"/>
  <c r="R35" i="1"/>
  <c r="AA35" i="1" a="1"/>
  <c r="AA35" i="1" s="1"/>
  <c r="AA22" i="1" a="1"/>
  <c r="AA22" i="1" s="1"/>
  <c r="N35" i="1" l="1"/>
  <c r="Q22" i="1"/>
  <c r="R22" i="1"/>
  <c r="T22" i="1" l="1"/>
  <c r="F3" i="17"/>
  <c r="AB35" i="1" a="1"/>
  <c r="AB35" i="1" s="1"/>
  <c r="E16" i="17"/>
  <c r="S35" i="1"/>
  <c r="N22" i="1"/>
  <c r="S22" i="1" l="1"/>
  <c r="E3" i="17"/>
  <c r="AB22" i="1" a="1"/>
  <c r="AB22" i="1" s="1"/>
  <c r="AB29" i="1" a="1"/>
  <c r="AB29" i="1" s="1"/>
  <c r="Q29" i="1"/>
  <c r="S29" i="1"/>
  <c r="O44" i="1" l="1" a="1"/>
  <c r="O44" i="1" s="1"/>
  <c r="T44" i="1" s="1"/>
  <c r="Q44" i="1"/>
  <c r="AA43" i="1" a="1"/>
  <c r="AA43" i="1" s="1"/>
  <c r="O56" i="1"/>
  <c r="O55" i="1"/>
  <c r="B23" i="17" l="1"/>
  <c r="C23" i="17"/>
  <c r="D23" i="17"/>
  <c r="E23" i="17"/>
  <c r="A23" i="17"/>
  <c r="C78" i="1" l="1" a="1"/>
  <c r="C78" i="1" s="1"/>
  <c r="O43" i="1" l="1" a="1"/>
  <c r="O43" i="1" s="1"/>
  <c r="T43" i="1" s="1" a="1"/>
  <c r="T43" i="1" s="1"/>
  <c r="F23" i="17" l="1"/>
  <c r="N18" i="22"/>
  <c r="N15" i="22"/>
  <c r="N12" i="22" l="1"/>
  <c r="E2" i="17"/>
  <c r="R43" i="1"/>
  <c r="R40" i="1"/>
  <c r="AA39" i="1" a="1"/>
  <c r="AA39" i="1" s="1"/>
  <c r="AA40" i="1" a="1"/>
  <c r="AA40" i="1" s="1"/>
  <c r="R39" i="1"/>
  <c r="AA38" i="1" l="1" a="1"/>
  <c r="AA38" i="1" s="1"/>
  <c r="R38" i="1"/>
  <c r="AA37" i="1" a="1"/>
  <c r="AA37" i="1" s="1"/>
  <c r="R37" i="1"/>
  <c r="AA36" i="1" a="1"/>
  <c r="AA36" i="1" s="1"/>
  <c r="R36" i="1"/>
  <c r="AA33" i="1" l="1" a="1"/>
  <c r="AA33" i="1" s="1"/>
  <c r="AA32" i="1" a="1"/>
  <c r="AA32" i="1" s="1"/>
  <c r="R32" i="1"/>
  <c r="AA31" i="1" a="1"/>
  <c r="AA31" i="1" s="1"/>
  <c r="R31" i="1"/>
  <c r="AA30" i="1" l="1" a="1"/>
  <c r="AA30" i="1" s="1"/>
  <c r="R30" i="1"/>
  <c r="AA26" i="1" l="1" a="1"/>
  <c r="AA26" i="1" s="1"/>
  <c r="R26" i="1"/>
  <c r="R25" i="1"/>
  <c r="AA25" i="1" a="1"/>
  <c r="AA25" i="1" s="1"/>
  <c r="AA23" i="1" a="1"/>
  <c r="AA23" i="1" s="1"/>
  <c r="AA24" i="1" a="1"/>
  <c r="AA24" i="1" s="1"/>
  <c r="AB21" i="1" a="1"/>
  <c r="AB21" i="1" s="1"/>
  <c r="AA21" i="1" a="1"/>
  <c r="AA21" i="1" s="1"/>
  <c r="R24" i="1"/>
  <c r="S21" i="1"/>
  <c r="R23" i="1"/>
  <c r="R21" i="1" l="1"/>
  <c r="Q21" i="1"/>
  <c r="D17" i="17"/>
  <c r="D18" i="17"/>
  <c r="D19" i="17"/>
  <c r="D20" i="17"/>
  <c r="D21" i="17"/>
  <c r="D22" i="17"/>
  <c r="D11" i="17"/>
  <c r="D12" i="17"/>
  <c r="D13" i="17"/>
  <c r="D14" i="17"/>
  <c r="D4" i="17"/>
  <c r="D5" i="17"/>
  <c r="D6" i="17"/>
  <c r="D7" i="17"/>
  <c r="D2" i="17"/>
  <c r="D1" i="17"/>
  <c r="M41" i="1" l="1"/>
  <c r="M46" i="1" s="1"/>
  <c r="D26" i="17" s="1"/>
  <c r="U21" i="1"/>
  <c r="AB45" i="1" a="1"/>
  <c r="AB45" i="1" s="1"/>
  <c r="D25" i="17" l="1"/>
  <c r="E10" i="17"/>
  <c r="G14" i="19" l="1"/>
  <c r="H14" i="19" s="1"/>
  <c r="G13" i="19"/>
  <c r="H13" i="19" s="1"/>
  <c r="F14" i="19"/>
  <c r="F13" i="19"/>
  <c r="C14" i="19"/>
  <c r="B14" i="19"/>
  <c r="B13" i="19"/>
  <c r="C13" i="19"/>
  <c r="R40" i="21"/>
  <c r="R29" i="21"/>
  <c r="S38" i="21" l="1"/>
  <c r="L18" i="22" s="1"/>
  <c r="M18" i="22" s="1"/>
  <c r="E14" i="19" s="1"/>
  <c r="D14" i="19"/>
  <c r="S27" i="21"/>
  <c r="L15" i="22" s="1"/>
  <c r="M15" i="22" s="1"/>
  <c r="E13" i="19" s="1"/>
  <c r="D13" i="19"/>
  <c r="K18" i="22"/>
  <c r="K15" i="22"/>
  <c r="E41" i="1"/>
  <c r="S45" i="1"/>
  <c r="F35" i="1" l="1"/>
  <c r="F27" i="1"/>
  <c r="T35" i="1"/>
  <c r="F16" i="17"/>
  <c r="E1" i="17"/>
  <c r="E24" i="17"/>
  <c r="O30" i="1" a="1"/>
  <c r="O30" i="1" s="1"/>
  <c r="O25" i="1" a="1"/>
  <c r="O25" i="1" s="1"/>
  <c r="O39" i="1" a="1"/>
  <c r="O39" i="1" s="1"/>
  <c r="O40" i="1" a="1"/>
  <c r="O40" i="1" s="1"/>
  <c r="T40" i="1" s="1"/>
  <c r="F21" i="1"/>
  <c r="O21" i="1" s="1" a="1"/>
  <c r="O21" i="1" s="1"/>
  <c r="F24" i="1"/>
  <c r="O24" i="1" s="1" a="1"/>
  <c r="O24" i="1" s="1"/>
  <c r="F5" i="17" s="1"/>
  <c r="F25" i="1"/>
  <c r="F26" i="1"/>
  <c r="O26" i="1" s="1" a="1"/>
  <c r="O26" i="1" s="1"/>
  <c r="F28" i="1"/>
  <c r="O28" i="1" s="1" a="1"/>
  <c r="O28" i="1" s="1"/>
  <c r="F30" i="1"/>
  <c r="F31" i="1"/>
  <c r="F32" i="1"/>
  <c r="O32" i="1" s="1" a="1"/>
  <c r="O32" i="1" s="1"/>
  <c r="F13" i="17" s="1"/>
  <c r="F34" i="1"/>
  <c r="T34" i="1" s="1"/>
  <c r="F36" i="1"/>
  <c r="F37" i="1"/>
  <c r="O37" i="1" s="1" a="1"/>
  <c r="O37" i="1" s="1"/>
  <c r="F39" i="1"/>
  <c r="F40" i="1"/>
  <c r="F23" i="1"/>
  <c r="O23" i="1" s="1" a="1"/>
  <c r="O23" i="1" s="1"/>
  <c r="B2" i="21"/>
  <c r="G12" i="19"/>
  <c r="H12" i="19" s="1"/>
  <c r="F12" i="19"/>
  <c r="C12" i="19"/>
  <c r="Q45" i="1"/>
  <c r="Q43" i="1"/>
  <c r="Q40" i="1"/>
  <c r="N40" i="1" s="1"/>
  <c r="Q39" i="1"/>
  <c r="N39" i="1" s="1"/>
  <c r="S39" i="1" s="1"/>
  <c r="Q38" i="1"/>
  <c r="N38" i="1" s="1"/>
  <c r="S38" i="1" s="1"/>
  <c r="Q37" i="1"/>
  <c r="N37" i="1" s="1"/>
  <c r="Q36" i="1"/>
  <c r="N36" i="1" s="1"/>
  <c r="E17" i="17" s="1"/>
  <c r="Q33" i="1"/>
  <c r="Q32" i="1"/>
  <c r="N32" i="1" s="1"/>
  <c r="S32" i="1" s="1"/>
  <c r="Q31" i="1"/>
  <c r="N31" i="1" s="1"/>
  <c r="O31" i="1" s="1" a="1"/>
  <c r="O31" i="1" s="1"/>
  <c r="Q30" i="1"/>
  <c r="N30" i="1" s="1"/>
  <c r="Q28" i="1"/>
  <c r="Q27" i="1"/>
  <c r="Q26" i="1"/>
  <c r="N26" i="1" s="1"/>
  <c r="Q25" i="1"/>
  <c r="N25" i="1" s="1"/>
  <c r="S25" i="1" s="1"/>
  <c r="Q24" i="1"/>
  <c r="N24" i="1" s="1"/>
  <c r="S24" i="1" s="1"/>
  <c r="Q23" i="1"/>
  <c r="N23" i="1" s="1"/>
  <c r="C4" i="17"/>
  <c r="C5" i="17"/>
  <c r="C6" i="17"/>
  <c r="C7" i="17"/>
  <c r="C8" i="17"/>
  <c r="C9" i="17"/>
  <c r="C10" i="17"/>
  <c r="C11" i="17"/>
  <c r="C12" i="17"/>
  <c r="C13" i="17"/>
  <c r="C14" i="17"/>
  <c r="C15" i="17"/>
  <c r="C17" i="17"/>
  <c r="C18" i="17"/>
  <c r="C19" i="17"/>
  <c r="C20" i="17"/>
  <c r="C21" i="17"/>
  <c r="C22" i="17"/>
  <c r="C24" i="17"/>
  <c r="B4" i="17"/>
  <c r="B5" i="17"/>
  <c r="B6" i="17"/>
  <c r="B7" i="17"/>
  <c r="B8" i="17"/>
  <c r="B9" i="17"/>
  <c r="B10" i="17"/>
  <c r="B11" i="17"/>
  <c r="B12" i="17"/>
  <c r="B13" i="17"/>
  <c r="B14" i="17"/>
  <c r="B15" i="17"/>
  <c r="B17" i="17"/>
  <c r="B18" i="17"/>
  <c r="B19" i="17"/>
  <c r="B20" i="17"/>
  <c r="B21" i="17"/>
  <c r="B22" i="17"/>
  <c r="B24" i="17"/>
  <c r="A4" i="17"/>
  <c r="A5" i="17"/>
  <c r="A7" i="17"/>
  <c r="A8" i="17"/>
  <c r="A9" i="17"/>
  <c r="A10" i="17"/>
  <c r="A11" i="17"/>
  <c r="A12" i="17"/>
  <c r="A13" i="17"/>
  <c r="A14" i="17"/>
  <c r="A17" i="17"/>
  <c r="A18" i="17"/>
  <c r="A19" i="17"/>
  <c r="A20" i="17"/>
  <c r="A21" i="17"/>
  <c r="A22" i="17"/>
  <c r="A24" i="17"/>
  <c r="L8" i="21"/>
  <c r="F8" i="21"/>
  <c r="A3" i="23" s="1"/>
  <c r="S16" i="21"/>
  <c r="B2" i="19"/>
  <c r="A2" i="17"/>
  <c r="B2" i="20"/>
  <c r="B1" i="20"/>
  <c r="B3" i="19"/>
  <c r="A6" i="18"/>
  <c r="A5" i="18"/>
  <c r="A4" i="18"/>
  <c r="A3" i="18"/>
  <c r="A2" i="18"/>
  <c r="C2" i="17"/>
  <c r="B2" i="17"/>
  <c r="A1" i="17"/>
  <c r="B1" i="17"/>
  <c r="C1" i="17"/>
  <c r="F1" i="17"/>
  <c r="A37" i="16"/>
  <c r="F43" i="1"/>
  <c r="F45" i="1"/>
  <c r="O45" i="1" s="1" a="1"/>
  <c r="O45" i="1" s="1"/>
  <c r="T45" i="1" s="1"/>
  <c r="N33" i="1" l="1"/>
  <c r="S33" i="1" s="1"/>
  <c r="L12" i="22"/>
  <c r="M12" i="22" s="1"/>
  <c r="E12" i="19" s="1"/>
  <c r="D12" i="19"/>
  <c r="T21" i="1"/>
  <c r="F37" i="16"/>
  <c r="A7" i="20" s="1"/>
  <c r="E37" i="16"/>
  <c r="D37" i="16"/>
  <c r="C37" i="16"/>
  <c r="D10" i="1" s="1"/>
  <c r="H37" i="16"/>
  <c r="B37" i="16"/>
  <c r="D8" i="1" s="1"/>
  <c r="F6" i="21" s="1"/>
  <c r="G37" i="16"/>
  <c r="B6" i="18"/>
  <c r="B5" i="18"/>
  <c r="N43" i="1"/>
  <c r="AB43" i="1" s="1" a="1"/>
  <c r="AB43" i="1" s="1"/>
  <c r="S40" i="1"/>
  <c r="E21" i="17"/>
  <c r="AB40" i="1" a="1"/>
  <c r="AB40" i="1" s="1"/>
  <c r="AB39" i="1" a="1"/>
  <c r="AB39" i="1" s="1"/>
  <c r="E20" i="17"/>
  <c r="E19" i="17"/>
  <c r="AB38" i="1" a="1"/>
  <c r="AB38" i="1" s="1"/>
  <c r="O38" i="1" a="1"/>
  <c r="O38" i="1" s="1"/>
  <c r="S37" i="1"/>
  <c r="E18" i="17"/>
  <c r="AB37" i="1" a="1"/>
  <c r="AB37" i="1" s="1"/>
  <c r="O36" i="1" a="1"/>
  <c r="O36" i="1" s="1"/>
  <c r="T36" i="1" s="1"/>
  <c r="S36" i="1"/>
  <c r="AB36" i="1" a="1"/>
  <c r="AB36" i="1" s="1"/>
  <c r="E13" i="17"/>
  <c r="AB32" i="1" a="1"/>
  <c r="AB32" i="1" s="1"/>
  <c r="S31" i="1"/>
  <c r="E12" i="17"/>
  <c r="AB31" i="1" a="1"/>
  <c r="AB31" i="1" s="1"/>
  <c r="AB30" i="1" a="1"/>
  <c r="AB30" i="1" s="1"/>
  <c r="S30" i="1"/>
  <c r="E11" i="17"/>
  <c r="AB26" i="1" a="1"/>
  <c r="AB26" i="1" s="1"/>
  <c r="E7" i="17"/>
  <c r="S26" i="1"/>
  <c r="AB25" i="1" a="1"/>
  <c r="AB25" i="1" s="1"/>
  <c r="E6" i="17"/>
  <c r="E5" i="17"/>
  <c r="AB24" i="1" a="1"/>
  <c r="AB24" i="1" s="1"/>
  <c r="AB23" i="1" a="1"/>
  <c r="AB23" i="1" s="1"/>
  <c r="E4" i="17"/>
  <c r="S23" i="1"/>
  <c r="K12" i="22"/>
  <c r="T30" i="1"/>
  <c r="F11" i="17"/>
  <c r="T28" i="1"/>
  <c r="F9" i="17"/>
  <c r="F21" i="17"/>
  <c r="T39" i="1"/>
  <c r="F20" i="17"/>
  <c r="F22" i="17"/>
  <c r="F12" i="17"/>
  <c r="T31" i="1"/>
  <c r="T25" i="1"/>
  <c r="F6" i="17"/>
  <c r="T23" i="1"/>
  <c r="F4" i="17"/>
  <c r="F18" i="17"/>
  <c r="T37" i="1"/>
  <c r="F2" i="17"/>
  <c r="F24" i="17"/>
  <c r="T32" i="1"/>
  <c r="T24" i="1"/>
  <c r="F38" i="1"/>
  <c r="F33" i="1"/>
  <c r="O33" i="1" s="1" a="1"/>
  <c r="O33" i="1" s="1"/>
  <c r="T33" i="1" s="1"/>
  <c r="F29" i="1"/>
  <c r="O29" i="1" s="1" a="1"/>
  <c r="O29" i="1" s="1"/>
  <c r="F10" i="17" s="1"/>
  <c r="O27" i="1" a="1"/>
  <c r="O27" i="1" s="1"/>
  <c r="T27" i="1" s="1"/>
  <c r="L41" i="1"/>
  <c r="L46" i="1" s="1"/>
  <c r="F15" i="17"/>
  <c r="T26" i="1"/>
  <c r="F7" i="17"/>
  <c r="AB33" i="1" l="1" a="1"/>
  <c r="AB33" i="1" s="1"/>
  <c r="C80" i="1" s="1"/>
  <c r="E14" i="17"/>
  <c r="F41" i="1"/>
  <c r="T29" i="1"/>
  <c r="F14" i="17"/>
  <c r="O51" i="1"/>
  <c r="O52" i="1" s="1"/>
  <c r="O53" i="1" s="1"/>
  <c r="M14" i="1"/>
  <c r="C66" i="1" s="1"/>
  <c r="C70" i="1" s="1"/>
  <c r="S43" i="1"/>
  <c r="E22" i="17"/>
  <c r="F17" i="17"/>
  <c r="N41" i="1"/>
  <c r="F19" i="17"/>
  <c r="C26" i="17"/>
  <c r="C25" i="17"/>
  <c r="F8" i="17"/>
  <c r="T38" i="1"/>
  <c r="C68" i="1" l="1"/>
  <c r="O41" i="1"/>
  <c r="F25" i="17" s="1"/>
  <c r="B3" i="20"/>
  <c r="N46" i="1"/>
  <c r="E26" i="17" s="1"/>
  <c r="E25" i="17"/>
  <c r="B3" i="18"/>
  <c r="B2" i="18"/>
  <c r="O46" i="1" l="1"/>
  <c r="F26" i="17" s="1"/>
  <c r="O58" i="1"/>
  <c r="B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Orsolya Penzes</author>
    <author>o.penzes</author>
  </authors>
  <commentList>
    <comment ref="D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D12" authorId="1" shapeId="0" xr:uid="{00000000-0006-0000-0000-000002000000}">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D14" authorId="0" shapeId="0" xr:uid="{00000000-0006-0000-0000-000003000000}">
      <text>
        <r>
          <rPr>
            <sz val="9"/>
            <color indexed="81"/>
            <rFont val="Arial"/>
            <family val="2"/>
          </rPr>
          <t xml:space="preserve">Vom Institut für das Entgeltsystem im Krankenhaus (InEK) vergebenen Identifizierungsmerkmal (9-stellige Ziffernfolge: 77XXXXXXX). 
Die Bearbeitung ist nur für Zentren mit Standort in Deutschland erforderlich.
</t>
        </r>
      </text>
    </comment>
    <comment ref="M14" authorId="0" shapeId="0" xr:uid="{00000000-0006-0000-0000-000004000000}">
      <text>
        <r>
          <rPr>
            <sz val="9"/>
            <color indexed="81"/>
            <rFont val="Arial"/>
            <family val="2"/>
          </rPr>
          <t>Auswahl erfolgt über Reg.-Nr.</t>
        </r>
      </text>
    </comment>
    <comment ref="D16" authorId="0" shapeId="0" xr:uid="{00000000-0006-0000-0000-000005000000}">
      <text>
        <r>
          <rPr>
            <sz val="9"/>
            <color indexed="81"/>
            <rFont val="Arial"/>
            <family val="2"/>
          </rPr>
          <t>Name, Vorname</t>
        </r>
      </text>
    </comment>
    <comment ref="K20" authorId="0" shapeId="0" xr:uid="{00000000-0006-0000-0000-000006000000}">
      <text>
        <r>
          <rPr>
            <b/>
            <sz val="9"/>
            <color indexed="81"/>
            <rFont val="Arial"/>
            <family val="2"/>
          </rPr>
          <t>Z</t>
        </r>
        <r>
          <rPr>
            <sz val="9"/>
            <color indexed="81"/>
            <rFont val="Arial"/>
            <family val="2"/>
          </rPr>
          <t xml:space="preserve"> - Organkrebszentrum
</t>
        </r>
        <r>
          <rPr>
            <b/>
            <sz val="9"/>
            <color indexed="81"/>
            <rFont val="Arial"/>
            <family val="2"/>
          </rPr>
          <t>M</t>
        </r>
        <r>
          <rPr>
            <sz val="9"/>
            <color indexed="81"/>
            <rFont val="Arial"/>
            <family val="2"/>
          </rPr>
          <t xml:space="preserve"> - Modul
</t>
        </r>
        <r>
          <rPr>
            <b/>
            <sz val="9"/>
            <color indexed="81"/>
            <rFont val="Arial"/>
            <family val="2"/>
          </rPr>
          <t>S</t>
        </r>
        <r>
          <rPr>
            <sz val="9"/>
            <color indexed="81"/>
            <rFont val="Arial"/>
            <family val="2"/>
          </rPr>
          <t xml:space="preserve"> - Schwerpunkt
</t>
        </r>
        <r>
          <rPr>
            <b/>
            <sz val="9"/>
            <color indexed="81"/>
            <rFont val="Arial"/>
            <family val="2"/>
          </rPr>
          <t xml:space="preserve">T </t>
        </r>
        <r>
          <rPr>
            <sz val="9"/>
            <color indexed="81"/>
            <rFont val="Arial"/>
            <family val="2"/>
          </rPr>
          <t xml:space="preserve">- Transitzentrum
</t>
        </r>
        <r>
          <rPr>
            <b/>
            <sz val="9"/>
            <color indexed="81"/>
            <rFont val="Arial"/>
            <family val="2"/>
          </rPr>
          <t xml:space="preserve">A </t>
        </r>
        <r>
          <rPr>
            <sz val="9"/>
            <color indexed="81"/>
            <rFont val="Arial"/>
            <family val="2"/>
          </rPr>
          <t xml:space="preserve">- Addendum
</t>
        </r>
        <r>
          <rPr>
            <b/>
            <sz val="9"/>
            <color indexed="81"/>
            <rFont val="Arial"/>
            <family val="2"/>
          </rPr>
          <t>V</t>
        </r>
        <r>
          <rPr>
            <sz val="9"/>
            <color indexed="81"/>
            <rFont val="Arial"/>
            <family val="2"/>
          </rPr>
          <t xml:space="preserve"> - Aktive Versorgung, jedoch in Geltungsbereich     Zertifizierung nicht betrachtet</t>
        </r>
        <r>
          <rPr>
            <b/>
            <sz val="9"/>
            <color indexed="81"/>
            <rFont val="Arial"/>
            <family val="2"/>
          </rPr>
          <t xml:space="preserve">
n </t>
        </r>
        <r>
          <rPr>
            <sz val="9"/>
            <color indexed="81"/>
            <rFont val="Arial"/>
            <family val="2"/>
          </rPr>
          <t>-  Keine Versorgung der Tumorentität</t>
        </r>
      </text>
    </comment>
    <comment ref="L21" authorId="2" shapeId="0" xr:uid="{00000000-0006-0000-0000-000007000000}">
      <text>
        <r>
          <rPr>
            <sz val="9"/>
            <color indexed="81"/>
            <rFont val="Arial"/>
            <family val="2"/>
          </rPr>
          <t>Operative Primärfälle Datenblatt Darm 
Basisdaten B29+D29+B30+C30+D30</t>
        </r>
      </text>
    </comment>
    <comment ref="M21" authorId="2" shapeId="0" xr:uid="{00000000-0006-0000-0000-000008000000}">
      <text>
        <r>
          <rPr>
            <sz val="9"/>
            <color indexed="81"/>
            <rFont val="Arial"/>
            <family val="2"/>
          </rPr>
          <t>Patienten mit neuaufgetretenem Rezidiv und/ oder Fernmetastasen
Datenblatt Darm KN1</t>
        </r>
      </text>
    </comment>
    <comment ref="N21" authorId="2" shapeId="0" xr:uid="{00000000-0006-0000-0000-000009000000}">
      <text>
        <r>
          <rPr>
            <sz val="9"/>
            <color indexed="81"/>
            <rFont val="Arial"/>
            <family val="2"/>
          </rPr>
          <t>Summe Gesamtfälle und Patienten mit neuaufgetretenem Rezidiv und/ oder Fernmetastasen Datenblatt Darm
Basisdaten H28 + KN1</t>
        </r>
      </text>
    </comment>
    <comment ref="L22" authorId="3" shapeId="0" xr:uid="{00000000-0006-0000-0000-00000A000000}">
      <text>
        <r>
          <rPr>
            <sz val="9"/>
            <color indexed="81"/>
            <rFont val="Arial"/>
            <family val="2"/>
          </rPr>
          <t>Primärfälle Gesamt Datenblatt Analkarzinom Basisdaten K28</t>
        </r>
      </text>
    </comment>
    <comment ref="M22" authorId="3" shapeId="0" xr:uid="{00000000-0006-0000-0000-00000B000000}">
      <text>
        <r>
          <rPr>
            <sz val="9"/>
            <color indexed="81"/>
            <rFont val="Arial"/>
            <family val="2"/>
          </rPr>
          <t>Patienten mit neuaufgetretenem Rezidiv und/ oder Fernmetastasen
Datenblatt Analkarzinom KN 1b</t>
        </r>
      </text>
    </comment>
    <comment ref="N22" authorId="3" shapeId="0" xr:uid="{00000000-0006-0000-0000-00000C000000}">
      <text>
        <r>
          <rPr>
            <sz val="9"/>
            <color indexed="81"/>
            <rFont val="Arial"/>
            <family val="2"/>
          </rPr>
          <t>Summe Primärfälle + Rezidive/ Fernmetastasen</t>
        </r>
      </text>
    </comment>
    <comment ref="L23" authorId="2" shapeId="0" xr:uid="{00000000-0006-0000-0000-00000D000000}">
      <text>
        <r>
          <rPr>
            <sz val="9"/>
            <color indexed="81"/>
            <rFont val="Arial"/>
            <family val="2"/>
          </rPr>
          <t>Primärfälle Gesamt Datenblatt Pankreas Basisdaten J37</t>
        </r>
      </text>
    </comment>
    <comment ref="M23" authorId="2" shapeId="0" xr:uid="{00000000-0006-0000-0000-00000E000000}">
      <text>
        <r>
          <rPr>
            <sz val="9"/>
            <color indexed="81"/>
            <rFont val="Arial"/>
            <family val="2"/>
          </rPr>
          <t>Patienten mit neuaufgetretenem Rezidiv und/ oder Fernmetastasen
Datenblatt Pankreas KN 1b</t>
        </r>
      </text>
    </comment>
    <comment ref="N23" authorId="2" shapeId="0" xr:uid="{00000000-0006-0000-0000-00000F000000}">
      <text>
        <r>
          <rPr>
            <sz val="9"/>
            <color indexed="81"/>
            <rFont val="Arial"/>
            <family val="2"/>
          </rPr>
          <t>Summe Primärfälle + Rezidive/ Fernmetastasen</t>
        </r>
      </text>
    </comment>
    <comment ref="L24" authorId="2" shapeId="0" xr:uid="{00000000-0006-0000-0000-000010000000}">
      <text>
        <r>
          <rPr>
            <sz val="9"/>
            <color indexed="81"/>
            <rFont val="Arial"/>
            <family val="2"/>
          </rPr>
          <t>Primärfälle Magen + Primärfälle Speiseröhre
Datenblatt Magen Basisdaten A31+A39</t>
        </r>
      </text>
    </comment>
    <comment ref="M24" authorId="2" shapeId="0" xr:uid="{00000000-0006-0000-0000-000011000000}">
      <text>
        <r>
          <rPr>
            <sz val="9"/>
            <color indexed="81"/>
            <rFont val="Arial"/>
            <family val="2"/>
          </rPr>
          <t>Patienten mit neuaufgetretenem Rezidiv und/ oder Fernmetastasen Datenblatt Magen KN 1b</t>
        </r>
      </text>
    </comment>
    <comment ref="N24" authorId="2" shapeId="0" xr:uid="{00000000-0006-0000-0000-000012000000}">
      <text>
        <r>
          <rPr>
            <sz val="9"/>
            <color indexed="81"/>
            <rFont val="Arial"/>
            <family val="2"/>
          </rPr>
          <t>Summe Primärfälle + Rezidive/ Fernmetastasen</t>
        </r>
      </text>
    </comment>
    <comment ref="L25" authorId="2" shapeId="0" xr:uid="{00000000-0006-0000-0000-000013000000}">
      <text>
        <r>
          <rPr>
            <sz val="9"/>
            <color indexed="81"/>
            <rFont val="Arial"/>
            <family val="2"/>
          </rPr>
          <t>Primärfälle HCC + Primärfälle biliäre Karzinome
Datenblatt Leber Basisdaten C30+C34</t>
        </r>
      </text>
    </comment>
    <comment ref="M25" authorId="2" shapeId="0" xr:uid="{00000000-0006-0000-0000-000014000000}">
      <text>
        <r>
          <rPr>
            <sz val="9"/>
            <color indexed="81"/>
            <rFont val="Arial"/>
            <family val="2"/>
          </rPr>
          <t>Patienten mit neuaufgetretenem Rezidiv und/ oder Fernmetastasen
Datenblatt Leber KN 1b</t>
        </r>
      </text>
    </comment>
    <comment ref="N25" authorId="2" shapeId="0" xr:uid="{00000000-0006-0000-0000-000015000000}">
      <text>
        <r>
          <rPr>
            <sz val="9"/>
            <color indexed="81"/>
            <rFont val="Arial"/>
            <family val="2"/>
          </rPr>
          <t>Summe Primärfälle + Rezidive/ Fernmetastasen</t>
        </r>
      </text>
    </comment>
    <comment ref="L26" authorId="2" shapeId="0" xr:uid="{00000000-0006-0000-0000-000016000000}">
      <text>
        <r>
          <rPr>
            <sz val="9"/>
            <color indexed="81"/>
            <rFont val="Arial"/>
            <family val="2"/>
          </rPr>
          <t>Primärfälle Datenblatt Speiseröhre Basisdaten K27</t>
        </r>
      </text>
    </comment>
    <comment ref="M26" authorId="2" shapeId="0" xr:uid="{00000000-0006-0000-0000-000017000000}">
      <text>
        <r>
          <rPr>
            <sz val="9"/>
            <color indexed="81"/>
            <rFont val="Arial"/>
            <family val="2"/>
          </rPr>
          <t>Rezidive/ Metastasen Datenblatt Speiseröhre Basisdaten K33</t>
        </r>
      </text>
    </comment>
    <comment ref="N26" authorId="2" shapeId="0" xr:uid="{00000000-0006-0000-0000-000018000000}">
      <text>
        <r>
          <rPr>
            <sz val="9"/>
            <color indexed="81"/>
            <rFont val="Arial"/>
            <family val="2"/>
          </rPr>
          <t>Summe Primärfälle + Rezidive/ Fernmetastasen</t>
        </r>
      </text>
    </comment>
    <comment ref="L29" authorId="2" shapeId="0" xr:uid="{00000000-0006-0000-0000-000019000000}">
      <text>
        <r>
          <rPr>
            <sz val="9"/>
            <color indexed="81"/>
            <rFont val="Arial"/>
            <family val="2"/>
          </rPr>
          <t>Primärfälle Datenblatt Hämatologische Neoplasien Basisdaten D41</t>
        </r>
      </text>
    </comment>
    <comment ref="N29" authorId="3" shapeId="0" xr:uid="{00000000-0006-0000-0000-00001A000000}">
      <text>
        <r>
          <rPr>
            <sz val="9"/>
            <color indexed="81"/>
            <rFont val="Arial"/>
            <family val="2"/>
          </rPr>
          <t>Patientenfälle Datenblatt Hämatologische Neoplasien Basisdaten F41</t>
        </r>
      </text>
    </comment>
    <comment ref="L30" authorId="2" shapeId="0" xr:uid="{00000000-0006-0000-0000-00001B000000}">
      <text>
        <r>
          <rPr>
            <sz val="9"/>
            <color indexed="81"/>
            <rFont val="Arial"/>
            <family val="2"/>
          </rPr>
          <t>Primärfälle Datenblatt Brust Basisdaten L30</t>
        </r>
      </text>
    </comment>
    <comment ref="M30" authorId="2" shapeId="0" xr:uid="{00000000-0006-0000-0000-00001C000000}">
      <text>
        <r>
          <rPr>
            <sz val="9"/>
            <color indexed="81"/>
            <rFont val="Arial"/>
            <family val="2"/>
          </rPr>
          <t>Patienten mit neuaufgetretenem (Lokal-) Rezidiv und/ oder Fernmetastasen (ohne primär M1 Pat.) Datenblatt Brust KN14b</t>
        </r>
      </text>
    </comment>
    <comment ref="N30" authorId="2" shapeId="0" xr:uid="{00000000-0006-0000-0000-00001D000000}">
      <text>
        <r>
          <rPr>
            <sz val="9"/>
            <color indexed="81"/>
            <rFont val="Arial"/>
            <family val="2"/>
          </rPr>
          <t>Summe Primärfälle + Rezidive/ Fernmetastasen</t>
        </r>
      </text>
    </comment>
    <comment ref="L31" authorId="2" shapeId="0" xr:uid="{00000000-0006-0000-0000-00001E000000}">
      <text>
        <r>
          <rPr>
            <sz val="9"/>
            <color indexed="81"/>
            <rFont val="Arial"/>
            <family val="2"/>
          </rPr>
          <t>Primärfälle Datenblatt Gynäkologie Basisdaten D55</t>
        </r>
      </text>
    </comment>
    <comment ref="M31" authorId="2" shapeId="0" xr:uid="{00000000-0006-0000-0000-00001F000000}">
      <text>
        <r>
          <rPr>
            <sz val="9"/>
            <color indexed="81"/>
            <rFont val="Arial"/>
            <family val="2"/>
          </rPr>
          <t>Nicht Primärfälle Datenblatt Gynäkologie Basisdaten K55</t>
        </r>
      </text>
    </comment>
    <comment ref="N31" authorId="2" shapeId="0" xr:uid="{00000000-0006-0000-0000-000020000000}">
      <text>
        <r>
          <rPr>
            <sz val="9"/>
            <color indexed="81"/>
            <rFont val="Arial"/>
            <family val="2"/>
          </rPr>
          <t>Summe Primärfälle + Nicht Primärfälle</t>
        </r>
      </text>
    </comment>
    <comment ref="L32" authorId="2" shapeId="0" xr:uid="{00000000-0006-0000-0000-000021000000}">
      <text>
        <r>
          <rPr>
            <sz val="9"/>
            <color indexed="81"/>
            <rFont val="Arial"/>
            <family val="2"/>
          </rPr>
          <t>Primärfallpatienten MM Datenblatt Haut Basisdaten R37</t>
        </r>
      </text>
    </comment>
    <comment ref="M32" authorId="2" shapeId="0" xr:uid="{00000000-0006-0000-0000-000022000000}">
      <text>
        <r>
          <rPr>
            <sz val="9"/>
            <color indexed="81"/>
            <rFont val="Arial"/>
            <family val="2"/>
          </rPr>
          <t xml:space="preserve">Patienten mit Stadienshift/ Rezidiv
Datenblatt Haut Basisdaten R34 </t>
        </r>
      </text>
    </comment>
    <comment ref="N32" authorId="2" shapeId="0" xr:uid="{00000000-0006-0000-0000-000023000000}">
      <text>
        <r>
          <rPr>
            <sz val="9"/>
            <color indexed="81"/>
            <rFont val="Arial"/>
            <family val="2"/>
          </rPr>
          <t>Summe Primärfälle + Stadienshift/ Rezidiv</t>
        </r>
      </text>
    </comment>
    <comment ref="L33" authorId="2" shapeId="0" xr:uid="{00000000-0006-0000-0000-000024000000}">
      <text>
        <r>
          <rPr>
            <sz val="9"/>
            <color indexed="81"/>
            <rFont val="Arial"/>
            <family val="2"/>
          </rPr>
          <t>Primärfallpatienten gesamt Datenblatt Prostata Basisdaten O40</t>
        </r>
      </text>
    </comment>
    <comment ref="M33" authorId="2" shapeId="0" xr:uid="{00000000-0006-0000-0000-000025000000}">
      <text>
        <r>
          <rPr>
            <sz val="9"/>
            <color indexed="81"/>
            <rFont val="Arial"/>
            <family val="2"/>
          </rPr>
          <t xml:space="preserve">Pat. mit neuaufgetretenem Rezidiv und/ oder Fernmetastasen Datenblatt Prostata
Basisdaten O45+O46 </t>
        </r>
      </text>
    </comment>
    <comment ref="N33" authorId="2" shapeId="0" xr:uid="{00000000-0006-0000-0000-000026000000}">
      <text>
        <r>
          <rPr>
            <sz val="9"/>
            <color indexed="81"/>
            <rFont val="Arial"/>
            <family val="2"/>
          </rPr>
          <t>Summe Primärfälle + Rezidive/ Fernmetastasen</t>
        </r>
      </text>
    </comment>
    <comment ref="L34" authorId="1" shapeId="0" xr:uid="{00000000-0006-0000-0000-000027000000}">
      <text>
        <r>
          <rPr>
            <sz val="9"/>
            <color indexed="81"/>
            <rFont val="Arial"/>
            <family val="2"/>
          </rPr>
          <t>Primärfall-Pat. Gesamt Datenblatt Penis Basisdaten K28</t>
        </r>
      </text>
    </comment>
    <comment ref="M34" authorId="1" shapeId="0" xr:uid="{00000000-0006-0000-0000-000028000000}">
      <text>
        <r>
          <rPr>
            <sz val="9"/>
            <color indexed="81"/>
            <rFont val="Arial"/>
            <family val="2"/>
          </rPr>
          <t>Pat. mit neuaufgetretenem Rezidiv und/ oder Fernmetastasen Datenblatt Penis
Basisdaten K29</t>
        </r>
      </text>
    </comment>
    <comment ref="N34" authorId="1" shapeId="0" xr:uid="{00000000-0006-0000-0000-000029000000}">
      <text>
        <r>
          <rPr>
            <sz val="9"/>
            <color indexed="81"/>
            <rFont val="Arial"/>
            <family val="2"/>
          </rPr>
          <t>Summe Primärfälle + Rezidive/ Fernmetastasen</t>
        </r>
      </text>
    </comment>
    <comment ref="L35" authorId="2" shapeId="0" xr:uid="{00000000-0006-0000-0000-00002A000000}">
      <text>
        <r>
          <rPr>
            <sz val="9"/>
            <color indexed="81"/>
            <rFont val="Arial"/>
            <family val="2"/>
          </rPr>
          <t>Primärfälle gesamt (Keimzelltumoren, Keimstrang-/ Stromatumoren) Datenblatt Hoden Basisdaten M46</t>
        </r>
      </text>
    </comment>
    <comment ref="M35" authorId="2" shapeId="0" xr:uid="{00000000-0006-0000-0000-00002B000000}">
      <text>
        <r>
          <rPr>
            <sz val="9"/>
            <color indexed="81"/>
            <rFont val="Arial"/>
            <family val="2"/>
          </rPr>
          <t xml:space="preserve">(Lokal-)Rezidiv u./o. sekund. Fernmetastasen von Keimzelltumoren Datenblatt Hoden
Basisdaten M48 </t>
        </r>
      </text>
    </comment>
    <comment ref="N35" authorId="3" shapeId="0" xr:uid="{00000000-0006-0000-0000-00002C000000}">
      <text>
        <r>
          <rPr>
            <sz val="9"/>
            <color indexed="81"/>
            <rFont val="Arial"/>
            <family val="2"/>
          </rPr>
          <t>Summe Primärfälle + Rezidive/ Fernmetastasen</t>
        </r>
      </text>
    </comment>
    <comment ref="L36" authorId="2" shapeId="0" xr:uid="{00000000-0006-0000-0000-00002D000000}">
      <text>
        <r>
          <rPr>
            <sz val="9"/>
            <color indexed="81"/>
            <rFont val="Arial"/>
            <family val="2"/>
          </rPr>
          <t>Primärfallpatienten gesamt Datenblatt Niere Basisdaten J35</t>
        </r>
      </text>
    </comment>
    <comment ref="M36" authorId="2" shapeId="0" xr:uid="{00000000-0006-0000-0000-00002E000000}">
      <text>
        <r>
          <rPr>
            <sz val="9"/>
            <color indexed="81"/>
            <rFont val="Arial"/>
            <family val="2"/>
          </rPr>
          <t>Patienten mit neuaufgetretenem Rezidiv und/ oder Fernmetastasen Datenblatt Niere Basisdaten J37</t>
        </r>
      </text>
    </comment>
    <comment ref="N36" authorId="2" shapeId="0" xr:uid="{00000000-0006-0000-0000-00002F000000}">
      <text>
        <r>
          <rPr>
            <sz val="9"/>
            <color indexed="81"/>
            <rFont val="Arial"/>
            <family val="2"/>
          </rPr>
          <t>Summe Primärfälle + Rezidive/ Fernmetastasen</t>
        </r>
      </text>
    </comment>
    <comment ref="L37" authorId="2" shapeId="0" xr:uid="{00000000-0006-0000-0000-000030000000}">
      <text>
        <r>
          <rPr>
            <sz val="9"/>
            <color indexed="81"/>
            <rFont val="Arial"/>
            <family val="2"/>
          </rPr>
          <t>Primärfallpatienten gesamt Datenblatt Harnblase Basisdaten I34</t>
        </r>
      </text>
    </comment>
    <comment ref="M37" authorId="2" shapeId="0" xr:uid="{00000000-0006-0000-0000-000031000000}">
      <text>
        <r>
          <rPr>
            <sz val="9"/>
            <color indexed="81"/>
            <rFont val="Arial"/>
            <family val="2"/>
          </rPr>
          <t>Patienten mit neuaufgetretenem Rezidiv und/ oder Fernmetastasen Datenblatt Harnblase Basisdaten I36</t>
        </r>
      </text>
    </comment>
    <comment ref="N37" authorId="2" shapeId="0" xr:uid="{00000000-0006-0000-0000-000032000000}">
      <text>
        <r>
          <rPr>
            <sz val="9"/>
            <color indexed="81"/>
            <rFont val="Arial"/>
            <family val="2"/>
          </rPr>
          <t>Summe Primärfälle + Rezidive/ Fernmetastasen</t>
        </r>
      </text>
    </comment>
    <comment ref="L38" authorId="2" shapeId="0" xr:uid="{00000000-0006-0000-0000-000033000000}">
      <text>
        <r>
          <rPr>
            <sz val="9"/>
            <color indexed="81"/>
            <rFont val="Arial"/>
            <family val="2"/>
          </rPr>
          <t>Gesamt Primärfälle WGT und GIST und Knochentumoren Datenblatt Sarkom
Basisdaten K43+K49</t>
        </r>
      </text>
    </comment>
    <comment ref="M38" authorId="2" shapeId="0" xr:uid="{00000000-0006-0000-0000-000034000000}">
      <text>
        <r>
          <rPr>
            <sz val="9"/>
            <color indexed="81"/>
            <rFont val="Arial"/>
            <family val="2"/>
          </rPr>
          <t>Zentrumspatienten mit neuaufgetretenem (Lokal-)Rezidiv und/ oder Fernmetastasen
Datenblatt Sarkom Basisdaten K53+K54+K55+K56+K57+K58</t>
        </r>
      </text>
    </comment>
    <comment ref="N38" authorId="2" shapeId="0" xr:uid="{00000000-0006-0000-0000-000035000000}">
      <text>
        <r>
          <rPr>
            <sz val="9"/>
            <color indexed="81"/>
            <rFont val="Arial"/>
            <family val="2"/>
          </rPr>
          <t>Summe Primärfälle + Rezidive/ Fernmetastasen</t>
        </r>
      </text>
    </comment>
    <comment ref="L39" authorId="2" shapeId="0" xr:uid="{00000000-0006-0000-0000-000036000000}">
      <text>
        <r>
          <rPr>
            <sz val="9"/>
            <color indexed="81"/>
            <rFont val="Arial"/>
            <family val="2"/>
          </rPr>
          <t>Primärfälle gesamt Datenblatt Kopf-Hals Basisdaten L43</t>
        </r>
      </text>
    </comment>
    <comment ref="M39" authorId="2" shapeId="0" xr:uid="{00000000-0006-0000-0000-000037000000}">
      <text>
        <r>
          <rPr>
            <sz val="9"/>
            <color indexed="81"/>
            <rFont val="Arial"/>
            <family val="2"/>
          </rPr>
          <t>Patienten mit neuaufgetretenem Rezidiv (Lokal, regionale LK-Metastasen) und/ oder  Fernmetastasen Datenblatt Kopf-Hals KN1b</t>
        </r>
      </text>
    </comment>
    <comment ref="N39" authorId="2" shapeId="0" xr:uid="{00000000-0006-0000-0000-000038000000}">
      <text>
        <r>
          <rPr>
            <sz val="9"/>
            <color indexed="81"/>
            <rFont val="Arial"/>
            <family val="2"/>
          </rPr>
          <t>Summe Primärfälle + Rezidive/ Fernmetastasen</t>
        </r>
      </text>
    </comment>
    <comment ref="L40" authorId="2" shapeId="0" xr:uid="{00000000-0006-0000-0000-000039000000}">
      <text>
        <r>
          <rPr>
            <sz val="9"/>
            <color indexed="81"/>
            <rFont val="Arial"/>
            <family val="2"/>
          </rPr>
          <t>Primärfälle Gesamt Datenblatt Neuro Basisdaten L32</t>
        </r>
      </text>
    </comment>
    <comment ref="M40" authorId="2" shapeId="0" xr:uid="{00000000-0006-0000-0000-00003A000000}">
      <text>
        <r>
          <rPr>
            <sz val="9"/>
            <color indexed="81"/>
            <rFont val="Arial"/>
            <family val="2"/>
          </rPr>
          <t>Patienten mit Rezidiv/ Progress
Datenblatt Neuro KN1b</t>
        </r>
      </text>
    </comment>
    <comment ref="N40" authorId="2" shapeId="0" xr:uid="{00000000-0006-0000-0000-00003B000000}">
      <text>
        <r>
          <rPr>
            <sz val="9"/>
            <color indexed="81"/>
            <rFont val="Arial"/>
            <family val="2"/>
          </rPr>
          <t>Summe Primärfälle + Rezidiv/ Progress</t>
        </r>
      </text>
    </comment>
    <comment ref="L43" authorId="2" shapeId="0" xr:uid="{00000000-0006-0000-0000-00003C000000}">
      <text>
        <r>
          <rPr>
            <sz val="9"/>
            <color indexed="81"/>
            <rFont val="Arial"/>
            <family val="2"/>
          </rPr>
          <t>Primärfälle Gesamt Datenblatt Lunge Basisdaten K33</t>
        </r>
      </text>
    </comment>
    <comment ref="M43" authorId="2" shapeId="0" xr:uid="{00000000-0006-0000-0000-00003D000000}">
      <text>
        <r>
          <rPr>
            <sz val="9"/>
            <color indexed="81"/>
            <rFont val="Arial"/>
            <family val="2"/>
          </rPr>
          <t>Patienten mit neuaufgetretenem Rezidiv und/ oder Fernmetastasen
Datenblatt Lunge KN1b</t>
        </r>
      </text>
    </comment>
    <comment ref="N43" authorId="2" shapeId="0" xr:uid="{00000000-0006-0000-0000-00003E000000}">
      <text>
        <r>
          <rPr>
            <sz val="9"/>
            <color indexed="81"/>
            <rFont val="Arial"/>
            <family val="2"/>
          </rPr>
          <t>Summe Primärfälle + Rezidive/ Fernmetastasen</t>
        </r>
      </text>
    </comment>
    <comment ref="L44" authorId="1" shapeId="0" xr:uid="{00000000-0006-0000-0000-00003F000000}">
      <text>
        <r>
          <rPr>
            <sz val="9"/>
            <color indexed="81"/>
            <rFont val="Arial"/>
            <family val="2"/>
          </rPr>
          <t>Primärfälle Kennzahlenbogen (KB)_Mesotheliom Anzahl KN 1c</t>
        </r>
      </text>
    </comment>
    <comment ref="L45" authorId="2" shapeId="0" xr:uid="{00000000-0006-0000-0000-000040000000}">
      <text>
        <r>
          <rPr>
            <sz val="9"/>
            <color indexed="81"/>
            <rFont val="Arial"/>
            <family val="2"/>
          </rPr>
          <t>Primärfälle Datenblatt Kinderonkologie
Basisdaten D34</t>
        </r>
      </text>
    </comment>
    <comment ref="N45" authorId="2" shapeId="0" xr:uid="{00000000-0006-0000-0000-000041000000}">
      <text>
        <r>
          <rPr>
            <sz val="9"/>
            <color indexed="81"/>
            <rFont val="Arial"/>
            <family val="2"/>
          </rPr>
          <t>Zentrumsfälle Datenblatt Kinderonkologie Basisdaten D38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s>
  <commentList>
    <comment ref="F6" authorId="0" shapeId="0" xr:uid="{00000000-0006-0000-0500-000001000000}">
      <text>
        <r>
          <rPr>
            <sz val="9"/>
            <color indexed="81"/>
            <rFont val="Arial"/>
            <family val="2"/>
          </rPr>
          <t>Übertrag erfolgt aus Tabellenblatt Zertrechner</t>
        </r>
      </text>
    </comment>
    <comment ref="F8" authorId="0" shapeId="0" xr:uid="{00000000-0006-0000-0500-000002000000}">
      <text>
        <r>
          <rPr>
            <sz val="9"/>
            <color indexed="81"/>
            <rFont val="Arial"/>
            <family val="2"/>
          </rPr>
          <t>Übertrag erfolgt aus Tabellenblatt Zertrechner</t>
        </r>
      </text>
    </comment>
    <comment ref="L8" authorId="0" shapeId="0" xr:uid="{00000000-0006-0000-0500-000003000000}">
      <text>
        <r>
          <rPr>
            <sz val="9"/>
            <color indexed="81"/>
            <rFont val="Arial"/>
            <family val="2"/>
          </rPr>
          <t>Übertrag erfolgt aus Tabellenblatt Zertrechner</t>
        </r>
      </text>
    </comment>
    <comment ref="B14" authorId="0" shapeId="0" xr:uid="{00000000-0006-0000-0500-000004000000}">
      <text>
        <r>
          <rPr>
            <sz val="9"/>
            <color indexed="81"/>
            <rFont val="Arial"/>
            <family val="2"/>
          </rPr>
          <t>KN = Kennzahl</t>
        </r>
      </text>
    </comment>
    <comment ref="D14" authorId="0" shapeId="0" xr:uid="{00000000-0006-0000-0500-000005000000}">
      <text>
        <r>
          <rPr>
            <sz val="9"/>
            <color indexed="81"/>
            <rFont val="Arial"/>
            <family val="2"/>
          </rPr>
          <t>EB = Erhebungbogen
LL = Leitlinie (www.leitlinienprogramm-onkologie.de)</t>
        </r>
      </text>
    </comment>
    <comment ref="E14" authorId="1" shapeId="0" xr:uid="{00000000-0006-0000-0500-000006000000}">
      <text>
        <r>
          <rPr>
            <sz val="9"/>
            <color indexed="81"/>
            <rFont val="Arial"/>
            <family val="2"/>
          </rPr>
          <t>Weitere Erläuterungen siehe FAQ.</t>
        </r>
      </text>
    </comment>
    <comment ref="T15" authorId="0" shapeId="0" xr:uid="{00000000-0006-0000-0500-000007000000}">
      <text>
        <r>
          <rPr>
            <sz val="9"/>
            <color indexed="81"/>
            <rFont val="Arial"/>
            <family val="2"/>
          </rPr>
          <t>Wenn Zelle grau, bitte Begründung angeben.</t>
        </r>
      </text>
    </comment>
    <comment ref="B25" authorId="0" shapeId="0" xr:uid="{00000000-0006-0000-0500-000008000000}">
      <text>
        <r>
          <rPr>
            <sz val="9"/>
            <color indexed="81"/>
            <rFont val="Arial"/>
            <family val="2"/>
          </rPr>
          <t>KN = Kennzahl</t>
        </r>
      </text>
    </comment>
    <comment ref="D25" authorId="0" shapeId="0" xr:uid="{00000000-0006-0000-0500-000009000000}">
      <text>
        <r>
          <rPr>
            <sz val="9"/>
            <color indexed="81"/>
            <rFont val="Arial"/>
            <family val="2"/>
          </rPr>
          <t>EB = Erhebungbogen
LL = Leitlinie (www.leitlinienprogramm-onkologie.de)</t>
        </r>
      </text>
    </comment>
    <comment ref="E25" authorId="1" shapeId="0" xr:uid="{00000000-0006-0000-0500-00000A000000}">
      <text>
        <r>
          <rPr>
            <sz val="9"/>
            <color indexed="81"/>
            <rFont val="Arial"/>
            <family val="2"/>
          </rPr>
          <t>Weitere Erläuterungen siehe FAQ.</t>
        </r>
      </text>
    </comment>
    <comment ref="T26" authorId="0" shapeId="0" xr:uid="{00000000-0006-0000-0500-00000B000000}">
      <text>
        <r>
          <rPr>
            <sz val="9"/>
            <color indexed="81"/>
            <rFont val="Arial"/>
            <family val="2"/>
          </rPr>
          <t>Wenn Zelle grau, bitte Begründung angeben.</t>
        </r>
      </text>
    </comment>
    <comment ref="B36" authorId="0" shapeId="0" xr:uid="{00000000-0006-0000-0500-00000C000000}">
      <text>
        <r>
          <rPr>
            <sz val="9"/>
            <color indexed="81"/>
            <rFont val="Arial"/>
            <family val="2"/>
          </rPr>
          <t>KN = Kennzahl</t>
        </r>
      </text>
    </comment>
    <comment ref="D36" authorId="0" shapeId="0" xr:uid="{00000000-0006-0000-0500-00000D000000}">
      <text>
        <r>
          <rPr>
            <sz val="9"/>
            <color indexed="81"/>
            <rFont val="Arial"/>
            <family val="2"/>
          </rPr>
          <t>EB = Erhebungbogen
LL = Leitlinie (www.leitlinienprogramm-onkologie.de)</t>
        </r>
      </text>
    </comment>
    <comment ref="E36" authorId="1" shapeId="0" xr:uid="{00000000-0006-0000-0500-00000E000000}">
      <text>
        <r>
          <rPr>
            <sz val="9"/>
            <color indexed="81"/>
            <rFont val="Arial"/>
            <family val="2"/>
          </rPr>
          <t>Weitere Erläuterungen siehe FAQ.</t>
        </r>
      </text>
    </comment>
    <comment ref="T37" authorId="0" shapeId="0" xr:uid="{00000000-0006-0000-0500-00000F000000}">
      <text>
        <r>
          <rPr>
            <sz val="9"/>
            <color indexed="81"/>
            <rFont val="Arial"/>
            <family val="2"/>
          </rPr>
          <t>Wenn Zelle grau, bitte Begründung angeben.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<sst xmlns="http://schemas.openxmlformats.org/spreadsheetml/2006/main" count="1300" uniqueCount="731">
  <si>
    <t>Gesamt</t>
  </si>
  <si>
    <t>Reg.-Nr.</t>
  </si>
  <si>
    <t>Bundesland</t>
  </si>
  <si>
    <t>Thüringen</t>
  </si>
  <si>
    <t>Baden-Württemberg</t>
  </si>
  <si>
    <t>Bayern</t>
  </si>
  <si>
    <t>Berlin</t>
  </si>
  <si>
    <t>Hamburg</t>
  </si>
  <si>
    <t>Hessen</t>
  </si>
  <si>
    <t>Mecklenburg-Vorpommern</t>
  </si>
  <si>
    <t>Niedersachsen</t>
  </si>
  <si>
    <t>Nordrhein-Westfalen</t>
  </si>
  <si>
    <t>Rheinland-Pfalz</t>
  </si>
  <si>
    <t>Gesamtergebnis</t>
  </si>
  <si>
    <t>Erstzertifizierung</t>
  </si>
  <si>
    <t>Kennzahlenjahr</t>
  </si>
  <si>
    <t>Datum Erstzertifizierung</t>
  </si>
  <si>
    <t>Zentrum</t>
  </si>
  <si>
    <t>Standort</t>
  </si>
  <si>
    <t>Einrichtung 1</t>
  </si>
  <si>
    <t>Status</t>
  </si>
  <si>
    <t>Land</t>
  </si>
  <si>
    <t>Nebenstandort</t>
  </si>
  <si>
    <t>Ja</t>
  </si>
  <si>
    <t>Nein</t>
  </si>
  <si>
    <t>Deutschland</t>
  </si>
  <si>
    <t>Charité - Campus Virchow-Klinikum</t>
  </si>
  <si>
    <t>Charité - Campus Benjamin-Franklin</t>
  </si>
  <si>
    <t>Universitätsklinikum Regensburg</t>
  </si>
  <si>
    <t>Universitätsklinikum Würzburg</t>
  </si>
  <si>
    <t>-----</t>
  </si>
  <si>
    <t>RedZyk</t>
  </si>
  <si>
    <t>Charité Comprehensive Cancer Center</t>
  </si>
  <si>
    <t>Tumorentitäten</t>
  </si>
  <si>
    <t>Anteil</t>
  </si>
  <si>
    <t>in %</t>
  </si>
  <si>
    <t>Z</t>
  </si>
  <si>
    <t>M</t>
  </si>
  <si>
    <t>S</t>
  </si>
  <si>
    <t>T</t>
  </si>
  <si>
    <t>Geltungs-
bereich OZ
ohne V</t>
  </si>
  <si>
    <t>Darm</t>
  </si>
  <si>
    <t>X</t>
  </si>
  <si>
    <t>Pankreas</t>
  </si>
  <si>
    <t>Mamma</t>
  </si>
  <si>
    <t>Lunge</t>
  </si>
  <si>
    <t>Prostata</t>
  </si>
  <si>
    <t>V</t>
  </si>
  <si>
    <t>n</t>
  </si>
  <si>
    <t>Anzahl Organkrebszentren / Module (Summe Z+M)</t>
  </si>
  <si>
    <t>Nachweisstufe</t>
  </si>
  <si>
    <t>NachweisstufeZT</t>
  </si>
  <si>
    <t>NachweisstufeMT</t>
  </si>
  <si>
    <t>Charité - Campus Mitte</t>
  </si>
  <si>
    <t>Onkologisches Zentrum Klinikum Dritter Orden München-Nymphenburg</t>
  </si>
  <si>
    <t>Klinikum Dritter Orden München-Nymphenburg</t>
  </si>
  <si>
    <t>Onkologisches Zentrum Speyer</t>
  </si>
  <si>
    <t>Diakonissen-Stiftungs-Krankenhaus Speyer</t>
  </si>
  <si>
    <t>Klinikum Ludwigsburg</t>
  </si>
  <si>
    <t>Onkologisches Zentrum Ortenau</t>
  </si>
  <si>
    <t>Onkologisches Zentrum Universitätsklinikum Würzburg</t>
  </si>
  <si>
    <t>Evangelisches Waldkrankenhaus Spandau Krankenhausbetriebs gGmbH</t>
  </si>
  <si>
    <t>Onkologisches Zentrum RoMed Klinikum Rosenheim</t>
  </si>
  <si>
    <t>RoMed Klinikum Rosenheim</t>
  </si>
  <si>
    <t>Onkologisches Zentrum Bonn/Rhein-Sieg &amp; Partner</t>
  </si>
  <si>
    <t>Tumorzentrum Heilbronn-Franken</t>
  </si>
  <si>
    <t>Onkologisches Zentrum der Ruhr-Universität Bochum</t>
  </si>
  <si>
    <t>Onkologisches Zentrum St. Marien Amberg</t>
  </si>
  <si>
    <t>Klinikum St. Marien Amberg</t>
  </si>
  <si>
    <t>Onkologisches Zentrum Barmherzige Brüder Regensburg</t>
  </si>
  <si>
    <t>Krankenhaus Barmherzige Brüder Regensburg</t>
  </si>
  <si>
    <t>Kliniken Maria Hilf GmbH</t>
  </si>
  <si>
    <t>Onkologisches Zentrum der Oberschwabenklinik Standort Ravensburg</t>
  </si>
  <si>
    <t>Universitätsmedizin Mannheim (UMM)</t>
  </si>
  <si>
    <t>Onkologisches Zentrum Hubertus-Wald-Tumorzentrum Universitäres Cancer Center Hamburg / UCCH</t>
  </si>
  <si>
    <t>Universitätsklinikum Hamburg-Eppendorf</t>
  </si>
  <si>
    <t>Onkologisches Zentrum Sigmaringen</t>
  </si>
  <si>
    <t>Onkologisches Zentrum Bamberg</t>
  </si>
  <si>
    <t>Onkologisches Zentrum Hegau-Bodensee</t>
  </si>
  <si>
    <t>Hegau-Bodensee-Klinikum Singen</t>
  </si>
  <si>
    <t>Cancer Center Oldenburg, Pius-Hospital</t>
  </si>
  <si>
    <t>Pius Hospital Oldenburg</t>
  </si>
  <si>
    <t>Onkologisches Zentrum am Klinikum St. Elisabeth Straubing</t>
  </si>
  <si>
    <t>Klinikum St. Elisabeth Straubing</t>
  </si>
  <si>
    <t>UniversitätsTumorCentrum Jena</t>
  </si>
  <si>
    <t>Universitätsklinikum Jena</t>
  </si>
  <si>
    <t>Onkologisches Zentrum Vorpommern der Universitätsmedizin Greifswald</t>
  </si>
  <si>
    <t>Universitätsmedizin Greifswald</t>
  </si>
  <si>
    <t>Onkologisches Zentrum im Comprehensive Cancer Center Ulm</t>
  </si>
  <si>
    <t>Universitätsklinikum Ulm</t>
  </si>
  <si>
    <t>Nachweisstufe2</t>
  </si>
  <si>
    <t>Neuroonkologische Tumoren</t>
  </si>
  <si>
    <t>Zertrechner</t>
  </si>
  <si>
    <t>Es ist der Stand darzustellen, wie er zum Zeitpunkt der Erstzertifizierung des Onkologischen Zentrums in Planung ist.</t>
  </si>
  <si>
    <t>Geltungsbereich (mind. 50 %)</t>
  </si>
  <si>
    <t>Versorgungsumfang in % (keine Vorgabe)</t>
  </si>
  <si>
    <t>Anzahl Transitzentren (Summe T)</t>
  </si>
  <si>
    <t xml:space="preserve">Anzahl Organkrebszentren (Z) und/oder Module (M): Erstzertifizierung =2; Rezertifizierung (nach 3 Jahren) =3
</t>
  </si>
  <si>
    <t>Anzahl leere Zellen Tumorentitäten</t>
  </si>
  <si>
    <r>
      <t xml:space="preserve">
</t>
    </r>
    <r>
      <rPr>
        <vertAlign val="superscript"/>
        <sz val="8"/>
        <rFont val="Arial"/>
        <family val="2"/>
      </rPr>
      <t/>
    </r>
  </si>
  <si>
    <t>Anerkennung Nachweisstufe „T“: Max. 2 Organe pro Zentrum bis zur Rezertifizierung; Max. 1 Organ pro Zentrum für weitere 3 Jahre nach Rezertifizierung</t>
  </si>
  <si>
    <t>Gesamt 
(ohne "V")</t>
  </si>
  <si>
    <r>
      <t xml:space="preserve">Reg.-Nr. </t>
    </r>
    <r>
      <rPr>
        <vertAlign val="superscript"/>
        <sz val="9"/>
        <rFont val="Arial"/>
        <family val="2"/>
      </rPr>
      <t>1)</t>
    </r>
  </si>
  <si>
    <r>
      <t xml:space="preserve">Krebsneuer-krankungen </t>
    </r>
    <r>
      <rPr>
        <b/>
        <vertAlign val="superscript"/>
        <sz val="8"/>
        <rFont val="Arial"/>
        <family val="2"/>
      </rPr>
      <t>2)</t>
    </r>
  </si>
  <si>
    <t>Onkologisches Zentrum am Klinikum Kassel</t>
  </si>
  <si>
    <t>Klinikum Kassel</t>
  </si>
  <si>
    <t>Onkologisches Zentrum am Krankenhaus der Barmherzigen Brüder Trier</t>
  </si>
  <si>
    <t>Krankenhaus der Barmherzigen Brüder Trier</t>
  </si>
  <si>
    <t>UniversitätsSpital Zürich</t>
  </si>
  <si>
    <t>Schweiz</t>
  </si>
  <si>
    <t>Österreich</t>
  </si>
  <si>
    <t>Reg.-Nr. oder Erstelldatum oder Ansprechpartner ist leer</t>
  </si>
  <si>
    <t>Onkologisches Zentrum UCT Frankfurt</t>
  </si>
  <si>
    <t>Schleswig-Holstein</t>
  </si>
  <si>
    <t>Onkologisches Zentrum im Stuttgart Cancer Center (SCC) – Tumorzentrum Eva Mayr-Stihl</t>
  </si>
  <si>
    <t>Fachklinik Hornheide</t>
  </si>
  <si>
    <t>Tumorzentrum Luzerner Kantonsspital</t>
  </si>
  <si>
    <t>Luzerner Kantonsspital LUKS</t>
  </si>
  <si>
    <t>Onkologisches Zentrum am Klinikum Südstadt Rostock</t>
  </si>
  <si>
    <t>Klinikum Südstadt Rostock</t>
  </si>
  <si>
    <t>Sachsen</t>
  </si>
  <si>
    <t>Nicht gelistet</t>
  </si>
  <si>
    <t>Geltungsbereich im Versorgungsumfang (mind. 70 %)</t>
  </si>
  <si>
    <r>
      <t xml:space="preserve">Erstelldatum (tt.mm.jjjj) </t>
    </r>
    <r>
      <rPr>
        <vertAlign val="superscript"/>
        <sz val="9"/>
        <rFont val="Arial"/>
        <family val="2"/>
      </rPr>
      <t>1)</t>
    </r>
  </si>
  <si>
    <t>St. Anna Hospital Herne</t>
  </si>
  <si>
    <t>University Cancer Center-Regensburg (UCC-R)</t>
  </si>
  <si>
    <t>Onkologisches Zentrum Gütersloh</t>
  </si>
  <si>
    <t>Klinikum Gütersloh</t>
  </si>
  <si>
    <t>Cancer Center Dachau</t>
  </si>
  <si>
    <t>Onkologisches Zentrum am Klinikum Fulda (OZKF)</t>
  </si>
  <si>
    <t>Klinikum Fulda</t>
  </si>
  <si>
    <t>Universitätsklinikum Essen</t>
  </si>
  <si>
    <t>Onkologisches Centrum Chemnitz</t>
  </si>
  <si>
    <t>Onkologisches Zentrum im Tumorzentrum Freiburg - CCCF</t>
  </si>
  <si>
    <t>Universitätsklinikum Freiburg</t>
  </si>
  <si>
    <t>Universitätsklinikum Schleswig-Holstein, Campus Lübeck</t>
  </si>
  <si>
    <t>Onkologisches Zentrum im Evangelischen Waldkrankenhaus Spandau</t>
  </si>
  <si>
    <t>Onkologisches Zentrum der Kliniken Maria Hilf GmbH Mönchengladbach</t>
  </si>
  <si>
    <t>Onkologisches Zentrum im Comprehensive Cancer Center (CCC) Marburg</t>
  </si>
  <si>
    <t>Onkologisches Zentrum Traunstein</t>
  </si>
  <si>
    <t>Onkologisches Zentrum MAgKs (Münsteraner Allianz gegen Krebs)</t>
  </si>
  <si>
    <t>Marien Hospital Witten</t>
  </si>
  <si>
    <t>DONAUISAR Klinikum Deggendorf</t>
  </si>
  <si>
    <t>SRH Krankenhaus Sigmaringen</t>
  </si>
  <si>
    <t>Universitätsmedizin Rostock</t>
  </si>
  <si>
    <t>Klinikum Traunstein/Kliniken Südostbayern AG</t>
  </si>
  <si>
    <t>Klinikum Stuttgart, Katharinenhospital</t>
  </si>
  <si>
    <t>Alle Primärfallzahlen ausgefüllt: Darm - NOZ</t>
  </si>
  <si>
    <t>Nr</t>
  </si>
  <si>
    <t>ID</t>
  </si>
  <si>
    <t>FormularID</t>
  </si>
  <si>
    <t>Erstelldatum</t>
  </si>
  <si>
    <t>Zaehler</t>
  </si>
  <si>
    <t>Nenner</t>
  </si>
  <si>
    <t>Quote</t>
  </si>
  <si>
    <t>vID</t>
  </si>
  <si>
    <t>Ansprechpartner</t>
  </si>
  <si>
    <r>
      <t xml:space="preserve">--- </t>
    </r>
    <r>
      <rPr>
        <vertAlign val="superscript"/>
        <sz val="8"/>
        <rFont val="Arial"/>
        <family val="2"/>
      </rPr>
      <t>3)</t>
    </r>
  </si>
  <si>
    <t>Johanniter GmbH - Johanniter Krankenhaus Bonn</t>
  </si>
  <si>
    <t>Onkologisches Zentrum der Universitätsmedizin Rostock</t>
  </si>
  <si>
    <t>Onkologisches Zentrum Schwäbisch Gmünd</t>
  </si>
  <si>
    <t>Stauferklinikum Schwäbisch Gmünd</t>
  </si>
  <si>
    <t>Krebszentrum Reutlingen Klinikum am Steinenberg</t>
  </si>
  <si>
    <t>Universitäres Krebszentrum Leipzig (UCCL)</t>
  </si>
  <si>
    <t>Universitätsklinikum Leipzig</t>
  </si>
  <si>
    <t>Cancer Center Braunschweig</t>
  </si>
  <si>
    <t>Städtisches Klinikum Braunschweig</t>
  </si>
  <si>
    <t>Onkologisches Zentrum Westmünsterland am St. Agnes-Hospital Bocholt</t>
  </si>
  <si>
    <t>Klinikum rechts der Isar der Technischen Universität München</t>
  </si>
  <si>
    <t>Onkologisches Zentrum im Universitären Centrum für Tumorerkrankungen Mainz (UCT Mainz)</t>
  </si>
  <si>
    <t>Universitätsmedizin der Johannes Gutenberg - Universität Mainz</t>
  </si>
  <si>
    <t>Tumorzentrum Kantonsspital Baden</t>
  </si>
  <si>
    <t>Kantonsspital Baden</t>
  </si>
  <si>
    <t>Krankenhaus Martha-Maria Halle-Dölau</t>
  </si>
  <si>
    <t>Onkologisches Zentrum Gera</t>
  </si>
  <si>
    <t>SRH Wald-Klinikum Gera</t>
  </si>
  <si>
    <t>Brandenburg</t>
  </si>
  <si>
    <t>Bremen</t>
  </si>
  <si>
    <t>Sachsen-Anhalt</t>
  </si>
  <si>
    <t>Katholisches Klinikum Bochum, St. Josef-Hospital, Universitätsklinikum der RUB</t>
  </si>
  <si>
    <t>Sozialstiftung Bamberg Klinikum am Bruderwald</t>
  </si>
  <si>
    <t>Caritas-Krankenhaus St. Josef</t>
  </si>
  <si>
    <t>Universitätsklinikum Schleswig-Holstein Campus Kiel</t>
  </si>
  <si>
    <t>Onkologisches Zentrum am Westdeutschen Tumorzentrum - Universitätsmedizin Essen</t>
  </si>
  <si>
    <t>St. Agnes-Hospital Bocholt Klinikum Westmünsterland</t>
  </si>
  <si>
    <t>Onkologisches Zentrum Halle-Dölau</t>
  </si>
  <si>
    <t>Onkologiezentrum Mittelland am Kantonsspital Aarau</t>
  </si>
  <si>
    <t>Kantonsspital Aarau</t>
  </si>
  <si>
    <t>Onkologisches Zentrum Rems-Murr-Klinikum Winnenden</t>
  </si>
  <si>
    <t>Rems-Murr-Klinikum Winnenden</t>
  </si>
  <si>
    <t>Onkologisches Zentrum Ludwigshafen</t>
  </si>
  <si>
    <t>Klinikum der Stadt Ludwigshafen am Rhein gGmbH</t>
  </si>
  <si>
    <t>Onkologisches Zentrum Medizinische Hochschule Hannover</t>
  </si>
  <si>
    <t>Medizinische Hochschule Hannover</t>
  </si>
  <si>
    <t>Onkologisches Zentrum Inselspital Bern</t>
  </si>
  <si>
    <t>Inselspital Bern</t>
  </si>
  <si>
    <t>Tumorzentrum Universitätsspital Basel</t>
  </si>
  <si>
    <t>Universitätsspital Basel</t>
  </si>
  <si>
    <t>Klinikum Dortmund</t>
  </si>
  <si>
    <t>Onkologisches Zentrum am CaritasKlinikum Saarbrücken St. Theresia</t>
  </si>
  <si>
    <t>CaritasKlinikum Saarbrücken St. Theresia</t>
  </si>
  <si>
    <t>Saarland</t>
  </si>
  <si>
    <t>HELIOS Onkologisches Zentrum Krefeld</t>
  </si>
  <si>
    <t>HELIOS Klinikum Krefeld</t>
  </si>
  <si>
    <t>Onkologisches Zentrum des UniversitätsKrebszentrums Göttingen / Comprehensive Cancer Center (G-CCC)</t>
  </si>
  <si>
    <t>Universitätsmedizin Göttingen (UMG)</t>
  </si>
  <si>
    <r>
      <rPr>
        <b/>
        <sz val="8"/>
        <color indexed="8"/>
        <rFont val="Arial"/>
        <family val="2"/>
      </rPr>
      <t>Haut</t>
    </r>
    <r>
      <rPr>
        <sz val="8"/>
        <color indexed="8"/>
        <rFont val="Arial"/>
        <family val="2"/>
      </rPr>
      <t xml:space="preserve">
(Invasives malignes Melanom)</t>
    </r>
  </si>
  <si>
    <t xml:space="preserve">Reg.-Nr. </t>
  </si>
  <si>
    <t xml:space="preserve">             Erstelldatum</t>
  </si>
  <si>
    <t>KN</t>
  </si>
  <si>
    <t>Kennzahl-
definition</t>
  </si>
  <si>
    <t>Kennzahlenziel</t>
  </si>
  <si>
    <t>Zähler</t>
  </si>
  <si>
    <t>Grundgesamtheit 
(= Nenner)</t>
  </si>
  <si>
    <t>Plausi unklar</t>
  </si>
  <si>
    <t>Sollvorgabe</t>
  </si>
  <si>
    <t>Ist-Wert</t>
  </si>
  <si>
    <t>Daten-qualität</t>
  </si>
  <si>
    <t>Verifizierung Zentrum</t>
  </si>
  <si>
    <r>
      <t xml:space="preserve">Begründung / Ursache
</t>
    </r>
    <r>
      <rPr>
        <sz val="8"/>
        <color indexed="8"/>
        <rFont val="Arial"/>
        <family val="2"/>
      </rPr>
      <t>(min. 30 Zeichen / max. 500 Zeichen)</t>
    </r>
  </si>
  <si>
    <r>
      <t xml:space="preserve">Eingeleitete / geplante Aktionen
</t>
    </r>
    <r>
      <rPr>
        <sz val="8"/>
        <color indexed="8"/>
        <rFont val="Arial"/>
        <family val="2"/>
      </rPr>
      <t>(bei plausibler Begründung keine Aktion erforderlich)</t>
    </r>
  </si>
  <si>
    <t>1</t>
  </si>
  <si>
    <t>%</t>
  </si>
  <si>
    <r>
      <rPr>
        <b/>
        <u/>
        <sz val="8"/>
        <color indexed="8"/>
        <rFont val="Arial"/>
        <family val="2"/>
      </rPr>
      <t>Bearbeitungshinweise:</t>
    </r>
    <r>
      <rPr>
        <sz val="8"/>
        <color indexed="8"/>
        <rFont val="Arial"/>
        <family val="2"/>
      </rPr>
      <t xml:space="preserve">
Wenn die Datenqualität nicht "I.O." ist, ist in Spalte T ("Begründung / Ursache") der Kennzahlenwert zu begründen bzw. eine kurze Ursachenanalyse mit max. 500 Zeichen vorzunehmen. Ergeben sich aus der Ursachenanalyse konkrete Aktionen zur Verbesserung des Kennzahlenwertes, sind diese in Spalte U ("Eingeleitete / geplante Aktionen") zu beschreiben.</t>
    </r>
  </si>
  <si>
    <t xml:space="preserve">Anzahl von Tumorpatienten mit Reduktion des Schmerzes innerhalb von 48 h </t>
  </si>
  <si>
    <t xml:space="preserve">Möglichst häufig Schmerzreduktion auf der Palliativstation (Erfassung z.B. mittels MIDOS o. IPOS, weitere Instrumente siehe LL Palliativ) </t>
  </si>
  <si>
    <t xml:space="preserve">Schmerzreduktion auf der Palliativstation </t>
  </si>
  <si>
    <t>Kennzahlen Palliativ</t>
  </si>
  <si>
    <t>Magen</t>
  </si>
  <si>
    <t>Kinderonkologie</t>
  </si>
  <si>
    <r>
      <t xml:space="preserve">Ansprechpartner </t>
    </r>
    <r>
      <rPr>
        <vertAlign val="superscript"/>
        <sz val="9"/>
        <color indexed="8"/>
        <rFont val="Arial"/>
        <family val="2"/>
      </rPr>
      <t>1)</t>
    </r>
  </si>
  <si>
    <t>Alle Primärfallzahlen ausgefüllt: Lunge, KIO</t>
  </si>
  <si>
    <t>ErlaeuterungDatendefizit</t>
  </si>
  <si>
    <t>EingeleiteteAktionen</t>
  </si>
  <si>
    <t>KRH Klinikum Siloah</t>
  </si>
  <si>
    <t>Gesundheit Nord Standort Klinikum Bremen-Mitte</t>
  </si>
  <si>
    <t>Städtisches Klinikum Dresden, Standort Friedrichstadt</t>
  </si>
  <si>
    <t>Onkologisches Zentrum Sindelfingen-Böblingen</t>
  </si>
  <si>
    <t>Klinikverbund Südwest - Klinikum Sindelfingen-Böblingen, Kliniken Böblingen</t>
  </si>
  <si>
    <t>Klinikverbund Südwest - Klinikum Sindelfingen-Böblingen, Kliniken Sindelfingen</t>
  </si>
  <si>
    <t>Universitätsmedizinisches Centrum für Tumorerkrankungen Gießen - UCTG</t>
  </si>
  <si>
    <t>Universitätsklinikum Gießen und Marburg, Standort Gießen</t>
  </si>
  <si>
    <t>Onkologisches Zentrum Klinikum Landshut</t>
  </si>
  <si>
    <t>Klinikum Landshut</t>
  </si>
  <si>
    <t>Universitätsklinikum Halle (Saale)</t>
  </si>
  <si>
    <t>Nationales Centrum für Tumorerkrankungen (NCT) Universitätsklinikum Heidelberg</t>
  </si>
  <si>
    <t>Universitätsklinikum Heidelberg</t>
  </si>
  <si>
    <t>Derzeit keine Vorgaben</t>
  </si>
  <si>
    <t>Onkologisches Zentrum am DONAUISAR Klinikum Deggendorf</t>
  </si>
  <si>
    <t>Helios Amper–Klinikum Dachau</t>
  </si>
  <si>
    <t>Onkologisches Zentrum am Städtischen Krankenhaus Kiel</t>
  </si>
  <si>
    <t>Städtisches Krankenhaus Kiel</t>
  </si>
  <si>
    <t>Kantonsspital Winterthur</t>
  </si>
  <si>
    <t>Voraussetzungen erfüllt, Bearbeitung vollständig</t>
  </si>
  <si>
    <t>Comprehensive Cancer Center Tübingen-Stuttgart (Standort Tübingen)</t>
  </si>
  <si>
    <t>Universitätsklinikum Tübingen</t>
  </si>
  <si>
    <t>Klinikum Aschaffenburg - Alzenau gemeinnützige GmbH Standort AB</t>
  </si>
  <si>
    <t>Universitätsklinikum Giessen und Marburg GmbH</t>
  </si>
  <si>
    <t>Onkologisches Zentrum Helios Kliniken Schwerin</t>
  </si>
  <si>
    <t>Helios Kliniken Schwerin</t>
  </si>
  <si>
    <t>Krukenberg-Krebszentrum Halle Onkologisches Zentrum am Universitätsklinikum Halle (Saale)</t>
  </si>
  <si>
    <t>Tumorzentrum Winterthur</t>
  </si>
  <si>
    <t>Onkologisches Zentrum Nordoberpfalz</t>
  </si>
  <si>
    <t>Klinikum Weiden</t>
  </si>
  <si>
    <t>Onkologisches Zentrum Schwarzwald Baar Heuberg</t>
  </si>
  <si>
    <t>Schwarzwald-Baar Klinikum Villingen-Schwenningen</t>
  </si>
  <si>
    <t>Klinik Hirslanden Zürich</t>
  </si>
  <si>
    <t>Onkologisches Zentrum Klinikum Ernst von Bergmann Potsdam</t>
  </si>
  <si>
    <t>Klinikum Ernst von Bergmann</t>
  </si>
  <si>
    <t>Onkologisches Zentrum Leipziger Land</t>
  </si>
  <si>
    <t>Sana Kliniken Leipziger Land</t>
  </si>
  <si>
    <t>Onkologisches Zentrum Stendal</t>
  </si>
  <si>
    <t>Onkologisches Zentrum Klinikum Frankfurt Höchst</t>
  </si>
  <si>
    <t>Klinikum Frankfurt Höchst</t>
  </si>
  <si>
    <t>Onkologisches Zentrum Brandenburg an der Havel</t>
  </si>
  <si>
    <t>Name Palliativeinheit 1</t>
  </si>
  <si>
    <t xml:space="preserve">   Leiter Palliativeinheit 1</t>
  </si>
  <si>
    <t>Name Palliativeinheit 2</t>
  </si>
  <si>
    <t xml:space="preserve">   Leiter Palliativeinheit 2</t>
  </si>
  <si>
    <t>Name Palliativeinheit 3</t>
  </si>
  <si>
    <t xml:space="preserve">   Leiter Palliativeinheit 3</t>
  </si>
  <si>
    <t>Aktionen</t>
  </si>
  <si>
    <t>Feststellung</t>
  </si>
  <si>
    <t>Hinweis</t>
  </si>
  <si>
    <t>Abweichung</t>
  </si>
  <si>
    <t>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</si>
  <si>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x</t>
  </si>
  <si>
    <t>Nachweisstufe/ 
Mindestprimärfälle /
Mindestzentrumsfälle /
Mindestpatientenfälle</t>
  </si>
  <si>
    <t>Speiseröhre</t>
  </si>
  <si>
    <r>
      <rPr>
        <b/>
        <sz val="8"/>
        <color indexed="8"/>
        <rFont val="Arial"/>
        <family val="2"/>
      </rPr>
      <t>Endokrine Malignome (S4)</t>
    </r>
    <r>
      <rPr>
        <sz val="8"/>
        <color indexed="8"/>
        <rFont val="Arial"/>
        <family val="2"/>
      </rPr>
      <t xml:space="preserve">
(inkl. Schilddrüse, Nebenniere, Paraganglien, Hypophyse, Neben-schilddrüse, Neuroendokrine Tumoren)</t>
    </r>
  </si>
  <si>
    <r>
      <t xml:space="preserve">75 </t>
    </r>
    <r>
      <rPr>
        <vertAlign val="superscript"/>
        <sz val="8"/>
        <rFont val="Arial"/>
        <family val="2"/>
      </rPr>
      <t>5)</t>
    </r>
  </si>
  <si>
    <r>
      <t xml:space="preserve">38 </t>
    </r>
    <r>
      <rPr>
        <vertAlign val="superscript"/>
        <sz val="8"/>
        <rFont val="Arial"/>
        <family val="2"/>
      </rPr>
      <t>5)</t>
    </r>
  </si>
  <si>
    <t>Z - Organkrebszentrum
M - Module
S - Schwerpunkte
T-  Transitzentren
V - Aktive Versorgung, jedoch in   Geltungsbereich Zertifizierung nicht betrachtet
K-  Keine Versorgung dieses Organs im Sinne des Zentrumsgedankens</t>
  </si>
  <si>
    <t>NachweisstufeS</t>
  </si>
  <si>
    <t>NachweisstufeMTS</t>
  </si>
  <si>
    <t>NachweisstufeZTS</t>
  </si>
  <si>
    <r>
      <t>Sarkome</t>
    </r>
    <r>
      <rPr>
        <sz val="8"/>
        <color indexed="8"/>
        <rFont val="Arial"/>
        <family val="2"/>
      </rPr>
      <t xml:space="preserve"> (inkl. GIST)</t>
    </r>
  </si>
  <si>
    <r>
      <rPr>
        <b/>
        <sz val="8"/>
        <color indexed="8"/>
        <rFont val="Arial"/>
        <family val="2"/>
      </rPr>
      <t>Kopf-Hals-Tumoren</t>
    </r>
    <r>
      <rPr>
        <sz val="8"/>
        <color indexed="8"/>
        <rFont val="Arial"/>
        <family val="2"/>
      </rPr>
      <t xml:space="preserve">
(Nasenhaupt- und Nasennebenhöhlen, Mundhöhle, Rachen und Kehlkopf, Speicheldrüsen)</t>
    </r>
  </si>
  <si>
    <t>EMAC Filter: Liste Reg.Nr DS; Achtung Datum bei Gültigkeit!</t>
  </si>
  <si>
    <t>UKM - Westdeutsches Tumorzentrum (WTZ) Netzwerkpartner Münster</t>
  </si>
  <si>
    <t>Universitätsklinikum Münster (UKM)</t>
  </si>
  <si>
    <t>Onkologisches Zentrum im CIO Köln</t>
  </si>
  <si>
    <t>Centrum für Integrierte Onkologie Aachen Bonn Köln Düsseldorf im Universitätsklinikum Köln</t>
  </si>
  <si>
    <t xml:space="preserve">Onkologisches Zentrum München Klinik Bogenhausen </t>
  </si>
  <si>
    <t xml:space="preserve">München Klinik Bogenhausen </t>
  </si>
  <si>
    <t>Onkologisches Zentrum im CIO Aachen</t>
  </si>
  <si>
    <t>Centrum für Integrierte Onkologie Aachen Bonn Köln Düsseldorf in der Uniklinik RWTH Aachen</t>
  </si>
  <si>
    <t xml:space="preserve">Klinikum am Steinenberg, Kreiskliniken Reutlingen </t>
  </si>
  <si>
    <t xml:space="preserve">Onkologisches Zentrum im CIO Düsseldorf </t>
  </si>
  <si>
    <t>Centrum für Integrierte Onkologie Aachen Bonn Köln Düsseldorf im Universitätsklinikum Düsseldorf</t>
  </si>
  <si>
    <t>Onkologisches Zentrum im CIO Bonn</t>
  </si>
  <si>
    <t>Centrum für Integrierte Onkologie Aachen Bonn Köln Düsseldorf im Universitätsklinikum Bonn</t>
  </si>
  <si>
    <t>Onkologisches Zentrum im CCCM TUM</t>
  </si>
  <si>
    <t>Onkologisches Zentrum am Städtischen Klinikum Dresden</t>
  </si>
  <si>
    <t>Tumorzentrum Hirslanden Klinik Hirslanden Zürich</t>
  </si>
  <si>
    <t>Onkologisches Zentrum/ Cancer Center Kempten/Allgäu</t>
  </si>
  <si>
    <t>Onkologisches Zentrum Klinikum Klagenfurt</t>
  </si>
  <si>
    <t>Klinikum Klagenfurt am Wörthersee</t>
  </si>
  <si>
    <t>Tumorzentrum Klinikum Hanau</t>
  </si>
  <si>
    <t xml:space="preserve">Klinikum Hanau </t>
  </si>
  <si>
    <r>
      <t xml:space="preserve">35 </t>
    </r>
    <r>
      <rPr>
        <vertAlign val="superscript"/>
        <sz val="8"/>
        <rFont val="Arial"/>
        <family val="2"/>
      </rPr>
      <t>4)</t>
    </r>
  </si>
  <si>
    <r>
      <t xml:space="preserve">18 </t>
    </r>
    <r>
      <rPr>
        <vertAlign val="superscript"/>
        <sz val="8"/>
        <rFont val="Arial"/>
        <family val="2"/>
      </rPr>
      <t>4)</t>
    </r>
  </si>
  <si>
    <r>
      <t xml:space="preserve">25 </t>
    </r>
    <r>
      <rPr>
        <vertAlign val="superscript"/>
        <sz val="8"/>
        <rFont val="Arial"/>
        <family val="2"/>
      </rPr>
      <t>4)</t>
    </r>
  </si>
  <si>
    <r>
      <t xml:space="preserve">50 </t>
    </r>
    <r>
      <rPr>
        <vertAlign val="superscript"/>
        <sz val="8"/>
        <rFont val="Arial"/>
        <family val="2"/>
      </rPr>
      <t>4)</t>
    </r>
  </si>
  <si>
    <r>
      <t xml:space="preserve">30 </t>
    </r>
    <r>
      <rPr>
        <vertAlign val="superscript"/>
        <sz val="8"/>
        <rFont val="Arial"/>
        <family val="2"/>
      </rPr>
      <t>4)</t>
    </r>
  </si>
  <si>
    <r>
      <rPr>
        <sz val="8"/>
        <rFont val="Arial"/>
        <family val="2"/>
      </rPr>
      <t xml:space="preserve">15 </t>
    </r>
    <r>
      <rPr>
        <vertAlign val="superscript"/>
        <sz val="8"/>
        <rFont val="Arial"/>
        <family val="2"/>
      </rPr>
      <t>4)</t>
    </r>
  </si>
  <si>
    <t>Zentrumsfälle ausgefüllt</t>
  </si>
  <si>
    <t>Angabe Zentrum
(letztes Kalenderjahr)</t>
  </si>
  <si>
    <t>Primärfälle</t>
  </si>
  <si>
    <t>Zentrumsfälle/ Patientenfälle/ Gesamtfälle</t>
  </si>
  <si>
    <t>Rezidive/ Fernmetastasen/ Nicht Primärfälle</t>
  </si>
  <si>
    <t>Rez/Met ausgefüllt</t>
  </si>
  <si>
    <t>AlleRez/Met und zentrumsfälle ausgefüllt: Darm - KIO</t>
  </si>
  <si>
    <t>Gesamt (ohne "V")</t>
  </si>
  <si>
    <t>Weitere Informationen/ Auslegungen zu den Kennzahlen sind im FAQ-Dokument der Onkologischen Zentren zu finden.</t>
  </si>
  <si>
    <t>Straße</t>
  </si>
  <si>
    <t xml:space="preserve">        PLZ/Ort</t>
  </si>
  <si>
    <t>&lt; 60%</t>
  </si>
  <si>
    <t>I.O.</t>
  </si>
  <si>
    <t>I.O. (Plausibilität unklar)</t>
  </si>
  <si>
    <t>Sollvorgabe nicht erfüllt</t>
  </si>
  <si>
    <t>Unvollständig</t>
  </si>
  <si>
    <t>Inkorrekt</t>
  </si>
  <si>
    <t>Ausnahme (Plausibilität unklar)</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</si>
  <si>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</si>
  <si>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</si>
  <si>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</si>
  <si>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</si>
  <si>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</si>
  <si>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</si>
  <si>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</si>
  <si>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</si>
  <si>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</si>
  <si>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</si>
  <si>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</si>
  <si>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Aktion</t>
  </si>
  <si>
    <t>n.d.</t>
  </si>
  <si>
    <t>Alle Tumorpatienten mit mittlerem oder starkem Schmerz (Erfassung z.B. mittels MIDOS o. IPOS) bei Aufnahme auf die Palliativstation</t>
  </si>
  <si>
    <t>Onkologisches Zentrum Ludwigsburg</t>
  </si>
  <si>
    <t>Marien Hospital Herne, Klinikum der Ruhr-Universität Bochum</t>
  </si>
  <si>
    <t>Helios Onkologisches Zentrum Erfurt</t>
  </si>
  <si>
    <t>Helios Klinikum Erfurt</t>
  </si>
  <si>
    <t>Oberschwabenklinik, St. Elisabethen-Klinikum, Ravensburg</t>
  </si>
  <si>
    <t>Onkologisches Zentrum Aschaffenburg</t>
  </si>
  <si>
    <t>Onkologisches Zentrum im Comprehensive Cancer Center UniversitätsSpital Zürich</t>
  </si>
  <si>
    <t>Ordensklinikum Linz</t>
  </si>
  <si>
    <t>Ludgerus-Kliniken Münster, Standort Clemenshospital</t>
  </si>
  <si>
    <t>Klinikum Chemnitz, Standort Küchwald</t>
  </si>
  <si>
    <t>Onkologisches Zentrum Städtisches Klinikum Karlsruhe</t>
  </si>
  <si>
    <t>Städtisches Klinikum Karlsruhe</t>
  </si>
  <si>
    <t>Onkologisches Zentrum Klinikum Darmstadt</t>
  </si>
  <si>
    <t>Klinikum Darmstadt</t>
  </si>
  <si>
    <t>Onkologisches Zentrum Berlin an den DRK Kliniken Berlin Köpenick</t>
  </si>
  <si>
    <t>DRK Kliniken Berlin Köpenick</t>
  </si>
  <si>
    <t>Onkologisches Zentrum am Klinikum Mutterhaus Trier</t>
  </si>
  <si>
    <t>Klinikum Mutterhaus der Borromäerinnen Trier</t>
  </si>
  <si>
    <t>Interdisziplinäres Onkologisches Zentrum Klinikum Nürnberg</t>
  </si>
  <si>
    <t>Klinikum Nürnberg</t>
  </si>
  <si>
    <t>Universitätsklinikum Augsburg - Medizincampus</t>
  </si>
  <si>
    <t>Universitätsklinikum Magdeburg</t>
  </si>
  <si>
    <t>EB/ LL</t>
  </si>
  <si>
    <t>QI der LL</t>
  </si>
  <si>
    <t>Onkologisches Zentrum Westerstede</t>
  </si>
  <si>
    <t>Ammerland-Klinik Westerstede</t>
  </si>
  <si>
    <t>Onkologisches Zentrum Passau</t>
  </si>
  <si>
    <t>Klinikum Passau</t>
  </si>
  <si>
    <t>Onkologisches Zentrum Köln-Hohenlind</t>
  </si>
  <si>
    <t>St. Elisabeth-Krankenhaus Köln-Hohenlind</t>
  </si>
  <si>
    <t>Vivantes Klinikum Neukölln</t>
  </si>
  <si>
    <t>Niere</t>
  </si>
  <si>
    <t>Harnblase</t>
  </si>
  <si>
    <t>Mesotheliom</t>
  </si>
  <si>
    <t>Gesamt mit Lunge / Mesotheliom / Kinderonkologie</t>
  </si>
  <si>
    <t>Onkologisches Zentrum REGIOMED Coburg</t>
  </si>
  <si>
    <t>Cancer Center Esslingen (CCE)</t>
  </si>
  <si>
    <t>Klinikum Esslingen</t>
  </si>
  <si>
    <t>Mannheim Cancer Center (MCC)</t>
  </si>
  <si>
    <t>Onkologisches Zentrum Krankenhaus Nordwest</t>
  </si>
  <si>
    <t>Krankenhaus Nordwest, Frankfurt am Main</t>
  </si>
  <si>
    <t>Zentrum für Tumorerkrankungen im Ordensklinikum Linz</t>
  </si>
  <si>
    <t>Universitätsklinikum Frankfurt</t>
  </si>
  <si>
    <t>Onkologisches Zentrum UKSH Campus Kiel</t>
  </si>
  <si>
    <t>Onkologisches Zentrum des Nationalen Centrums für Tumorerkrankungen Dresden (NCT/UCC)</t>
  </si>
  <si>
    <t>Universitätsklinikum „Carl Gustav Carus“ Dresden</t>
  </si>
  <si>
    <t>Onkologisches Zentrum UKSH Campus Lübeck</t>
  </si>
  <si>
    <t>Onkologisches Zentrum Gesundheit Nord - Bremen-Mitte</t>
  </si>
  <si>
    <t>Onkologisches Zentrum Fürth</t>
  </si>
  <si>
    <t xml:space="preserve">Klinikum Fürth </t>
  </si>
  <si>
    <t>Onkologisches Zentrum im Comprehensive Cancer Center Augsburg - CCCA</t>
  </si>
  <si>
    <t>Cancer Center Berlin-Neukölln</t>
  </si>
  <si>
    <t>Nordwestdeutsches Tumorzentrum Klinikum Oldenburg</t>
  </si>
  <si>
    <t>Klinikum Oldenburg</t>
  </si>
  <si>
    <t>Onkologisches Zentrum am Helios Universitätsklinikum Wuppertal</t>
  </si>
  <si>
    <t>Helios Universitätsklinikum Wuppertal</t>
  </si>
  <si>
    <t xml:space="preserve">Onkologiezentrum Lindenhof Bern </t>
  </si>
  <si>
    <t xml:space="preserve">Lindenhofspital Bern </t>
  </si>
  <si>
    <t>Helios Centrum für Tumorerkrankungen Wiesbaden (HCTW)</t>
  </si>
  <si>
    <t>Helios Dr. Horst Schmidt Kliniken Wiesbaden</t>
  </si>
  <si>
    <t>Onkologisches Zentrum Paderborn</t>
  </si>
  <si>
    <t>Brüderkrankenhaus St. Josef Paderborn</t>
  </si>
  <si>
    <t>Onkologisches Zentrum St. Georg Leipzig</t>
  </si>
  <si>
    <t>Klinikum St. Georg Leipzig</t>
  </si>
  <si>
    <t>Tumorzentrum St. Anna Luzern</t>
  </si>
  <si>
    <t>Hirslanden Klinik St. Anna Luzern</t>
  </si>
  <si>
    <r>
      <rPr>
        <b/>
        <sz val="8"/>
        <color indexed="8"/>
        <rFont val="Arial"/>
        <family val="2"/>
      </rPr>
      <t>Gynäkologische Tumoren</t>
    </r>
    <r>
      <rPr>
        <sz val="8"/>
        <color indexed="8"/>
        <rFont val="Arial"/>
        <family val="2"/>
      </rPr>
      <t xml:space="preserve">
(Cervix, Uterus, Ovar inkl. BOT, Vulva, Vaginal Tumoren, STIC)</t>
    </r>
  </si>
  <si>
    <t>Anzahl Organkrebszentren (Z) und/oder Module (M): Erstzertifizierung =2; Rezertifizierung (nach 3 Jahren) =3</t>
  </si>
  <si>
    <t>EZ</t>
  </si>
  <si>
    <t>1-ÜA1</t>
  </si>
  <si>
    <t>1-ÜA2</t>
  </si>
  <si>
    <t>1-WA</t>
  </si>
  <si>
    <t>2-ÜA1</t>
  </si>
  <si>
    <t>2-ÜA2</t>
  </si>
  <si>
    <t>2-WA</t>
  </si>
  <si>
    <t>3-ÜA1</t>
  </si>
  <si>
    <t>3-ÜA2</t>
  </si>
  <si>
    <t>Hämatologische Neoplasien</t>
  </si>
  <si>
    <r>
      <t xml:space="preserve">12 </t>
    </r>
    <r>
      <rPr>
        <vertAlign val="superscript"/>
        <sz val="8"/>
        <rFont val="Arial"/>
        <family val="2"/>
      </rPr>
      <t>6)</t>
    </r>
  </si>
  <si>
    <t>NachweisstufeA</t>
  </si>
  <si>
    <t>A</t>
  </si>
  <si>
    <t>Gesamt mit Lunge / Mesotheliom / KIO (ohne "V")</t>
  </si>
  <si>
    <t>Nachweisstufe
 Z, M, S, T, A, V, n</t>
  </si>
  <si>
    <r>
      <t xml:space="preserve">--- </t>
    </r>
    <r>
      <rPr>
        <vertAlign val="superscript"/>
        <sz val="8"/>
        <rFont val="Arial"/>
        <family val="2"/>
      </rPr>
      <t>7)</t>
    </r>
  </si>
  <si>
    <t>4</t>
  </si>
  <si>
    <t>5</t>
  </si>
  <si>
    <t>Hoden</t>
  </si>
  <si>
    <t>NachweisstufeM(ohne T)</t>
  </si>
  <si>
    <t>Ausnahme</t>
  </si>
  <si>
    <t>Regiomed Klinikum Coburg GmbH</t>
  </si>
  <si>
    <t>Ortenau-Klinikum Offenburg-Kehl, Standort Offenburg St. Josefsklinik</t>
  </si>
  <si>
    <t>Klinikum am Gesundbrunnen / SLK-Kliniken Heilbronn</t>
  </si>
  <si>
    <t>Onkologisches Zentrum Bad Saarow</t>
  </si>
  <si>
    <t>HELIOS-Klinikum Bad Saarow</t>
  </si>
  <si>
    <t>Onkologisches Zentrum, CCC MünchenLMU</t>
  </si>
  <si>
    <t>LMU Klinikum</t>
  </si>
  <si>
    <t>Klinikverbund Allgäu - c/o Klinikum Kempten</t>
  </si>
  <si>
    <t>Universitätsklinikum Brandenburg an der Havel</t>
  </si>
  <si>
    <t>Onkologisches Zentrum der Universitätsmedizin Magdeburg</t>
  </si>
  <si>
    <t xml:space="preserve">Onkologisches Zentrum St. Bernward Krankenhaus Hildesheim </t>
  </si>
  <si>
    <t xml:space="preserve">St. Bernward Krankenhaus Hildesheim </t>
  </si>
  <si>
    <t>Onkologisches Zentrum Klinikum Bielefeld Mitte</t>
  </si>
  <si>
    <t>Klinikum Bielefeld</t>
  </si>
  <si>
    <t>Onkologisches Zentrum am Klinikum Magdeburg</t>
  </si>
  <si>
    <t>Klinikum Magdeburg</t>
  </si>
  <si>
    <t>Tumorzentrum am Johanna-Etienne-Krankenhaus Neuss</t>
  </si>
  <si>
    <t>Universitätsklinikum des Saarlandes</t>
  </si>
  <si>
    <t>Onkologisches Zentrum Hof</t>
  </si>
  <si>
    <t>Sana Klinikum Hof</t>
  </si>
  <si>
    <t>Onkologisches Zentrum Dietrich-Bonhoeffer-Klinikum Neubrandenburg</t>
  </si>
  <si>
    <t>Dietrich-Bonhoeffer-Klinikum Neubrandenburg</t>
  </si>
  <si>
    <t>Allgemeine Feststellungen</t>
  </si>
  <si>
    <t>Allgemeine Hinweise</t>
  </si>
  <si>
    <t>Allgemeine Abweichungen</t>
  </si>
  <si>
    <t>Bewertung Ausschuss</t>
  </si>
  <si>
    <t>Anmerkung OnkoZert</t>
  </si>
  <si>
    <r>
      <t xml:space="preserve">Analkarzinom </t>
    </r>
    <r>
      <rPr>
        <b/>
        <vertAlign val="superscript"/>
        <sz val="8"/>
        <color theme="1"/>
        <rFont val="Arial"/>
        <family val="2"/>
      </rPr>
      <t>7)</t>
    </r>
  </si>
  <si>
    <r>
      <rPr>
        <vertAlign val="superscript"/>
        <sz val="9"/>
        <color indexed="8"/>
        <rFont val="Arial"/>
        <family val="2"/>
      </rPr>
      <t>1)</t>
    </r>
    <r>
      <rPr>
        <sz val="8"/>
        <color indexed="8"/>
        <rFont val="Arial"/>
        <family val="2"/>
      </rPr>
      <t xml:space="preserve"> Reg.-Nr., Erstelldatum und Ansprechpartner müssen verbindlich angegeben werden.
</t>
    </r>
    <r>
      <rPr>
        <vertAlign val="superscript"/>
        <sz val="9"/>
        <color indexed="8"/>
        <rFont val="Arial"/>
        <family val="2"/>
      </rPr>
      <t>2)</t>
    </r>
    <r>
      <rPr>
        <sz val="8"/>
        <color indexed="8"/>
        <rFont val="Arial"/>
        <family val="2"/>
      </rPr>
      <t xml:space="preserve"> Modifizierte RKI-Liste 2008
</t>
    </r>
    <r>
      <rPr>
        <vertAlign val="superscript"/>
        <sz val="9"/>
        <color indexed="8"/>
        <rFont val="Arial"/>
        <family val="2"/>
      </rPr>
      <t>3)</t>
    </r>
    <r>
      <rPr>
        <sz val="8"/>
        <color indexed="8"/>
        <rFont val="Arial"/>
        <family val="2"/>
      </rPr>
      <t xml:space="preserve"> Momentan keine Mindestanforderungen an Primärfälle für Nachweisstufe "S" definiert.
</t>
    </r>
    <r>
      <rPr>
        <vertAlign val="superscript"/>
        <sz val="9"/>
        <color indexed="8"/>
        <rFont val="Arial"/>
        <family val="2"/>
      </rPr>
      <t>4)</t>
    </r>
    <r>
      <rPr>
        <sz val="8"/>
        <color indexed="8"/>
        <rFont val="Arial"/>
        <family val="2"/>
      </rPr>
      <t xml:space="preserve"> Zentrumsfälle (der Anteil in % wird nur dem Geltungsbereich angerechnet, wenn die 
   Mindestvorgabe der Zentrumsfälle erreicht bzw. überschritten wird).
</t>
    </r>
    <r>
      <rPr>
        <vertAlign val="superscript"/>
        <sz val="9"/>
        <color indexed="8"/>
        <rFont val="Arial"/>
        <family val="2"/>
      </rPr>
      <t>5)</t>
    </r>
    <r>
      <rPr>
        <sz val="8"/>
        <color indexed="8"/>
        <rFont val="Arial"/>
        <family val="2"/>
      </rPr>
      <t xml:space="preserve"> Patientenfälle (der Anteil in % wird nur dem Geltungsbereich angerechnet, wenn die 
   Mindestvorgabe der Patientenfälle erreicht bzw. überschritten wird).
</t>
    </r>
    <r>
      <rPr>
        <vertAlign val="superscript"/>
        <sz val="8"/>
        <color indexed="8"/>
        <rFont val="Arial"/>
        <family val="2"/>
      </rPr>
      <t>6)</t>
    </r>
    <r>
      <rPr>
        <sz val="8"/>
        <color indexed="8"/>
        <rFont val="Arial"/>
        <family val="2"/>
      </rPr>
      <t xml:space="preserve"> Bei der Mesotheliomeinheit handelt es sich um ein Addendum (A) zum Lungenkrebs-
   zentrum (kein Modul - M). Die Entität Mesotheliom kann nur in Verbindung mit einem 
   zertifizierten Lungenkrebszentrum gewählt werden. Eine eigenständige Zertifizierung der 
   Mesotheliomeinheit ohne Lunge oder in Verbindung mit einem Onkologischen Zentrum 
   ohne Lunge ist nicht möglich. Die Mesotheliomeinheit wird in Zelle O53 nicht 
   berücksichtigt, da sich weder um ein Zentrum (Z), noch einem Modul (M) handelt.
</t>
    </r>
    <r>
      <rPr>
        <vertAlign val="superscript"/>
        <sz val="8"/>
        <color indexed="8"/>
        <rFont val="Arial"/>
        <family val="2"/>
      </rPr>
      <t xml:space="preserve">7) </t>
    </r>
    <r>
      <rPr>
        <sz val="8"/>
        <color indexed="8"/>
        <rFont val="Arial"/>
        <family val="2"/>
      </rPr>
      <t xml:space="preserve">Um das Modul Analkarzinome zertifizieren zu können muss zwingend ein 
   Darmkrebszentrum zertifiziert sein bzw. parallel erstzertifiziert werden. Der Transitstatus 
   ist für Analkarzinome nicht möglich.
</t>
    </r>
    <r>
      <rPr>
        <vertAlign val="superscript"/>
        <sz val="8"/>
        <color rgb="FF000000"/>
        <rFont val="Arial"/>
        <family val="2"/>
      </rPr>
      <t>8)</t>
    </r>
    <r>
      <rPr>
        <sz val="8"/>
        <color indexed="8"/>
        <rFont val="Arial"/>
        <family val="2"/>
      </rPr>
      <t xml:space="preserve"> Um das Modul Peniskarzinome zertifizieren zu können muss zwingend ein  
   Prostatakrebszentrum zertifiziert sein bzw. parallel erstzertifiziert werden. Der 
   Transitstatus ist für Peniskarzinome nicht möglich.</t>
    </r>
  </si>
  <si>
    <r>
      <t xml:space="preserve">Penis (S6) </t>
    </r>
    <r>
      <rPr>
        <b/>
        <vertAlign val="superscript"/>
        <sz val="8"/>
        <color theme="1"/>
        <rFont val="Arial"/>
        <family val="2"/>
      </rPr>
      <t>8)</t>
    </r>
  </si>
  <si>
    <t>Leiter Palliativeinheit 1</t>
  </si>
  <si>
    <t>Straße 1</t>
  </si>
  <si>
    <t>PLZ/Ort 1</t>
  </si>
  <si>
    <t>Leiter Palliativeinheit 2</t>
  </si>
  <si>
    <t>Straße 2</t>
  </si>
  <si>
    <t>PLZ/Ort 2</t>
  </si>
  <si>
    <t>Leiter Palliativeinheit 3</t>
  </si>
  <si>
    <t>Straße 3</t>
  </si>
  <si>
    <t>PLZ/Ort 3</t>
  </si>
  <si>
    <t>P1_1</t>
  </si>
  <si>
    <t>P2_1</t>
  </si>
  <si>
    <t>P3_1</t>
  </si>
  <si>
    <t>Onkologisches Zentrum Göppingen</t>
  </si>
  <si>
    <t>medius Tumorzentrum Ostfildern-Ruit</t>
  </si>
  <si>
    <t>medius KLINIK OSTFILDERN-RUIT</t>
  </si>
  <si>
    <t>Uniklinikum Erlangen</t>
  </si>
  <si>
    <t>KRH Krebszentrum am KRH Klinikum Siloah</t>
  </si>
  <si>
    <t>Johanniter GmbH - Johanniter Krankenhaus Stendal</t>
  </si>
  <si>
    <t>Johanna-Etienne-Krankenhaus Neuss</t>
  </si>
  <si>
    <t>Onkologisches Zentrum Wesel am Ev. Krankenhaus</t>
  </si>
  <si>
    <t>Evangelisches Krankenhaus Wesel</t>
  </si>
  <si>
    <t>Onkologisches Zentrum am Diakonie-Klinikum Stuttgart</t>
  </si>
  <si>
    <t>Diakonie-Klinikum Stuttgart</t>
  </si>
  <si>
    <t>Onkologisches Zentrum Siloah St. Trudpert Klinikum Pforzheim</t>
  </si>
  <si>
    <t>Siloah St. Trudpert-Klinikum</t>
  </si>
  <si>
    <t>Onkologisches Zentrum Augusta-Kranken-Anstalt Bochum / Ev. Krankenhausgemeinschaft Herne</t>
  </si>
  <si>
    <t>Augusta-Kranken-Anstalt Bochum</t>
  </si>
  <si>
    <t>Onkologisches Zentrum Augusta-Kranken-Anstalt Bochum / Ev. Krankenhaus Herne</t>
  </si>
  <si>
    <t>Evangelisches Krankenhaus Herne</t>
  </si>
  <si>
    <t>Onkologisches Centrum Offenbach</t>
  </si>
  <si>
    <t>Sana Klinikum Offenbach</t>
  </si>
  <si>
    <t>Tumorzentrum Stadtspital Zürich Triemli</t>
  </si>
  <si>
    <t>Stadtspital Zürich Triemli</t>
  </si>
  <si>
    <t>Onkologisches Zentrum am Evangelischen Klinikum Bethel (EvKB)</t>
  </si>
  <si>
    <t>Evangelisches Klinikum Bethel Bielefeld</t>
  </si>
  <si>
    <t>Onkologisches Zentrum Stuttgart am Marienhospital</t>
  </si>
  <si>
    <t>Marienhospital Stuttgart</t>
  </si>
  <si>
    <t>Onkologisches Zentrum Leverkusen</t>
  </si>
  <si>
    <t>Klinikum Leverkusen</t>
  </si>
  <si>
    <t>Onkologisches Zentrum Westpfalz-Klinikum Kaiserslautern</t>
  </si>
  <si>
    <t>Westpfalz Klinikum Kaiserlautern</t>
  </si>
  <si>
    <t>Onkologisches Zentrum Lippe</t>
  </si>
  <si>
    <t>Klinikum Lippe, Standort Detmold</t>
  </si>
  <si>
    <t>Klinikum Lippe, Standort Lemgo</t>
  </si>
  <si>
    <t>Onkologisches Zentrum Bethanien Moers</t>
  </si>
  <si>
    <t>Stiftung Krankenhaus Bethanien für die Grafschaft Moers</t>
  </si>
  <si>
    <t>NachweisstufeMS</t>
  </si>
  <si>
    <r>
      <rPr>
        <b/>
        <sz val="8"/>
        <color indexed="8"/>
        <rFont val="Arial"/>
        <family val="2"/>
      </rPr>
      <t>Sonst. Gastrointestinale Tumoren (S1) (</t>
    </r>
    <r>
      <rPr>
        <sz val="8"/>
        <color indexed="8"/>
        <rFont val="Arial"/>
        <family val="2"/>
      </rPr>
      <t>Neuroendokrine Tumoren des Verdauungstraktes, Dünndarm-Tumoren)</t>
    </r>
  </si>
  <si>
    <t>14 Penis (S6)</t>
  </si>
  <si>
    <t>2 Analkarzinom</t>
  </si>
  <si>
    <t>Leber/ Galle</t>
  </si>
  <si>
    <t>5 Leber/Galle</t>
  </si>
  <si>
    <t>Anlage EB Version M1.1 (Auditjahr 2025 / Kennzahlenjahr 2024)</t>
  </si>
  <si>
    <t>IK-Nummer</t>
  </si>
  <si>
    <t>Standort-Nummer</t>
  </si>
  <si>
    <t>Dif. EZ und 31.12.2024 (Jahre)</t>
  </si>
  <si>
    <t>FAO-Z-001-1</t>
  </si>
  <si>
    <t>FAO-Z-001-2</t>
  </si>
  <si>
    <t>FAO-Z-001-3</t>
  </si>
  <si>
    <t>FAO-Z-003</t>
  </si>
  <si>
    <t>FAO-Z-004</t>
  </si>
  <si>
    <t>FAO-Z-005</t>
  </si>
  <si>
    <t>FAO-Z-007</t>
  </si>
  <si>
    <t>FAO-Z-008</t>
  </si>
  <si>
    <t>ALB FILS KLINIKUM Göppingen</t>
  </si>
  <si>
    <t>FAO-Z-009</t>
  </si>
  <si>
    <t>FAO-Z-012</t>
  </si>
  <si>
    <t>Onkologisches Zentrum Robert Bosch Krankenhaus</t>
  </si>
  <si>
    <t>Robert Bosch Krankenhaus Stuttgart</t>
  </si>
  <si>
    <t>FAO-Z-013</t>
  </si>
  <si>
    <t>FAO-Z-014</t>
  </si>
  <si>
    <t>FAO-Z-015</t>
  </si>
  <si>
    <t>FAO-Z-016</t>
  </si>
  <si>
    <t>FAO-Z-017</t>
  </si>
  <si>
    <t>FAO-Z-018</t>
  </si>
  <si>
    <t>FAO-Z-019</t>
  </si>
  <si>
    <t>FAO-Z-020-2</t>
  </si>
  <si>
    <t>FAO-Z-020-3</t>
  </si>
  <si>
    <t>FAO-Z-020-6</t>
  </si>
  <si>
    <t>FAO-Z-020-7</t>
  </si>
  <si>
    <t>FAO-Z-021</t>
  </si>
  <si>
    <t>FAO-Z-022</t>
  </si>
  <si>
    <t>FAO-Z-023</t>
  </si>
  <si>
    <t>FAO-Z-024</t>
  </si>
  <si>
    <t>FAO-Z-025</t>
  </si>
  <si>
    <t>FAO-Z-027</t>
  </si>
  <si>
    <t>FAO-Z-028</t>
  </si>
  <si>
    <t>FAO-Z-029</t>
  </si>
  <si>
    <t>FAO-Z-031</t>
  </si>
  <si>
    <t>FAO-Z-032</t>
  </si>
  <si>
    <t>FAO-Z-033</t>
  </si>
  <si>
    <t>FAO-Z-034</t>
  </si>
  <si>
    <t>FAO-Z-035</t>
  </si>
  <si>
    <t>FAO-Z-036</t>
  </si>
  <si>
    <t>FAO-Z-037</t>
  </si>
  <si>
    <t>Onkologisches Zentrum des Universitätsklinikums Erlangen</t>
  </si>
  <si>
    <t>FAO-Z-038</t>
  </si>
  <si>
    <t>FAO-Z-039</t>
  </si>
  <si>
    <t>FAO-Z-040</t>
  </si>
  <si>
    <t>FAO-Z-041</t>
  </si>
  <si>
    <t>FAO-Z-043</t>
  </si>
  <si>
    <t>FAO-Z-044</t>
  </si>
  <si>
    <t>FAO-Z-045-1</t>
  </si>
  <si>
    <t>FAO-Z-045-2</t>
  </si>
  <si>
    <t>FAO-Z-046</t>
  </si>
  <si>
    <t>FAO-Z-047</t>
  </si>
  <si>
    <t>FAO-Z-048</t>
  </si>
  <si>
    <t>FAO-Z-049</t>
  </si>
  <si>
    <t>FAO-Z-050</t>
  </si>
  <si>
    <t>FAO-Z-051</t>
  </si>
  <si>
    <t>FAO-Z-054</t>
  </si>
  <si>
    <t>FAO-Z-055</t>
  </si>
  <si>
    <t>FAO-Z-056</t>
  </si>
  <si>
    <t>FAO-Z-057</t>
  </si>
  <si>
    <t>FAO-Z-059</t>
  </si>
  <si>
    <t>FAO-Z-060</t>
  </si>
  <si>
    <t>FAO-Z-061</t>
  </si>
  <si>
    <t>FAO-Z-062</t>
  </si>
  <si>
    <t>FAO-Z-063</t>
  </si>
  <si>
    <t>FAO-Z-064</t>
  </si>
  <si>
    <t>FAO-Z-065</t>
  </si>
  <si>
    <t>FAO-Z-066-1</t>
  </si>
  <si>
    <t>FAO-Z-066-3</t>
  </si>
  <si>
    <t>FAO-Z-068</t>
  </si>
  <si>
    <t>FAO-Z-069</t>
  </si>
  <si>
    <t>FAO-Z-070</t>
  </si>
  <si>
    <t>FAO-Z-071</t>
  </si>
  <si>
    <t>FAO-Z-072</t>
  </si>
  <si>
    <t>FAO-Z-073</t>
  </si>
  <si>
    <t>FAO-Z-074</t>
  </si>
  <si>
    <t>FAO-Z-076</t>
  </si>
  <si>
    <t>FAO-Z-077</t>
  </si>
  <si>
    <t>FAO-Z-078</t>
  </si>
  <si>
    <t>FAO-Z-079</t>
  </si>
  <si>
    <t>FAO-Z-080</t>
  </si>
  <si>
    <t>FAO-Z-081</t>
  </si>
  <si>
    <t>FAO-Z-082</t>
  </si>
  <si>
    <t>FAO-Z-084</t>
  </si>
  <si>
    <t>FAO-Z-085</t>
  </si>
  <si>
    <t>FAO-Z-087</t>
  </si>
  <si>
    <t>FAO-Z-088</t>
  </si>
  <si>
    <t>FAO-Z-089</t>
  </si>
  <si>
    <t>FAO-Z-092</t>
  </si>
  <si>
    <t>FAO-Z-093</t>
  </si>
  <si>
    <t>FAO-Z-094</t>
  </si>
  <si>
    <t>FAO-Z-095</t>
  </si>
  <si>
    <t>FAO-Z-096</t>
  </si>
  <si>
    <t>FAO-Z-097</t>
  </si>
  <si>
    <t>FAO-Z-098</t>
  </si>
  <si>
    <t>FAO-Z-100</t>
  </si>
  <si>
    <t>FAO-Z-101</t>
  </si>
  <si>
    <t>FAO-Z-102</t>
  </si>
  <si>
    <t>FAO-Z-103</t>
  </si>
  <si>
    <t>FAO-Z-104</t>
  </si>
  <si>
    <t>Westfälisches Krebszentrum Klinikum Dortmund</t>
  </si>
  <si>
    <t>FAO-Z-106</t>
  </si>
  <si>
    <t>FAO-Z-107</t>
  </si>
  <si>
    <t>Onkologisches Zentrum Asklepios Klinik Barmbek</t>
  </si>
  <si>
    <t>Asklepios Klinik Barmbek</t>
  </si>
  <si>
    <t>FAO-Z-108</t>
  </si>
  <si>
    <t>FAO-Z-109</t>
  </si>
  <si>
    <t>FAO-Z-110</t>
  </si>
  <si>
    <t>Onkologisches Zentrum Tauberfranken</t>
  </si>
  <si>
    <t>Caritas-Krankenhaus Bad Mergentheim</t>
  </si>
  <si>
    <t>FAO-Z-112-1</t>
  </si>
  <si>
    <t>FAO-Z-112-2</t>
  </si>
  <si>
    <t>FAO-Z-114</t>
  </si>
  <si>
    <t xml:space="preserve">Onkologisches Zentrum der ViDia Christliche Kliniken Karlsruhe </t>
  </si>
  <si>
    <t>ViDia Christliche Kliniken Karlsruhe</t>
  </si>
  <si>
    <t>FAO-Z-115</t>
  </si>
  <si>
    <t>FAO-Z-116</t>
  </si>
  <si>
    <t>FAO-Z-117</t>
  </si>
  <si>
    <t>FAO-Z-118</t>
  </si>
  <si>
    <t>FAO-Z-119</t>
  </si>
  <si>
    <t>FAO-Z-120</t>
  </si>
  <si>
    <t>FAO-Z-121</t>
  </si>
  <si>
    <t>FAO-Z-122</t>
  </si>
  <si>
    <t>FAO-Z-123</t>
  </si>
  <si>
    <t>FAO-Z-124</t>
  </si>
  <si>
    <t>FAO-Z-125</t>
  </si>
  <si>
    <t>FAO-Z-127</t>
  </si>
  <si>
    <t>FAO-Z-128</t>
  </si>
  <si>
    <t>FAO-Z-129</t>
  </si>
  <si>
    <t>FAO-Z-130</t>
  </si>
  <si>
    <t>FAO-Z-131</t>
  </si>
  <si>
    <t>FAO-Z-133</t>
  </si>
  <si>
    <t>FAO-Z-134</t>
  </si>
  <si>
    <t>FAO-Z-135</t>
  </si>
  <si>
    <t>FAO-Z-136</t>
  </si>
  <si>
    <t>FAO-Z-137</t>
  </si>
  <si>
    <t>FAO-Z-138</t>
  </si>
  <si>
    <t>FAO-Z-139</t>
  </si>
  <si>
    <t>FAO-Z-140</t>
  </si>
  <si>
    <t>FAO-Z-141</t>
  </si>
  <si>
    <t>FAO-Z-142</t>
  </si>
  <si>
    <t>FAO-Z-143</t>
  </si>
  <si>
    <t>FAO-Z-144</t>
  </si>
  <si>
    <t>FAO-Z-145</t>
  </si>
  <si>
    <t>FAO-Z-146</t>
  </si>
  <si>
    <t>FAO-Z-147</t>
  </si>
  <si>
    <t>FAO-Z-149</t>
  </si>
  <si>
    <t>FAO-Z-150</t>
  </si>
  <si>
    <t>FAO-Z-153</t>
  </si>
  <si>
    <t>FAO-Z-154</t>
  </si>
  <si>
    <t>FAO-Z-155</t>
  </si>
  <si>
    <t>FAO-Z-156</t>
  </si>
  <si>
    <t>FAO-Z-157</t>
  </si>
  <si>
    <t>FAO-Z-158</t>
  </si>
  <si>
    <t>FAO-Z-159</t>
  </si>
  <si>
    <t>FAO-Z-160</t>
  </si>
  <si>
    <t>Universitätsmedizinisches Zentrum für Tumorerkrankungen des Saarlandes</t>
  </si>
  <si>
    <t>FAO-Z-161</t>
  </si>
  <si>
    <t>FAO-Z-164</t>
  </si>
  <si>
    <t>FAO-Z-165</t>
  </si>
  <si>
    <t>FAO-Z-166</t>
  </si>
  <si>
    <t>FAO-Z-167</t>
  </si>
  <si>
    <t>FAO-Z-168-1</t>
  </si>
  <si>
    <t>FAO-Z-168-2</t>
  </si>
  <si>
    <t>FAO-Z-169</t>
  </si>
  <si>
    <t>FAO-Z-170</t>
  </si>
  <si>
    <t>FAO-Z-171</t>
  </si>
  <si>
    <t>FAO-Z-172</t>
  </si>
  <si>
    <t>FAO-Z-173</t>
  </si>
  <si>
    <t>FAO-Z-174</t>
  </si>
  <si>
    <t>FAO-Z-175-1</t>
  </si>
  <si>
    <t>FAO-Z-175-2</t>
  </si>
  <si>
    <t>FAO-Z-176</t>
  </si>
  <si>
    <t>FAO-Z-180</t>
  </si>
  <si>
    <t>Onkologisches Zentrum Rotkreuzklinikum München</t>
  </si>
  <si>
    <t>Rotkreuzklinikum München</t>
  </si>
  <si>
    <t>FAO-Z-182</t>
  </si>
  <si>
    <t>Onkologische Zentrum BETHESDA Duisburg - Klinikum Niederrhein Standort Bethesda Duisburg</t>
  </si>
  <si>
    <t>Evangelisches Krankenhaus BETHESDA zu Duisburg</t>
  </si>
  <si>
    <t>FAO-Z-183</t>
  </si>
  <si>
    <t>Onkologisches Zentrum des Städtischen Klinikum Dessau</t>
  </si>
  <si>
    <t>Städtisches Klinikum Dessau</t>
  </si>
  <si>
    <t>FAO-Z-184</t>
  </si>
  <si>
    <t>Onkologisches Zentrum am St. Johannes Hospital Dortmund</t>
  </si>
  <si>
    <t>St. Johannes Hospital Dortmund</t>
  </si>
  <si>
    <t>FAO-Z-186</t>
  </si>
  <si>
    <t>Onkologisches Zentrum Marien-Hospital Wesel</t>
  </si>
  <si>
    <t>Marien-Hospital Wesel</t>
  </si>
  <si>
    <t>FAO-Z-188</t>
  </si>
  <si>
    <t>Interdisziplinäres Onkologisches Zentrum Diakonie Klinikum Siegen</t>
  </si>
  <si>
    <t>Diakonie Klinikum Siegen</t>
  </si>
  <si>
    <t>FAO-Z-189</t>
  </si>
  <si>
    <t>Onkologisches Zentrum St. Josefs-Hospital Wiesbaden</t>
  </si>
  <si>
    <t>St. Josefs-Hospital Wiesbaden</t>
  </si>
  <si>
    <t>FAO-Z-190</t>
  </si>
  <si>
    <t>Onkologisches Zentrum Oberland Garmisch-Partenkirchen</t>
  </si>
  <si>
    <t>Klinikum Garmisch-Partenkirchen</t>
  </si>
  <si>
    <t>FAO-Z-191</t>
  </si>
  <si>
    <t>Onkologisches Zentrum Koblenz Mittelrhein</t>
  </si>
  <si>
    <t>Gemeinschaftsklinikum Mittelrhein Kemperhof/ Ev. Stift St. Martin Koblenz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</si>
</sst>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92" x14ac:knownFonts="1">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sz val="9"/>
      <name val="Arial"/>
      <family val="2"/>
    </font>
    <font>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0"/>
      <name val="Arial"/>
      <family val="2"/>
    </font>
    <font>
      <vertAlign val="superscript"/>
      <sz val="8"/>
      <name val="Arial"/>
      <family val="2"/>
    </font>
    <font>
      <sz val="1"/>
      <color indexed="55"/>
      <name val="Arial"/>
      <family val="2"/>
    </font>
    <font>
      <b/>
      <vertAlign val="superscript"/>
      <sz val="8"/>
      <name val="Arial"/>
      <family val="2"/>
    </font>
    <font>
      <b/>
      <sz val="9"/>
      <color indexed="81"/>
      <name val="Arial"/>
      <family val="2"/>
    </font>
    <font>
      <b/>
      <u/>
      <sz val="9"/>
      <name val="Arial"/>
      <family val="2"/>
    </font>
    <font>
      <vertAlign val="superscript"/>
      <sz val="9"/>
      <name val="Arial"/>
      <family val="2"/>
    </font>
    <font>
      <vertAlign val="superscript"/>
      <sz val="9"/>
      <color indexed="8"/>
      <name val="Arial"/>
      <family val="2"/>
    </font>
    <font>
      <sz val="11"/>
      <color indexed="60"/>
      <name val="Calibri"/>
      <family val="2"/>
    </font>
    <font>
      <sz val="10"/>
      <name val="Times New Roman"/>
      <family val="1"/>
      <charset val="204"/>
    </font>
    <font>
      <sz val="10"/>
      <color indexed="8"/>
      <name val="Arial"/>
      <family val="2"/>
    </font>
    <font>
      <b/>
      <sz val="10"/>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b/>
      <sz val="18"/>
      <color theme="3"/>
      <name val="Cambria"/>
      <family val="2"/>
      <scheme val="major"/>
    </font>
    <font>
      <sz val="11"/>
      <color rgb="FFFF0000"/>
      <name val="Calibri"/>
      <family val="2"/>
      <scheme val="minor"/>
    </font>
    <font>
      <sz val="8"/>
      <color theme="1"/>
      <name val="Arial"/>
      <family val="2"/>
    </font>
    <font>
      <sz val="1"/>
      <color theme="1" tint="0.499984740745262"/>
      <name val="Arial"/>
      <family val="2"/>
    </font>
    <font>
      <sz val="8"/>
      <color theme="1" tint="0.499984740745262"/>
      <name val="Arial"/>
      <family val="2"/>
    </font>
    <font>
      <b/>
      <sz val="8"/>
      <color theme="1"/>
      <name val="Arial"/>
      <family val="2"/>
    </font>
    <font>
      <sz val="10"/>
      <color theme="1"/>
      <name val="Arial"/>
      <family val="2"/>
    </font>
    <font>
      <sz val="8"/>
      <color theme="1"/>
      <name val="Calibri"/>
      <family val="2"/>
      <scheme val="minor"/>
    </font>
    <font>
      <b/>
      <sz val="8"/>
      <color theme="1"/>
      <name val="Calibri"/>
      <family val="2"/>
      <scheme val="minor"/>
    </font>
    <font>
      <b/>
      <sz val="9"/>
      <color indexed="8"/>
      <name val="Arial"/>
      <family val="2"/>
    </font>
    <font>
      <b/>
      <sz val="10"/>
      <name val="Arial"/>
      <family val="2"/>
    </font>
    <font>
      <b/>
      <sz val="8"/>
      <color theme="1"/>
      <name val="Arial Narrow"/>
      <family val="2"/>
    </font>
    <font>
      <b/>
      <sz val="8"/>
      <color indexed="8"/>
      <name val="Arial Narrow"/>
      <family val="2"/>
    </font>
    <font>
      <sz val="6"/>
      <color indexed="8"/>
      <name val="Arial"/>
      <family val="2"/>
    </font>
    <font>
      <sz val="8"/>
      <color indexed="8"/>
      <name val="Arial Narrow"/>
      <family val="2"/>
    </font>
    <font>
      <sz val="8"/>
      <color theme="1"/>
      <name val="Arial Narrow"/>
      <family val="2"/>
    </font>
    <font>
      <b/>
      <u/>
      <sz val="8"/>
      <color indexed="8"/>
      <name val="Arial"/>
      <family val="2"/>
    </font>
    <font>
      <sz val="8"/>
      <color indexed="55"/>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7"/>
      <color indexed="8"/>
      <name val="Arial"/>
      <family val="2"/>
    </font>
    <font>
      <sz val="7"/>
      <color indexed="8"/>
      <name val="Arial"/>
      <family val="2"/>
    </font>
    <font>
      <b/>
      <sz val="10"/>
      <color theme="1"/>
      <name val="Arial"/>
      <family val="2"/>
    </font>
    <font>
      <sz val="8"/>
      <color indexed="9"/>
      <name val="Arial"/>
      <family val="2"/>
    </font>
    <font>
      <sz val="11"/>
      <name val="Calibri"/>
      <family val="2"/>
    </font>
    <font>
      <vertAlign val="superscript"/>
      <sz val="8"/>
      <color indexed="8"/>
      <name val="Arial"/>
      <family val="2"/>
    </font>
    <font>
      <b/>
      <vertAlign val="superscript"/>
      <sz val="8"/>
      <color theme="1"/>
      <name val="Arial"/>
      <family val="2"/>
    </font>
    <font>
      <vertAlign val="superscript"/>
      <sz val="8"/>
      <color rgb="FF000000"/>
      <name val="Arial"/>
      <family val="2"/>
    </font>
    <font>
      <sz val="9"/>
      <color theme="1"/>
      <name val="Arial"/>
      <family val="2"/>
    </font>
  </fonts>
  <fills count="7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9"/>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FF7C80"/>
        <bgColor indexed="64"/>
      </patternFill>
    </fill>
    <fill>
      <patternFill patternType="solid">
        <fgColor theme="0"/>
        <bgColor indexed="9"/>
      </patternFill>
    </fill>
    <fill>
      <patternFill patternType="solid">
        <fgColor rgb="FFDCE6F1"/>
        <bgColor indexed="9"/>
      </patternFill>
    </fill>
    <fill>
      <patternFill patternType="solid">
        <fgColor theme="4" tint="0.79998168889431442"/>
        <bgColor indexed="9"/>
      </patternFill>
    </fill>
    <fill>
      <patternFill patternType="gray0625">
        <fgColor indexed="23"/>
        <bgColor indexed="9"/>
      </patternFill>
    </fill>
    <fill>
      <patternFill patternType="solid">
        <fgColor indexed="11"/>
        <bgColor indexed="64"/>
      </patternFill>
    </fill>
    <fill>
      <patternFill patternType="solid">
        <fgColor indexed="41"/>
        <bgColor indexed="64"/>
      </patternFill>
    </fill>
    <fill>
      <patternFill patternType="solid">
        <fgColor theme="0" tint="-0.499984740745262"/>
        <bgColor indexed="64"/>
      </patternFill>
    </fill>
    <fill>
      <patternFill patternType="solid">
        <fgColor rgb="FFFFFF00"/>
        <bgColor indexed="64"/>
      </patternFill>
    </fill>
    <fill>
      <patternFill patternType="solid">
        <fgColor indexed="41"/>
      </patternFill>
    </fill>
    <fill>
      <patternFill patternType="solid">
        <fgColor indexed="9"/>
      </patternFill>
    </fill>
    <fill>
      <patternFill patternType="solid">
        <fgColor indexed="54"/>
      </patternFill>
    </fill>
    <fill>
      <patternFill patternType="solid">
        <fgColor indexed="55"/>
        <bgColor indexed="64"/>
      </patternFill>
    </fill>
    <fill>
      <patternFill patternType="solid">
        <fgColor rgb="FF808080"/>
        <bgColor indexed="64"/>
      </patternFill>
    </fill>
    <fill>
      <patternFill patternType="solid">
        <fgColor theme="6" tint="0.79998168889431442"/>
        <bgColor indexed="64"/>
      </patternFill>
    </fill>
    <fill>
      <patternFill patternType="solid">
        <fgColor theme="6" tint="0.39997558519241921"/>
        <bgColor indexed="64"/>
      </patternFill>
    </fill>
  </fills>
  <borders count="5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s>
  <cellStyleXfs count="1195">
    <xf numFmtId="0" fontId="0" fillId="0" borderId="0"/>
    <xf numFmtId="0" fontId="45" fillId="26" borderId="0" applyNumberFormat="0" applyBorder="0" applyAlignment="0" applyProtection="0"/>
    <xf numFmtId="0" fontId="45" fillId="2" borderId="0" applyNumberFormat="0" applyBorder="0" applyAlignment="0" applyProtection="0"/>
    <xf numFmtId="0" fontId="45" fillId="26"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5" fillId="26"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5" fillId="27" borderId="0" applyNumberFormat="0" applyBorder="0" applyAlignment="0" applyProtection="0"/>
    <xf numFmtId="0" fontId="45" fillId="4" borderId="0" applyNumberFormat="0" applyBorder="0" applyAlignment="0" applyProtection="0"/>
    <xf numFmtId="0" fontId="45" fillId="27"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28" borderId="0" applyNumberFormat="0" applyBorder="0" applyAlignment="0" applyProtection="0"/>
    <xf numFmtId="0" fontId="45" fillId="6" borderId="0" applyNumberFormat="0" applyBorder="0" applyAlignment="0" applyProtection="0"/>
    <xf numFmtId="0" fontId="45" fillId="28"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5" fillId="2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5" fillId="29" borderId="0" applyNumberFormat="0" applyBorder="0" applyAlignment="0" applyProtection="0"/>
    <xf numFmtId="0" fontId="45" fillId="7" borderId="0" applyNumberFormat="0" applyBorder="0" applyAlignment="0" applyProtection="0"/>
    <xf numFmtId="0" fontId="45" fillId="29"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2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5" fillId="30"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5" fillId="3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3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4" borderId="0" applyNumberFormat="0" applyBorder="0" applyAlignment="0" applyProtection="0"/>
    <xf numFmtId="0" fontId="45" fillId="12" borderId="0" applyNumberFormat="0" applyBorder="0" applyAlignment="0" applyProtection="0"/>
    <xf numFmtId="0" fontId="45" fillId="34"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5" fillId="3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3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16" borderId="0" applyNumberFormat="0" applyBorder="0" applyAlignment="0" applyProtection="0"/>
    <xf numFmtId="0" fontId="46" fillId="41"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46" fillId="18" borderId="0" applyNumberFormat="0" applyBorder="0" applyAlignment="0" applyProtection="0"/>
    <xf numFmtId="0" fontId="46" fillId="4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18"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18"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18" fillId="21"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18"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18" fillId="1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18" fillId="22" borderId="0" applyNumberFormat="0" applyBorder="0" applyAlignment="0" applyProtection="0"/>
    <xf numFmtId="0" fontId="46" fillId="49"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16"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50" borderId="18" applyNumberFormat="0" applyAlignment="0" applyProtection="0"/>
    <xf numFmtId="0" fontId="47" fillId="13" borderId="18" applyNumberFormat="0" applyAlignment="0" applyProtection="0"/>
    <xf numFmtId="0" fontId="47" fillId="13" borderId="18" applyNumberFormat="0" applyAlignment="0" applyProtection="0"/>
    <xf numFmtId="0" fontId="19" fillId="13" borderId="1" applyNumberFormat="0" applyAlignment="0" applyProtection="0"/>
    <xf numFmtId="0" fontId="19" fillId="13" borderId="1" applyNumberFormat="0" applyAlignment="0" applyProtection="0"/>
    <xf numFmtId="0" fontId="48" fillId="51" borderId="0" applyNumberFormat="0" applyBorder="0" applyAlignment="0" applyProtection="0"/>
    <xf numFmtId="0" fontId="30" fillId="4" borderId="0" applyNumberFormat="0" applyBorder="0" applyAlignment="0" applyProtection="0"/>
    <xf numFmtId="0" fontId="48" fillId="51" borderId="0" applyNumberFormat="0" applyBorder="0" applyAlignment="0" applyProtection="0"/>
    <xf numFmtId="0" fontId="49" fillId="50" borderId="19" applyNumberFormat="0" applyAlignment="0" applyProtection="0"/>
    <xf numFmtId="0" fontId="49" fillId="13" borderId="19" applyNumberFormat="0" applyAlignment="0" applyProtection="0"/>
    <xf numFmtId="0" fontId="49" fillId="13" borderId="19" applyNumberFormat="0" applyAlignment="0" applyProtection="0"/>
    <xf numFmtId="0" fontId="20" fillId="13" borderId="2" applyNumberFormat="0" applyAlignment="0" applyProtection="0"/>
    <xf numFmtId="0" fontId="20" fillId="13" borderId="2" applyNumberFormat="0" applyAlignment="0" applyProtection="0"/>
    <xf numFmtId="0" fontId="20" fillId="13" borderId="2" applyNumberFormat="0" applyAlignment="0" applyProtection="0"/>
    <xf numFmtId="0" fontId="49" fillId="13" borderId="19" applyNumberFormat="0" applyAlignment="0" applyProtection="0"/>
    <xf numFmtId="0" fontId="49" fillId="13" borderId="19" applyNumberFormat="0" applyAlignment="0" applyProtection="0"/>
    <xf numFmtId="0" fontId="49" fillId="13" borderId="19" applyNumberFormat="0" applyAlignment="0" applyProtection="0"/>
    <xf numFmtId="0" fontId="50" fillId="52" borderId="20" applyNumberFormat="0" applyAlignment="0" applyProtection="0"/>
    <xf numFmtId="0" fontId="32" fillId="23" borderId="3" applyNumberFormat="0" applyAlignment="0" applyProtection="0"/>
    <xf numFmtId="0" fontId="50" fillId="52" borderId="20" applyNumberFormat="0" applyAlignment="0" applyProtection="0"/>
    <xf numFmtId="0" fontId="51" fillId="53" borderId="19" applyNumberFormat="0" applyAlignment="0" applyProtection="0"/>
    <xf numFmtId="0" fontId="21" fillId="3" borderId="2" applyNumberFormat="0" applyAlignment="0" applyProtection="0"/>
    <xf numFmtId="0" fontId="21" fillId="3" borderId="2" applyNumberFormat="0" applyAlignment="0" applyProtection="0"/>
    <xf numFmtId="0" fontId="52" fillId="0" borderId="21"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52" fillId="0" borderId="4" applyNumberFormat="0" applyFill="0" applyAlignment="0" applyProtection="0"/>
    <xf numFmtId="0" fontId="8" fillId="0" borderId="4" applyNumberFormat="0" applyFill="0" applyAlignment="0" applyProtection="0"/>
    <xf numFmtId="0" fontId="53" fillId="0" borderId="0" applyNumberFormat="0" applyFill="0" applyBorder="0" applyAlignment="0" applyProtection="0"/>
    <xf numFmtId="0" fontId="22" fillId="0" borderId="0" applyNumberFormat="0" applyFill="0" applyBorder="0" applyAlignment="0" applyProtection="0"/>
    <xf numFmtId="0" fontId="54" fillId="54" borderId="0" applyNumberFormat="0" applyBorder="0" applyAlignment="0" applyProtection="0"/>
    <xf numFmtId="0" fontId="29" fillId="6"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5" fillId="0" borderId="22"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5" fillId="0" borderId="22" applyNumberFormat="0" applyFill="0" applyAlignment="0" applyProtection="0"/>
    <xf numFmtId="0" fontId="56" fillId="0" borderId="23"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56" fillId="0" borderId="23" applyNumberFormat="0" applyFill="0" applyAlignment="0" applyProtection="0"/>
    <xf numFmtId="0" fontId="57" fillId="0" borderId="24"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57" fillId="0" borderId="24" applyNumberFormat="0" applyFill="0" applyAlignment="0" applyProtection="0"/>
    <xf numFmtId="0" fontId="5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7" fillId="0" borderId="0" applyNumberFormat="0" applyFill="0" applyBorder="0" applyAlignment="0" applyProtection="0"/>
    <xf numFmtId="0" fontId="21" fillId="3" borderId="2" applyNumberFormat="0" applyAlignment="0" applyProtection="0"/>
    <xf numFmtId="0" fontId="58" fillId="0" borderId="25" applyNumberFormat="0" applyFill="0" applyAlignment="0" applyProtection="0"/>
    <xf numFmtId="0" fontId="31" fillId="0" borderId="8" applyNumberFormat="0" applyFill="0" applyAlignment="0" applyProtection="0"/>
    <xf numFmtId="0" fontId="58" fillId="0" borderId="25" applyNumberFormat="0" applyFill="0" applyAlignment="0" applyProtection="0"/>
    <xf numFmtId="0" fontId="59" fillId="55" borderId="0" applyNumberFormat="0" applyBorder="0" applyAlignment="0" applyProtection="0"/>
    <xf numFmtId="0" fontId="41" fillId="11" borderId="0" applyNumberFormat="0" applyBorder="0" applyAlignment="0" applyProtection="0"/>
    <xf numFmtId="0" fontId="45" fillId="0" borderId="0"/>
    <xf numFmtId="0" fontId="45" fillId="0" borderId="0"/>
    <xf numFmtId="0" fontId="3" fillId="0" borderId="0"/>
    <xf numFmtId="0" fontId="3" fillId="0" borderId="0"/>
    <xf numFmtId="0" fontId="45" fillId="0" borderId="0"/>
    <xf numFmtId="0" fontId="45" fillId="56" borderId="26" applyNumberFormat="0" applyFont="0" applyAlignment="0" applyProtection="0"/>
    <xf numFmtId="0" fontId="3" fillId="5" borderId="9" applyNumberFormat="0" applyFont="0" applyAlignment="0" applyProtection="0"/>
    <xf numFmtId="0" fontId="3" fillId="5" borderId="9"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45" fillId="56" borderId="26" applyNumberFormat="0" applyFont="0" applyAlignment="0" applyProtection="0"/>
    <xf numFmtId="0" fontId="7" fillId="56" borderId="26" applyNumberFormat="0" applyFont="0" applyAlignment="0" applyProtection="0"/>
    <xf numFmtId="0" fontId="45"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9" fillId="13" borderId="1" applyNumberFormat="0" applyAlignment="0" applyProtection="0"/>
    <xf numFmtId="0" fontId="47" fillId="13" borderId="18" applyNumberFormat="0" applyAlignment="0" applyProtection="0"/>
    <xf numFmtId="0" fontId="47" fillId="13" borderId="18" applyNumberFormat="0" applyAlignment="0" applyProtection="0"/>
    <xf numFmtId="0" fontId="47" fillId="13" borderId="1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 fillId="0" borderId="0"/>
    <xf numFmtId="0" fontId="45" fillId="0" borderId="0"/>
    <xf numFmtId="0" fontId="45" fillId="0" borderId="0"/>
    <xf numFmtId="0" fontId="3" fillId="0" borderId="0"/>
    <xf numFmtId="0" fontId="45" fillId="0" borderId="0"/>
    <xf numFmtId="0" fontId="45" fillId="0" borderId="0"/>
    <xf numFmtId="0" fontId="3" fillId="0" borderId="0"/>
    <xf numFmtId="0" fontId="42" fillId="0" borderId="0" applyNumberFormat="0" applyFill="0" applyBorder="0" applyProtection="0">
      <alignment vertical="top" wrapText="1"/>
    </xf>
    <xf numFmtId="0" fontId="16" fillId="0" borderId="0"/>
    <xf numFmtId="0" fontId="3" fillId="0" borderId="0"/>
    <xf numFmtId="0" fontId="7"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7"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45" fillId="0" borderId="0"/>
    <xf numFmtId="0" fontId="3" fillId="0" borderId="0"/>
    <xf numFmtId="0" fontId="3" fillId="0" borderId="0"/>
    <xf numFmtId="0" fontId="33" fillId="0" borderId="0"/>
    <xf numFmtId="0" fontId="3" fillId="0" borderId="0"/>
    <xf numFmtId="0" fontId="3" fillId="0" borderId="0"/>
    <xf numFmtId="0" fontId="3" fillId="0" borderId="0"/>
    <xf numFmtId="0" fontId="6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0" fillId="0" borderId="0" applyNumberFormat="0" applyFill="0" applyBorder="0" applyAlignment="0" applyProtection="0"/>
    <xf numFmtId="0" fontId="8"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25" fillId="0" borderId="5" applyNumberFormat="0" applyFill="0" applyAlignment="0" applyProtection="0"/>
    <xf numFmtId="0" fontId="28"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58" fillId="0" borderId="25" applyNumberFormat="0" applyFill="0" applyAlignment="0" applyProtection="0"/>
    <xf numFmtId="0" fontId="58" fillId="0" borderId="25" applyNumberFormat="0" applyFill="0" applyAlignment="0" applyProtection="0"/>
    <xf numFmtId="0" fontId="6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0" fillId="52" borderId="20" applyNumberFormat="0" applyAlignment="0" applyProtection="0"/>
    <xf numFmtId="0" fontId="50" fillId="52" borderId="20" applyNumberFormat="0" applyAlignment="0" applyProtection="0"/>
    <xf numFmtId="0" fontId="46" fillId="46"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54" fillId="54" borderId="0" applyNumberFormat="0" applyBorder="0" applyAlignment="0" applyProtection="0"/>
    <xf numFmtId="0" fontId="48" fillId="51" borderId="0" applyNumberFormat="0" applyBorder="0" applyAlignment="0" applyProtection="0"/>
    <xf numFmtId="0" fontId="58" fillId="0" borderId="25" applyNumberFormat="0" applyFill="0" applyAlignment="0" applyProtection="0"/>
    <xf numFmtId="0" fontId="50" fillId="52" borderId="20" applyNumberFormat="0" applyAlignment="0" applyProtection="0"/>
    <xf numFmtId="9" fontId="1" fillId="0" borderId="0" applyFont="0" applyFill="0" applyBorder="0" applyAlignment="0" applyProtection="0"/>
    <xf numFmtId="9" fontId="45" fillId="0" borderId="0" applyFont="0" applyFill="0" applyBorder="0" applyAlignment="0" applyProtection="0"/>
    <xf numFmtId="0" fontId="45" fillId="26" borderId="0" applyNumberFormat="0" applyBorder="0" applyAlignment="0" applyProtection="0"/>
    <xf numFmtId="0" fontId="45" fillId="9"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1" fillId="2" borderId="0" applyNumberFormat="0" applyBorder="0" applyAlignment="0" applyProtection="0"/>
    <xf numFmtId="0" fontId="45" fillId="27"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 fillId="4" borderId="0" applyNumberFormat="0" applyBorder="0" applyAlignment="0" applyProtection="0"/>
    <xf numFmtId="0" fontId="45" fillId="2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 fillId="6" borderId="0" applyNumberFormat="0" applyBorder="0" applyAlignment="0" applyProtection="0"/>
    <xf numFmtId="0" fontId="45" fillId="29"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1" fillId="7" borderId="0" applyNumberFormat="0" applyBorder="0" applyAlignment="0" applyProtection="0"/>
    <xf numFmtId="0" fontId="45" fillId="9" borderId="0" applyNumberFormat="0" applyBorder="0" applyAlignment="0" applyProtection="0"/>
    <xf numFmtId="0" fontId="45" fillId="71"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45" fillId="7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45" fillId="34"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12"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7" borderId="0" applyNumberFormat="0" applyBorder="0" applyAlignment="0" applyProtection="0"/>
    <xf numFmtId="0" fontId="45" fillId="71" borderId="0" applyNumberFormat="0" applyBorder="0" applyAlignment="0" applyProtection="0"/>
    <xf numFmtId="0" fontId="1" fillId="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 fillId="14" borderId="0" applyNumberFormat="0" applyBorder="0" applyAlignment="0" applyProtection="0"/>
    <xf numFmtId="0" fontId="46" fillId="9" borderId="0" applyNumberFormat="0" applyBorder="0" applyAlignment="0" applyProtection="0"/>
    <xf numFmtId="0" fontId="46" fillId="7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46" fillId="41"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46" fillId="9" borderId="0" applyNumberFormat="0" applyBorder="0" applyAlignment="0" applyProtection="0"/>
    <xf numFmtId="0" fontId="46" fillId="7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4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6" fillId="4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2" borderId="0" applyNumberFormat="0" applyBorder="0" applyAlignment="0" applyProtection="0"/>
    <xf numFmtId="0" fontId="46" fillId="47"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16" borderId="0" applyNumberFormat="0" applyBorder="0" applyAlignment="0" applyProtection="0"/>
    <xf numFmtId="0" fontId="47" fillId="13" borderId="18" applyNumberFormat="0" applyAlignment="0" applyProtection="0"/>
    <xf numFmtId="0" fontId="8" fillId="13" borderId="41" applyNumberFormat="0" applyAlignment="0" applyProtection="0"/>
    <xf numFmtId="0" fontId="47" fillId="50" borderId="18" applyNumberFormat="0" applyAlignment="0" applyProtection="0"/>
    <xf numFmtId="0" fontId="47" fillId="50" borderId="18" applyNumberFormat="0" applyAlignment="0" applyProtection="0"/>
    <xf numFmtId="0" fontId="47" fillId="72" borderId="18" applyNumberFormat="0" applyAlignment="0" applyProtection="0"/>
    <xf numFmtId="0" fontId="8" fillId="72" borderId="41" applyNumberFormat="0" applyAlignment="0" applyProtection="0"/>
    <xf numFmtId="0" fontId="47" fillId="13" borderId="18" applyNumberFormat="0" applyAlignment="0" applyProtection="0"/>
    <xf numFmtId="0" fontId="8" fillId="72" borderId="41" applyNumberFormat="0" applyAlignment="0" applyProtection="0"/>
    <xf numFmtId="0" fontId="47" fillId="13" borderId="18" applyNumberFormat="0" applyAlignment="0" applyProtection="0"/>
    <xf numFmtId="0" fontId="8" fillId="13" borderId="41" applyNumberFormat="0" applyAlignment="0" applyProtection="0"/>
    <xf numFmtId="0" fontId="19" fillId="13" borderId="1" applyNumberFormat="0" applyAlignment="0" applyProtection="0"/>
    <xf numFmtId="0" fontId="47" fillId="13" borderId="18" applyNumberFormat="0" applyAlignment="0" applyProtection="0"/>
    <xf numFmtId="0" fontId="19" fillId="13" borderId="1" applyNumberFormat="0" applyAlignment="0" applyProtection="0"/>
    <xf numFmtId="0" fontId="8" fillId="13" borderId="41" applyNumberFormat="0" applyAlignment="0" applyProtection="0"/>
    <xf numFmtId="0" fontId="47" fillId="13" borderId="18" applyNumberFormat="0" applyAlignment="0" applyProtection="0"/>
    <xf numFmtId="0" fontId="47" fillId="13" borderId="18" applyNumberFormat="0" applyAlignment="0" applyProtection="0"/>
    <xf numFmtId="0" fontId="47" fillId="13" borderId="18" applyNumberFormat="0" applyAlignment="0" applyProtection="0"/>
    <xf numFmtId="0" fontId="19" fillId="13" borderId="1" applyNumberFormat="0" applyAlignment="0" applyProtection="0"/>
    <xf numFmtId="0" fontId="49" fillId="50" borderId="19" applyNumberFormat="0" applyAlignment="0" applyProtection="0"/>
    <xf numFmtId="0" fontId="49" fillId="50" borderId="19" applyNumberFormat="0" applyAlignment="0" applyProtection="0"/>
    <xf numFmtId="0" fontId="49" fillId="72" borderId="19" applyNumberFormat="0" applyAlignment="0" applyProtection="0"/>
    <xf numFmtId="0" fontId="49" fillId="72" borderId="19" applyNumberFormat="0" applyAlignment="0" applyProtection="0"/>
    <xf numFmtId="0" fontId="49" fillId="72" borderId="19" applyNumberFormat="0" applyAlignment="0" applyProtection="0"/>
    <xf numFmtId="0" fontId="20" fillId="13" borderId="2" applyNumberFormat="0" applyAlignment="0" applyProtection="0"/>
    <xf numFmtId="0" fontId="49" fillId="13" borderId="19" applyNumberFormat="0" applyAlignment="0" applyProtection="0"/>
    <xf numFmtId="0" fontId="20" fillId="13" borderId="2" applyNumberFormat="0" applyAlignment="0" applyProtection="0"/>
    <xf numFmtId="0" fontId="49" fillId="13" borderId="19" applyNumberFormat="0" applyAlignment="0" applyProtection="0"/>
    <xf numFmtId="0" fontId="20" fillId="13" borderId="2" applyNumberFormat="0" applyAlignment="0" applyProtection="0"/>
    <xf numFmtId="0" fontId="50" fillId="52" borderId="42" applyNumberFormat="0" applyAlignment="0" applyProtection="0"/>
    <xf numFmtId="0" fontId="21" fillId="3" borderId="2" applyNumberFormat="0" applyAlignment="0" applyProtection="0"/>
    <xf numFmtId="0" fontId="21" fillId="3" borderId="2" applyNumberFormat="0" applyAlignment="0" applyProtection="0"/>
    <xf numFmtId="0" fontId="21" fillId="3" borderId="2" applyNumberFormat="0" applyAlignment="0" applyProtection="0"/>
    <xf numFmtId="0" fontId="52" fillId="0" borderId="21" applyNumberFormat="0" applyFill="0" applyAlignment="0" applyProtection="0"/>
    <xf numFmtId="0" fontId="52" fillId="0" borderId="21"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8" fillId="0" borderId="4" applyNumberFormat="0" applyFill="0" applyAlignment="0" applyProtection="0"/>
    <xf numFmtId="0" fontId="52" fillId="0" borderId="4" applyNumberFormat="0" applyFill="0" applyAlignment="0" applyProtection="0"/>
    <xf numFmtId="0" fontId="8" fillId="0" borderId="4" applyNumberFormat="0" applyFill="0" applyAlignment="0" applyProtection="0"/>
    <xf numFmtId="0" fontId="52" fillId="0" borderId="4" applyNumberFormat="0" applyFill="0" applyAlignment="0" applyProtection="0"/>
    <xf numFmtId="0" fontId="8" fillId="0" borderId="4"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5" fillId="0" borderId="22"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56" fillId="0" borderId="23" applyNumberFormat="0" applyFill="0" applyAlignment="0" applyProtection="0"/>
    <xf numFmtId="0" fontId="79" fillId="0" borderId="45" applyNumberFormat="0" applyFill="0" applyAlignment="0" applyProtection="0"/>
    <xf numFmtId="0" fontId="79" fillId="0" borderId="46" applyNumberFormat="0" applyFill="0" applyAlignment="0" applyProtection="0"/>
    <xf numFmtId="0" fontId="57" fillId="0" borderId="24" applyNumberFormat="0" applyFill="0" applyAlignment="0" applyProtection="0"/>
    <xf numFmtId="0" fontId="80" fillId="0" borderId="47" applyNumberFormat="0" applyFill="0" applyAlignment="0" applyProtection="0"/>
    <xf numFmtId="0" fontId="80" fillId="0" borderId="48" applyNumberFormat="0" applyFill="0" applyAlignment="0" applyProtection="0"/>
    <xf numFmtId="0" fontId="5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7" fillId="0" borderId="0"/>
    <xf numFmtId="0" fontId="67" fillId="0" borderId="0"/>
    <xf numFmtId="0" fontId="3" fillId="0" borderId="0"/>
    <xf numFmtId="0" fontId="3" fillId="0" borderId="0"/>
    <xf numFmtId="0" fontId="67" fillId="0" borderId="0"/>
    <xf numFmtId="0" fontId="67" fillId="0" borderId="0"/>
    <xf numFmtId="0" fontId="6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5" fillId="0" borderId="5" applyNumberFormat="0" applyFill="0" applyAlignment="0" applyProtection="0"/>
    <xf numFmtId="0" fontId="28"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61" fillId="0" borderId="0" applyNumberFormat="0" applyFill="0" applyBorder="0" applyAlignment="0" applyProtection="0"/>
    <xf numFmtId="0" fontId="8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0" fillId="52" borderId="42" applyNumberFormat="0" applyAlignment="0" applyProtection="0"/>
    <xf numFmtId="0" fontId="50" fillId="52" borderId="20" applyNumberFormat="0" applyAlignment="0" applyProtection="0"/>
    <xf numFmtId="0" fontId="50" fillId="52" borderId="42" applyNumberFormat="0" applyAlignment="0" applyProtection="0"/>
    <xf numFmtId="0" fontId="87" fillId="0" borderId="0"/>
    <xf numFmtId="9" fontId="1" fillId="0" borderId="0" applyFont="0" applyFill="0" applyBorder="0" applyAlignment="0" applyProtection="0"/>
    <xf numFmtId="9" fontId="1" fillId="0" borderId="0" applyFont="0" applyFill="0" applyBorder="0" applyAlignment="0" applyProtection="0"/>
    <xf numFmtId="0" fontId="1" fillId="56" borderId="26" applyNumberFormat="0" applyFont="0" applyAlignment="0" applyProtection="0"/>
    <xf numFmtId="0" fontId="1" fillId="56" borderId="26" applyNumberFormat="0" applyFont="0" applyAlignment="0" applyProtection="0"/>
    <xf numFmtId="164" fontId="1" fillId="0" borderId="0" applyFont="0" applyFill="0" applyBorder="0" applyAlignment="0" applyProtection="0"/>
    <xf numFmtId="0" fontId="8" fillId="13" borderId="51" applyNumberFormat="0" applyAlignment="0" applyProtection="0"/>
    <xf numFmtId="0" fontId="8" fillId="72" borderId="51" applyNumberFormat="0" applyAlignment="0" applyProtection="0"/>
    <xf numFmtId="0" fontId="8" fillId="0" borderId="53" applyNumberFormat="0" applyFill="0" applyAlignment="0" applyProtection="0"/>
    <xf numFmtId="0" fontId="87" fillId="0" borderId="0"/>
    <xf numFmtId="0" fontId="87" fillId="0" borderId="0"/>
    <xf numFmtId="0" fontId="19" fillId="13" borderId="50" applyNumberFormat="0" applyAlignment="0" applyProtection="0"/>
    <xf numFmtId="0" fontId="21" fillId="3" borderId="52" applyNumberFormat="0" applyAlignment="0" applyProtection="0"/>
    <xf numFmtId="0" fontId="8" fillId="0" borderId="53" applyNumberFormat="0" applyFill="0" applyAlignment="0" applyProtection="0"/>
    <xf numFmtId="0" fontId="8" fillId="0" borderId="53" applyNumberFormat="0" applyFill="0" applyAlignment="0" applyProtection="0"/>
    <xf numFmtId="0" fontId="52" fillId="0" borderId="53" applyNumberFormat="0" applyFill="0" applyAlignment="0" applyProtection="0"/>
    <xf numFmtId="0" fontId="8" fillId="0" borderId="53" applyNumberFormat="0" applyFill="0" applyAlignment="0" applyProtection="0"/>
    <xf numFmtId="0" fontId="8" fillId="0" borderId="53" applyNumberFormat="0" applyFill="0" applyAlignment="0" applyProtection="0"/>
    <xf numFmtId="0" fontId="52" fillId="0" borderId="53" applyNumberFormat="0" applyFill="0" applyAlignment="0" applyProtection="0"/>
    <xf numFmtId="0" fontId="8" fillId="0" borderId="53" applyNumberFormat="0" applyFill="0" applyAlignment="0" applyProtection="0"/>
    <xf numFmtId="0" fontId="8"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164" fontId="1" fillId="0" borderId="0" applyFont="0" applyFill="0" applyBorder="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19" fillId="13" borderId="50" applyNumberFormat="0" applyAlignment="0" applyProtection="0"/>
    <xf numFmtId="0" fontId="8" fillId="13" borderId="51" applyNumberFormat="0" applyAlignment="0" applyProtection="0"/>
    <xf numFmtId="0" fontId="19" fillId="13" borderId="50" applyNumberFormat="0" applyAlignment="0" applyProtection="0"/>
    <xf numFmtId="0" fontId="19" fillId="13" borderId="50" applyNumberFormat="0" applyAlignment="0" applyProtection="0"/>
    <xf numFmtId="0" fontId="19" fillId="13" borderId="50" applyNumberFormat="0" applyAlignment="0" applyProtection="0"/>
    <xf numFmtId="0" fontId="19" fillId="13" borderId="50" applyNumberFormat="0" applyAlignment="0" applyProtection="0"/>
    <xf numFmtId="0" fontId="8" fillId="13" borderId="51" applyNumberFormat="0" applyAlignment="0" applyProtection="0"/>
    <xf numFmtId="0" fontId="8" fillId="72" borderId="51" applyNumberFormat="0" applyAlignment="0" applyProtection="0"/>
    <xf numFmtId="0" fontId="8" fillId="72" borderId="51" applyNumberFormat="0" applyAlignment="0" applyProtection="0"/>
    <xf numFmtId="0" fontId="8" fillId="13" borderId="51" applyNumberFormat="0" applyAlignment="0" applyProtection="0"/>
    <xf numFmtId="0" fontId="46" fillId="16" borderId="0" applyNumberFormat="0" applyBorder="0" applyAlignment="0" applyProtection="0"/>
    <xf numFmtId="0" fontId="46" fillId="19" borderId="0" applyNumberFormat="0" applyBorder="0" applyAlignment="0" applyProtection="0"/>
    <xf numFmtId="0" fontId="8" fillId="13" borderId="5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13" borderId="51" applyNumberFormat="0" applyAlignment="0" applyProtection="0"/>
    <xf numFmtId="0" fontId="8" fillId="72" borderId="51" applyNumberFormat="0" applyAlignment="0" applyProtection="0"/>
    <xf numFmtId="0" fontId="52" fillId="0" borderId="53" applyNumberFormat="0" applyFill="0" applyAlignment="0" applyProtection="0"/>
    <xf numFmtId="0" fontId="8" fillId="13" borderId="41" applyNumberFormat="0" applyAlignment="0" applyProtection="0"/>
    <xf numFmtId="0" fontId="8" fillId="72" borderId="41" applyNumberFormat="0" applyAlignment="0" applyProtection="0"/>
    <xf numFmtId="0" fontId="8" fillId="72" borderId="41" applyNumberFormat="0" applyAlignment="0" applyProtection="0"/>
    <xf numFmtId="0" fontId="8" fillId="13" borderId="41" applyNumberFormat="0" applyAlignment="0" applyProtection="0"/>
    <xf numFmtId="0" fontId="8" fillId="13" borderId="41" applyNumberFormat="0" applyAlignment="0" applyProtection="0"/>
    <xf numFmtId="0" fontId="46" fillId="46"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54" fillId="54" borderId="0" applyNumberFormat="0" applyBorder="0" applyAlignment="0" applyProtection="0"/>
    <xf numFmtId="0" fontId="48" fillId="51" borderId="0" applyNumberFormat="0" applyBorder="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8" fillId="0" borderId="25" applyNumberFormat="0" applyFill="0" applyAlignment="0" applyProtection="0"/>
    <xf numFmtId="0" fontId="50" fillId="52" borderId="20" applyNumberFormat="0" applyAlignment="0" applyProtection="0"/>
    <xf numFmtId="0" fontId="8" fillId="13" borderId="51" applyNumberFormat="0" applyAlignment="0" applyProtection="0"/>
    <xf numFmtId="0" fontId="8" fillId="72" borderId="51" applyNumberFormat="0" applyAlignment="0" applyProtection="0"/>
    <xf numFmtId="0" fontId="8" fillId="72" borderId="51" applyNumberFormat="0" applyAlignment="0" applyProtection="0"/>
    <xf numFmtId="0" fontId="8" fillId="13" borderId="51" applyNumberFormat="0" applyAlignment="0" applyProtection="0"/>
    <xf numFmtId="0" fontId="8" fillId="13" borderId="51" applyNumberFormat="0" applyAlignment="0" applyProtection="0"/>
  </cellStyleXfs>
  <cellXfs count="360">
    <xf numFmtId="0" fontId="0" fillId="0" borderId="0" xfId="0"/>
    <xf numFmtId="0" fontId="5" fillId="0" borderId="0" xfId="0" applyFont="1" applyAlignment="1">
      <alignment horizontal="center"/>
    </xf>
    <xf numFmtId="0" fontId="4" fillId="0" borderId="0" xfId="891" applyFont="1" applyAlignment="1">
      <alignment horizontal="center"/>
    </xf>
    <xf numFmtId="0" fontId="12" fillId="0" borderId="0" xfId="0" applyFont="1" applyAlignment="1">
      <alignment vertical="center"/>
    </xf>
    <xf numFmtId="0" fontId="10" fillId="0" borderId="0" xfId="815" applyFont="1" applyAlignment="1">
      <alignment vertical="center"/>
    </xf>
    <xf numFmtId="0" fontId="14" fillId="0" borderId="0" xfId="0" applyFont="1" applyAlignment="1">
      <alignment horizontal="left" vertical="center"/>
    </xf>
    <xf numFmtId="0" fontId="4" fillId="0" borderId="0" xfId="0" applyFont="1"/>
    <xf numFmtId="0" fontId="9" fillId="0" borderId="0" xfId="0" applyFont="1"/>
    <xf numFmtId="14" fontId="9" fillId="0" borderId="0" xfId="0" applyNumberFormat="1" applyFont="1"/>
    <xf numFmtId="0" fontId="11" fillId="0" borderId="0" xfId="0" applyFont="1" applyAlignment="1">
      <alignment horizontal="center" vertical="center"/>
    </xf>
    <xf numFmtId="0" fontId="12" fillId="24" borderId="0" xfId="0" applyFont="1" applyFill="1" applyAlignment="1">
      <alignment horizontal="center" vertical="center" wrapText="1"/>
    </xf>
    <xf numFmtId="0" fontId="62" fillId="0" borderId="0" xfId="0" applyFont="1"/>
    <xf numFmtId="14" fontId="62" fillId="0" borderId="0" xfId="0" applyNumberFormat="1" applyFont="1" applyAlignment="1">
      <alignment horizontal="center"/>
    </xf>
    <xf numFmtId="0" fontId="4" fillId="0" borderId="0" xfId="892" applyFont="1" applyAlignment="1">
      <alignment horizontal="center" vertical="center"/>
    </xf>
    <xf numFmtId="0" fontId="62" fillId="0" borderId="0" xfId="0" applyFont="1" applyAlignment="1">
      <alignment horizontal="center" vertical="center"/>
    </xf>
    <xf numFmtId="0" fontId="9" fillId="0" borderId="0" xfId="0" applyFont="1" applyAlignment="1">
      <alignment horizontal="center" vertical="center"/>
    </xf>
    <xf numFmtId="0" fontId="5" fillId="58" borderId="10" xfId="0" applyFont="1" applyFill="1" applyBorder="1" applyAlignment="1">
      <alignment horizontal="center"/>
    </xf>
    <xf numFmtId="0" fontId="10" fillId="0" borderId="0" xfId="815" applyFont="1" applyAlignment="1">
      <alignment horizontal="left" vertical="center"/>
    </xf>
    <xf numFmtId="0" fontId="15" fillId="0" borderId="11" xfId="0" applyFont="1" applyBorder="1" applyAlignment="1">
      <alignment horizontal="center" vertical="center"/>
    </xf>
    <xf numFmtId="0" fontId="62" fillId="0" borderId="0" xfId="0" applyFont="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12" fillId="0" borderId="0" xfId="0" applyFont="1" applyAlignment="1">
      <alignment horizontal="center" vertical="center"/>
    </xf>
    <xf numFmtId="0" fontId="11" fillId="59" borderId="0" xfId="0" applyFont="1" applyFill="1" applyAlignment="1">
      <alignment vertical="center"/>
    </xf>
    <xf numFmtId="0" fontId="13" fillId="0" borderId="0" xfId="815" applyFont="1" applyAlignment="1">
      <alignment vertical="center"/>
    </xf>
    <xf numFmtId="0" fontId="11" fillId="0" borderId="0" xfId="0" applyFont="1" applyAlignment="1">
      <alignment horizontal="left" vertical="center"/>
    </xf>
    <xf numFmtId="0" fontId="3" fillId="0" borderId="0" xfId="815" applyAlignment="1">
      <alignment vertical="center"/>
    </xf>
    <xf numFmtId="10" fontId="5" fillId="0" borderId="11" xfId="815" applyNumberFormat="1" applyFont="1" applyBorder="1" applyAlignment="1">
      <alignment horizontal="center" vertical="center" wrapText="1"/>
    </xf>
    <xf numFmtId="10" fontId="5" fillId="0" borderId="0" xfId="815" applyNumberFormat="1" applyFont="1" applyAlignment="1">
      <alignment horizontal="center" vertical="center" wrapText="1"/>
    </xf>
    <xf numFmtId="0" fontId="5" fillId="0" borderId="11" xfId="815" applyFont="1" applyBorder="1" applyAlignment="1">
      <alignment horizontal="center" vertical="center" wrapText="1"/>
    </xf>
    <xf numFmtId="0" fontId="62" fillId="0" borderId="11" xfId="0" quotePrefix="1" applyFont="1" applyBorder="1" applyAlignment="1">
      <alignment vertical="center"/>
    </xf>
    <xf numFmtId="0" fontId="3" fillId="0" borderId="0" xfId="815" applyAlignment="1">
      <alignment vertical="center" wrapText="1"/>
    </xf>
    <xf numFmtId="0" fontId="10" fillId="25" borderId="0" xfId="815" applyFont="1" applyFill="1" applyAlignment="1">
      <alignment horizontal="left" vertical="center"/>
    </xf>
    <xf numFmtId="0" fontId="12" fillId="0" borderId="0" xfId="0" applyFont="1" applyAlignment="1">
      <alignment horizontal="left" vertical="center"/>
    </xf>
    <xf numFmtId="0" fontId="4" fillId="60" borderId="11" xfId="815" applyFont="1" applyFill="1" applyBorder="1" applyAlignment="1" applyProtection="1">
      <alignment horizontal="center" vertical="center" wrapText="1"/>
      <protection locked="0"/>
    </xf>
    <xf numFmtId="0" fontId="9" fillId="0" borderId="11" xfId="0" applyFont="1" applyBorder="1" applyAlignment="1">
      <alignment horizontal="center" vertical="center" wrapText="1"/>
    </xf>
    <xf numFmtId="0" fontId="4" fillId="0" borderId="11" xfId="815" applyFont="1" applyBorder="1" applyAlignment="1">
      <alignment horizontal="center" vertical="center" wrapText="1"/>
    </xf>
    <xf numFmtId="10" fontId="4" fillId="0" borderId="11" xfId="815" applyNumberFormat="1" applyFont="1" applyBorder="1" applyAlignment="1">
      <alignment horizontal="center" vertical="center" wrapText="1"/>
    </xf>
    <xf numFmtId="0" fontId="63" fillId="61" borderId="11" xfId="815" applyFont="1" applyFill="1" applyBorder="1" applyAlignment="1">
      <alignment horizontal="center" vertical="center" wrapText="1"/>
    </xf>
    <xf numFmtId="0" fontId="64" fillId="61" borderId="11" xfId="815" applyFont="1" applyFill="1" applyBorder="1" applyAlignment="1">
      <alignment horizontal="center" vertical="center" wrapText="1"/>
    </xf>
    <xf numFmtId="0" fontId="35" fillId="61" borderId="11" xfId="815" applyFont="1" applyFill="1" applyBorder="1" applyAlignment="1">
      <alignment horizontal="center" vertical="center" wrapText="1"/>
    </xf>
    <xf numFmtId="0" fontId="11" fillId="0" borderId="0" xfId="0" applyFont="1" applyAlignment="1">
      <alignment vertical="center" wrapText="1"/>
    </xf>
    <xf numFmtId="0" fontId="9" fillId="0" borderId="0" xfId="0" applyFont="1" applyAlignment="1">
      <alignment vertical="center" wrapText="1"/>
    </xf>
    <xf numFmtId="0" fontId="5" fillId="0" borderId="0" xfId="815" applyFont="1" applyAlignment="1">
      <alignment horizontal="left" vertical="center" wrapText="1"/>
    </xf>
    <xf numFmtId="0" fontId="10" fillId="0" borderId="0" xfId="0" applyFont="1" applyAlignment="1">
      <alignment horizontal="right" vertical="center"/>
    </xf>
    <xf numFmtId="10" fontId="4" fillId="0" borderId="0" xfId="815" applyNumberFormat="1" applyFont="1" applyAlignment="1">
      <alignment horizontal="center" vertical="center" wrapText="1"/>
    </xf>
    <xf numFmtId="0" fontId="62" fillId="0" borderId="0" xfId="0" applyFont="1" applyAlignment="1">
      <alignment horizontal="left" vertical="center" wrapText="1"/>
    </xf>
    <xf numFmtId="0" fontId="0" fillId="0" borderId="0" xfId="0" applyAlignment="1">
      <alignment horizontal="left" vertical="center"/>
    </xf>
    <xf numFmtId="0" fontId="4" fillId="0" borderId="0" xfId="815" applyFont="1" applyAlignment="1">
      <alignment horizontal="left" vertical="center"/>
    </xf>
    <xf numFmtId="0" fontId="4" fillId="0" borderId="0" xfId="815" applyFont="1" applyAlignment="1">
      <alignment horizontal="center" vertical="center"/>
    </xf>
    <xf numFmtId="0" fontId="4" fillId="0" borderId="0" xfId="815" applyFont="1" applyAlignment="1">
      <alignment vertical="center"/>
    </xf>
    <xf numFmtId="14" fontId="12" fillId="0" borderId="11" xfId="0" applyNumberFormat="1" applyFont="1" applyBorder="1" applyAlignment="1">
      <alignment horizontal="center" vertical="center"/>
    </xf>
    <xf numFmtId="0" fontId="12" fillId="0" borderId="10" xfId="0" quotePrefix="1" applyFont="1" applyBorder="1" applyAlignment="1">
      <alignment horizontal="center" vertical="center"/>
    </xf>
    <xf numFmtId="0" fontId="4" fillId="62" borderId="11" xfId="815" applyFont="1" applyFill="1" applyBorder="1" applyAlignment="1">
      <alignment horizontal="center" vertical="center"/>
    </xf>
    <xf numFmtId="10" fontId="4" fillId="62" borderId="11" xfId="815" applyNumberFormat="1" applyFont="1" applyFill="1" applyBorder="1" applyAlignment="1">
      <alignment horizontal="center" vertical="center"/>
    </xf>
    <xf numFmtId="0" fontId="5" fillId="0" borderId="11" xfId="815" applyFont="1" applyBorder="1" applyAlignment="1">
      <alignment vertical="center" wrapText="1"/>
    </xf>
    <xf numFmtId="10" fontId="9" fillId="0" borderId="11" xfId="0" applyNumberFormat="1" applyFont="1" applyBorder="1" applyAlignment="1">
      <alignment horizontal="center" vertical="center" wrapText="1"/>
    </xf>
    <xf numFmtId="10" fontId="65" fillId="0" borderId="11" xfId="0" applyNumberFormat="1" applyFont="1" applyBorder="1" applyAlignment="1">
      <alignment horizontal="center" vertical="center" wrapText="1"/>
    </xf>
    <xf numFmtId="3" fontId="5" fillId="0" borderId="11" xfId="815" applyNumberFormat="1" applyFont="1" applyBorder="1" applyAlignment="1">
      <alignment horizontal="center" vertical="center"/>
    </xf>
    <xf numFmtId="3" fontId="5" fillId="0" borderId="11" xfId="815" applyNumberFormat="1" applyFont="1" applyBorder="1" applyAlignment="1">
      <alignment horizontal="center" vertical="center" wrapText="1"/>
    </xf>
    <xf numFmtId="0" fontId="6" fillId="0" borderId="0" xfId="815" applyFont="1" applyAlignment="1">
      <alignment horizontal="center" vertical="center"/>
    </xf>
    <xf numFmtId="0" fontId="9" fillId="0" borderId="0" xfId="0" applyFont="1" applyAlignment="1">
      <alignment vertical="center"/>
    </xf>
    <xf numFmtId="0" fontId="4" fillId="0" borderId="11" xfId="815" quotePrefix="1" applyFont="1" applyBorder="1" applyAlignment="1">
      <alignment horizontal="center" vertical="center" wrapText="1"/>
    </xf>
    <xf numFmtId="10" fontId="4" fillId="0" borderId="11" xfId="815" applyNumberFormat="1" applyFont="1" applyBorder="1" applyAlignment="1">
      <alignment horizontal="center" vertical="center"/>
    </xf>
    <xf numFmtId="10" fontId="4" fillId="0" borderId="0" xfId="815" applyNumberFormat="1" applyFont="1" applyAlignment="1">
      <alignment horizontal="center" vertical="center"/>
    </xf>
    <xf numFmtId="0" fontId="9" fillId="0" borderId="11" xfId="0" applyFont="1" applyBorder="1" applyAlignment="1">
      <alignment horizontal="center" vertical="center"/>
    </xf>
    <xf numFmtId="0" fontId="12" fillId="0" borderId="11" xfId="0" applyFont="1" applyBorder="1" applyAlignment="1">
      <alignment horizontal="center" vertical="center"/>
    </xf>
    <xf numFmtId="0" fontId="38" fillId="0" borderId="0" xfId="815" applyFont="1" applyAlignment="1">
      <alignment horizontal="left" vertical="center"/>
    </xf>
    <xf numFmtId="0" fontId="5" fillId="0" borderId="11" xfId="815" applyFont="1" applyBorder="1" applyAlignment="1">
      <alignment horizontal="left" vertical="center" wrapText="1"/>
    </xf>
    <xf numFmtId="0" fontId="6" fillId="0" borderId="10" xfId="815" quotePrefix="1" applyFont="1" applyBorder="1" applyAlignment="1">
      <alignment horizontal="center" vertical="center"/>
    </xf>
    <xf numFmtId="0" fontId="10" fillId="0" borderId="0" xfId="815" applyFont="1" applyAlignment="1">
      <alignment horizontal="center" vertical="center"/>
    </xf>
    <xf numFmtId="0" fontId="5" fillId="0" borderId="0" xfId="815" applyFont="1" applyAlignment="1">
      <alignment horizontal="center" vertical="center"/>
    </xf>
    <xf numFmtId="0" fontId="5" fillId="0" borderId="0" xfId="815" applyFont="1" applyAlignment="1">
      <alignment horizontal="center" vertical="center" wrapText="1"/>
    </xf>
    <xf numFmtId="10" fontId="65" fillId="0" borderId="0" xfId="0" applyNumberFormat="1" applyFont="1" applyAlignment="1">
      <alignment horizontal="center" vertical="center" wrapText="1"/>
    </xf>
    <xf numFmtId="0" fontId="6" fillId="0" borderId="0" xfId="815" quotePrefix="1" applyFont="1" applyAlignment="1">
      <alignment horizontal="center" vertical="center"/>
    </xf>
    <xf numFmtId="0" fontId="4" fillId="0" borderId="0" xfId="815" applyFont="1" applyAlignment="1">
      <alignment horizontal="left" vertical="top" wrapText="1"/>
    </xf>
    <xf numFmtId="0" fontId="62" fillId="0" borderId="0" xfId="0" applyFont="1" applyAlignment="1">
      <alignment horizontal="center"/>
    </xf>
    <xf numFmtId="10" fontId="11" fillId="0" borderId="0" xfId="0" applyNumberFormat="1" applyFont="1" applyAlignment="1">
      <alignment vertical="center"/>
    </xf>
    <xf numFmtId="0" fontId="62" fillId="0" borderId="11" xfId="0" quotePrefix="1" applyFont="1" applyBorder="1" applyAlignment="1">
      <alignment vertical="center" wrapText="1"/>
    </xf>
    <xf numFmtId="3" fontId="4" fillId="0" borderId="11" xfId="815" applyNumberFormat="1" applyFont="1" applyBorder="1" applyAlignment="1">
      <alignment horizontal="center" vertical="center" wrapText="1"/>
    </xf>
    <xf numFmtId="3" fontId="5" fillId="0" borderId="0" xfId="815" applyNumberFormat="1" applyFont="1" applyAlignment="1">
      <alignment horizontal="center" vertical="center" wrapText="1"/>
    </xf>
    <xf numFmtId="49" fontId="9" fillId="0" borderId="11" xfId="0" applyNumberFormat="1" applyFont="1" applyBorder="1" applyAlignment="1">
      <alignment horizontal="center" vertical="center" wrapText="1"/>
    </xf>
    <xf numFmtId="0" fontId="62" fillId="0" borderId="11" xfId="815" applyFont="1" applyBorder="1" applyAlignment="1">
      <alignment horizontal="center" vertical="center" wrapText="1"/>
    </xf>
    <xf numFmtId="14" fontId="10" fillId="63" borderId="0" xfId="815" applyNumberFormat="1" applyFont="1" applyFill="1" applyAlignment="1">
      <alignment horizontal="center" vertical="center"/>
    </xf>
    <xf numFmtId="0" fontId="10" fillId="63" borderId="0" xfId="815" applyFont="1" applyFill="1" applyAlignment="1">
      <alignment horizontal="left" vertical="center"/>
    </xf>
    <xf numFmtId="14" fontId="10" fillId="0" borderId="0" xfId="815" applyNumberFormat="1" applyFont="1" applyAlignment="1">
      <alignment horizontal="center" vertical="center"/>
    </xf>
    <xf numFmtId="0" fontId="66" fillId="0" borderId="11" xfId="0" applyFont="1" applyBorder="1" applyAlignment="1">
      <alignment horizontal="left" vertical="center" wrapText="1"/>
    </xf>
    <xf numFmtId="0" fontId="66" fillId="0" borderId="11" xfId="0" applyFont="1" applyBorder="1" applyAlignment="1">
      <alignment vertical="center" wrapText="1"/>
    </xf>
    <xf numFmtId="0" fontId="66" fillId="0" borderId="11" xfId="0" applyFont="1" applyBorder="1" applyAlignment="1">
      <alignment horizontal="center" vertical="center" wrapText="1"/>
    </xf>
    <xf numFmtId="0" fontId="66" fillId="0" borderId="0" xfId="0" applyFont="1" applyAlignment="1">
      <alignment vertical="center" wrapText="1"/>
    </xf>
    <xf numFmtId="0" fontId="66" fillId="0" borderId="0" xfId="0" applyFont="1" applyAlignment="1">
      <alignment horizontal="left" vertical="center" wrapText="1"/>
    </xf>
    <xf numFmtId="1" fontId="66" fillId="0" borderId="11" xfId="0" applyNumberFormat="1" applyFont="1" applyBorder="1" applyAlignment="1">
      <alignment horizontal="center" vertical="center" wrapText="1"/>
    </xf>
    <xf numFmtId="0" fontId="66" fillId="0" borderId="0" xfId="0" quotePrefix="1" applyFont="1" applyAlignment="1">
      <alignment vertical="center" wrapText="1"/>
    </xf>
    <xf numFmtId="2" fontId="66" fillId="0" borderId="11" xfId="0" applyNumberFormat="1" applyFont="1" applyBorder="1" applyAlignment="1">
      <alignment horizontal="center" vertical="center" wrapText="1"/>
    </xf>
    <xf numFmtId="0" fontId="0" fillId="0" borderId="11" xfId="0" applyBorder="1"/>
    <xf numFmtId="0" fontId="44" fillId="0" borderId="0" xfId="0" applyFont="1" applyAlignment="1">
      <alignment vertical="center"/>
    </xf>
    <xf numFmtId="0" fontId="43" fillId="0" borderId="11" xfId="0" applyFont="1" applyBorder="1" applyAlignment="1">
      <alignment horizontal="left" vertical="center"/>
    </xf>
    <xf numFmtId="14" fontId="43" fillId="0" borderId="11" xfId="0" applyNumberFormat="1" applyFont="1" applyBorder="1" applyAlignment="1">
      <alignment horizontal="left" vertical="center"/>
    </xf>
    <xf numFmtId="14" fontId="43" fillId="0" borderId="0" xfId="0" applyNumberFormat="1" applyFont="1" applyAlignment="1">
      <alignment horizontal="left" vertical="center"/>
    </xf>
    <xf numFmtId="0" fontId="44" fillId="0" borderId="11" xfId="0" applyFont="1" applyBorder="1" applyAlignment="1">
      <alignment vertical="center"/>
    </xf>
    <xf numFmtId="0" fontId="13" fillId="0" borderId="0" xfId="815" applyFont="1"/>
    <xf numFmtId="0" fontId="11" fillId="0" borderId="0" xfId="0" applyFont="1"/>
    <xf numFmtId="0" fontId="11" fillId="0" borderId="0" xfId="0" applyFont="1" applyAlignment="1">
      <alignment horizontal="center"/>
    </xf>
    <xf numFmtId="0" fontId="12" fillId="0" borderId="0" xfId="0" applyFont="1"/>
    <xf numFmtId="0" fontId="14" fillId="0" borderId="0" xfId="0" applyFont="1"/>
    <xf numFmtId="0" fontId="44" fillId="0" borderId="0" xfId="0" applyFont="1"/>
    <xf numFmtId="0" fontId="43" fillId="0" borderId="0" xfId="0" applyFont="1"/>
    <xf numFmtId="0" fontId="0" fillId="0" borderId="0" xfId="0" applyAlignment="1">
      <alignment horizontal="center"/>
    </xf>
    <xf numFmtId="0" fontId="3" fillId="0" borderId="0" xfId="815"/>
    <xf numFmtId="0" fontId="70" fillId="0" borderId="0" xfId="815" applyFont="1"/>
    <xf numFmtId="0" fontId="70" fillId="0" borderId="0" xfId="815" applyFont="1" applyAlignment="1">
      <alignment horizontal="center" vertical="center"/>
    </xf>
    <xf numFmtId="0" fontId="3" fillId="0" borderId="0" xfId="815" applyAlignment="1">
      <alignment horizontal="left"/>
    </xf>
    <xf numFmtId="0" fontId="70" fillId="0" borderId="0" xfId="815" applyFont="1" applyAlignment="1">
      <alignment horizontal="left"/>
    </xf>
    <xf numFmtId="14" fontId="69" fillId="0" borderId="0" xfId="0" applyNumberFormat="1" applyFont="1" applyAlignment="1">
      <alignment horizontal="center" vertical="center"/>
    </xf>
    <xf numFmtId="0" fontId="15" fillId="0" borderId="10" xfId="0" applyFont="1" applyBorder="1" applyAlignment="1">
      <alignment horizontal="center" vertical="center" wrapText="1"/>
    </xf>
    <xf numFmtId="1" fontId="15" fillId="68" borderId="10" xfId="0" applyNumberFormat="1" applyFont="1" applyFill="1" applyBorder="1" applyAlignment="1" applyProtection="1">
      <alignment horizontal="center" vertical="center"/>
      <protection locked="0"/>
    </xf>
    <xf numFmtId="10" fontId="15" fillId="24" borderId="10" xfId="924" applyNumberFormat="1" applyFont="1" applyFill="1" applyBorder="1" applyAlignment="1" applyProtection="1">
      <alignment horizontal="center" vertical="center" wrapText="1"/>
    </xf>
    <xf numFmtId="0" fontId="9" fillId="0" borderId="39" xfId="0" applyFont="1" applyBorder="1" applyAlignment="1">
      <alignment vertical="center" wrapText="1"/>
    </xf>
    <xf numFmtId="0" fontId="9" fillId="0" borderId="0" xfId="0" applyFont="1" applyAlignment="1">
      <alignment horizontal="center"/>
    </xf>
    <xf numFmtId="10" fontId="11" fillId="0" borderId="0" xfId="925" applyNumberFormat="1" applyFont="1" applyAlignment="1" applyProtection="1">
      <alignment vertical="center" wrapText="1"/>
    </xf>
    <xf numFmtId="14" fontId="62" fillId="0" borderId="11" xfId="0" applyNumberFormat="1" applyFont="1" applyBorder="1" applyAlignment="1">
      <alignment horizontal="left" vertical="center"/>
    </xf>
    <xf numFmtId="0" fontId="43" fillId="0" borderId="11" xfId="0" applyFont="1" applyBorder="1" applyAlignment="1">
      <alignment horizontal="center" vertical="center"/>
    </xf>
    <xf numFmtId="0" fontId="34" fillId="0" borderId="11" xfId="815" quotePrefix="1" applyFont="1" applyBorder="1" applyAlignment="1">
      <alignment horizontal="center" vertical="center" wrapText="1"/>
    </xf>
    <xf numFmtId="10" fontId="9" fillId="0" borderId="0" xfId="0" applyNumberFormat="1" applyFont="1" applyAlignment="1">
      <alignment horizontal="center" vertical="center" wrapText="1"/>
    </xf>
    <xf numFmtId="0" fontId="11" fillId="0" borderId="16" xfId="0" applyFont="1" applyBorder="1" applyAlignment="1">
      <alignment vertical="center"/>
    </xf>
    <xf numFmtId="0" fontId="64" fillId="0" borderId="11" xfId="815" applyFont="1" applyBorder="1" applyAlignment="1">
      <alignment horizontal="center" vertical="center" wrapText="1"/>
    </xf>
    <xf numFmtId="0" fontId="77" fillId="0" borderId="11" xfId="815" applyFont="1" applyBorder="1" applyAlignment="1">
      <alignment horizontal="center" vertical="center" wrapText="1"/>
    </xf>
    <xf numFmtId="0" fontId="4" fillId="0" borderId="40" xfId="815" applyFont="1" applyBorder="1" applyAlignment="1">
      <alignment vertical="center" wrapText="1"/>
    </xf>
    <xf numFmtId="0" fontId="4" fillId="0" borderId="0" xfId="815" applyFont="1" applyAlignment="1">
      <alignment vertical="center" wrapText="1"/>
    </xf>
    <xf numFmtId="0" fontId="12" fillId="0" borderId="0" xfId="0" applyFont="1" applyAlignment="1">
      <alignment horizontal="center"/>
    </xf>
    <xf numFmtId="0" fontId="9" fillId="69" borderId="11" xfId="0" applyFont="1" applyFill="1" applyBorder="1" applyAlignment="1">
      <alignment horizontal="center" vertical="center" wrapText="1"/>
    </xf>
    <xf numFmtId="0" fontId="4" fillId="69" borderId="11" xfId="815" applyFont="1" applyFill="1" applyBorder="1" applyAlignment="1">
      <alignment horizontal="center" vertical="center" wrapText="1"/>
    </xf>
    <xf numFmtId="0" fontId="66" fillId="69" borderId="11" xfId="0" applyFont="1" applyFill="1" applyBorder="1" applyAlignment="1">
      <alignment horizontal="center" vertical="center" wrapText="1"/>
    </xf>
    <xf numFmtId="0" fontId="69" fillId="0" borderId="0" xfId="0" applyFont="1"/>
    <xf numFmtId="0" fontId="10" fillId="0" borderId="0" xfId="815" applyFont="1"/>
    <xf numFmtId="1" fontId="43" fillId="0" borderId="11" xfId="0" applyNumberFormat="1" applyFont="1" applyBorder="1" applyAlignment="1">
      <alignment horizontal="center" vertical="center"/>
    </xf>
    <xf numFmtId="0" fontId="44" fillId="0" borderId="11" xfId="0" applyFont="1" applyBorder="1" applyAlignment="1">
      <alignment horizontal="center" vertical="center"/>
    </xf>
    <xf numFmtId="0" fontId="11" fillId="0" borderId="0" xfId="0" quotePrefix="1" applyFont="1" applyAlignment="1">
      <alignment vertical="center"/>
    </xf>
    <xf numFmtId="0" fontId="64" fillId="0" borderId="0" xfId="0" applyFont="1" applyAlignment="1">
      <alignment vertical="center" wrapText="1"/>
    </xf>
    <xf numFmtId="0" fontId="64" fillId="0" borderId="0" xfId="0" applyFont="1" applyAlignment="1">
      <alignment vertical="center"/>
    </xf>
    <xf numFmtId="14" fontId="62" fillId="0" borderId="0" xfId="0" applyNumberFormat="1" applyFont="1" applyAlignment="1">
      <alignment horizontal="center" vertical="center"/>
    </xf>
    <xf numFmtId="14" fontId="9" fillId="0" borderId="0" xfId="0" applyNumberFormat="1" applyFont="1" applyAlignment="1">
      <alignment horizontal="center" vertical="center"/>
    </xf>
    <xf numFmtId="0" fontId="83" fillId="0" borderId="11" xfId="0" applyFont="1" applyBorder="1" applyAlignment="1">
      <alignment vertical="center" wrapText="1"/>
    </xf>
    <xf numFmtId="0" fontId="84" fillId="0" borderId="11" xfId="0" applyFont="1" applyBorder="1" applyAlignment="1">
      <alignment vertical="center" wrapText="1"/>
    </xf>
    <xf numFmtId="0" fontId="84" fillId="0" borderId="11" xfId="0" quotePrefix="1" applyFont="1" applyBorder="1" applyAlignment="1">
      <alignment vertical="center"/>
    </xf>
    <xf numFmtId="0" fontId="84" fillId="0" borderId="0" xfId="0" applyFont="1" applyAlignment="1">
      <alignment vertical="center"/>
    </xf>
    <xf numFmtId="0" fontId="84" fillId="69" borderId="11" xfId="0" quotePrefix="1" applyFont="1" applyFill="1" applyBorder="1" applyAlignment="1">
      <alignment vertical="center"/>
    </xf>
    <xf numFmtId="0" fontId="84" fillId="69" borderId="11" xfId="0" applyFont="1" applyFill="1" applyBorder="1" applyAlignment="1">
      <alignment vertical="center" wrapText="1"/>
    </xf>
    <xf numFmtId="0" fontId="85" fillId="0" borderId="11" xfId="0" applyFont="1" applyBorder="1" applyAlignment="1">
      <alignment horizontal="left" vertical="center" wrapText="1"/>
    </xf>
    <xf numFmtId="0" fontId="9" fillId="0" borderId="0" xfId="0" applyFont="1" applyAlignment="1">
      <alignment vertical="top" wrapText="1"/>
    </xf>
    <xf numFmtId="0" fontId="44" fillId="70" borderId="11"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815" applyFont="1" applyAlignment="1">
      <alignment horizontal="left" vertical="center"/>
    </xf>
    <xf numFmtId="0" fontId="15" fillId="0" borderId="0" xfId="0" applyFont="1"/>
    <xf numFmtId="0" fontId="86" fillId="0" borderId="0" xfId="0" applyFont="1"/>
    <xf numFmtId="0" fontId="4" fillId="0" borderId="0" xfId="0" applyFont="1" applyAlignment="1">
      <alignment wrapText="1"/>
    </xf>
    <xf numFmtId="0" fontId="15" fillId="0" borderId="11" xfId="0" applyFont="1" applyBorder="1" applyAlignment="1">
      <alignment horizontal="center"/>
    </xf>
    <xf numFmtId="1" fontId="15" fillId="0" borderId="11" xfId="0" applyNumberFormat="1" applyFont="1" applyBorder="1" applyAlignment="1">
      <alignment horizontal="center"/>
    </xf>
    <xf numFmtId="0" fontId="9" fillId="74" borderId="11" xfId="0" applyFont="1" applyFill="1" applyBorder="1" applyAlignment="1">
      <alignment horizontal="center"/>
    </xf>
    <xf numFmtId="9" fontId="9" fillId="74" borderId="11" xfId="675" applyFont="1" applyFill="1" applyBorder="1" applyAlignment="1" applyProtection="1">
      <alignment horizontal="center"/>
    </xf>
    <xf numFmtId="1" fontId="9" fillId="74" borderId="11" xfId="675" applyNumberFormat="1" applyFont="1" applyFill="1" applyBorder="1" applyAlignment="1" applyProtection="1">
      <alignment horizontal="center"/>
    </xf>
    <xf numFmtId="49" fontId="9" fillId="0" borderId="11" xfId="0" applyNumberFormat="1" applyFont="1" applyBorder="1" applyAlignment="1">
      <alignment horizontal="center"/>
    </xf>
    <xf numFmtId="0" fontId="9" fillId="0" borderId="11" xfId="0" applyFont="1" applyBorder="1" applyAlignment="1">
      <alignment horizontal="center"/>
    </xf>
    <xf numFmtId="9" fontId="9" fillId="0" borderId="11" xfId="675" applyFont="1" applyBorder="1" applyAlignment="1" applyProtection="1">
      <alignment horizontal="center"/>
    </xf>
    <xf numFmtId="1" fontId="9" fillId="0" borderId="11" xfId="675" applyNumberFormat="1" applyFont="1" applyBorder="1" applyAlignment="1" applyProtection="1">
      <alignment horizontal="center"/>
    </xf>
    <xf numFmtId="0" fontId="9" fillId="0" borderId="11" xfId="0" applyFont="1" applyBorder="1"/>
    <xf numFmtId="1" fontId="15" fillId="66" borderId="11" xfId="0" applyNumberFormat="1" applyFont="1" applyFill="1" applyBorder="1" applyAlignment="1">
      <alignment horizontal="center" vertical="center" wrapText="1"/>
    </xf>
    <xf numFmtId="0" fontId="9" fillId="0" borderId="0" xfId="0" applyFont="1" applyAlignment="1">
      <alignment horizontal="center" vertical="center" wrapText="1"/>
    </xf>
    <xf numFmtId="0" fontId="66" fillId="0" borderId="0" xfId="0" applyFont="1"/>
    <xf numFmtId="0" fontId="66" fillId="0" borderId="11" xfId="0" applyFont="1" applyBorder="1" applyAlignment="1">
      <alignment horizontal="center"/>
    </xf>
    <xf numFmtId="0" fontId="66" fillId="0" borderId="11" xfId="0" applyFont="1" applyBorder="1"/>
    <xf numFmtId="0" fontId="5" fillId="60" borderId="17" xfId="815" applyFont="1" applyFill="1" applyBorder="1" applyAlignment="1" applyProtection="1">
      <alignment horizontal="center" vertical="center" wrapText="1"/>
      <protection locked="0"/>
    </xf>
    <xf numFmtId="0" fontId="5" fillId="60" borderId="11" xfId="815" applyFont="1" applyFill="1" applyBorder="1" applyAlignment="1" applyProtection="1">
      <alignment horizontal="center" vertical="center" wrapText="1"/>
      <protection locked="0"/>
    </xf>
    <xf numFmtId="0" fontId="9" fillId="75" borderId="11" xfId="0" applyFont="1" applyFill="1" applyBorder="1" applyAlignment="1">
      <alignment horizontal="center" vertical="center" wrapText="1"/>
    </xf>
    <xf numFmtId="0" fontId="84" fillId="75" borderId="11" xfId="0" applyFont="1" applyFill="1" applyBorder="1" applyAlignment="1">
      <alignment vertical="center" wrapText="1"/>
    </xf>
    <xf numFmtId="0" fontId="62" fillId="0" borderId="11" xfId="0" applyFont="1" applyBorder="1" applyAlignment="1">
      <alignment horizontal="center" vertical="center" wrapText="1"/>
    </xf>
    <xf numFmtId="0" fontId="62" fillId="0" borderId="11" xfId="0" applyFont="1" applyBorder="1" applyAlignment="1">
      <alignment horizontal="center" vertical="center"/>
    </xf>
    <xf numFmtId="0" fontId="65" fillId="0" borderId="11" xfId="0" applyFont="1" applyBorder="1" applyAlignment="1">
      <alignment horizontal="center" vertical="center"/>
    </xf>
    <xf numFmtId="0" fontId="4" fillId="0" borderId="11" xfId="815" applyFont="1" applyBorder="1"/>
    <xf numFmtId="0" fontId="4" fillId="0" borderId="12" xfId="815" applyFont="1" applyBorder="1"/>
    <xf numFmtId="0" fontId="62" fillId="0" borderId="13" xfId="0" applyFont="1" applyBorder="1" applyAlignment="1">
      <alignment vertical="center"/>
    </xf>
    <xf numFmtId="0" fontId="9" fillId="0" borderId="0" xfId="0" applyFont="1" applyAlignment="1">
      <alignment horizontal="left" vertical="center"/>
    </xf>
    <xf numFmtId="0" fontId="65" fillId="0" borderId="0" xfId="0" applyFont="1" applyAlignment="1">
      <alignment horizontal="center" vertical="center"/>
    </xf>
    <xf numFmtId="0" fontId="4" fillId="0" borderId="0" xfId="815" applyFont="1" applyAlignment="1">
      <alignment horizontal="center" vertical="center" wrapText="1"/>
    </xf>
    <xf numFmtId="0" fontId="15" fillId="57" borderId="10" xfId="0" applyFont="1" applyFill="1" applyBorder="1" applyAlignment="1">
      <alignment horizontal="center" vertical="center"/>
    </xf>
    <xf numFmtId="0" fontId="62" fillId="58" borderId="10" xfId="0" applyFont="1" applyFill="1" applyBorder="1" applyAlignment="1">
      <alignment horizontal="center" vertical="center"/>
    </xf>
    <xf numFmtId="0" fontId="15" fillId="57" borderId="10" xfId="0" applyFont="1" applyFill="1" applyBorder="1" applyAlignment="1">
      <alignment horizontal="center"/>
    </xf>
    <xf numFmtId="0" fontId="62" fillId="58" borderId="10" xfId="0" applyFont="1" applyFill="1" applyBorder="1" applyAlignment="1">
      <alignment horizontal="center"/>
    </xf>
    <xf numFmtId="14" fontId="62" fillId="58" borderId="10" xfId="0" applyNumberFormat="1" applyFont="1" applyFill="1" applyBorder="1" applyAlignment="1">
      <alignment horizontal="center"/>
    </xf>
    <xf numFmtId="14" fontId="62" fillId="70" borderId="0" xfId="0" applyNumberFormat="1" applyFont="1" applyFill="1" applyAlignment="1">
      <alignment horizontal="left"/>
    </xf>
    <xf numFmtId="0" fontId="62" fillId="70" borderId="0" xfId="0" applyFont="1" applyFill="1" applyAlignment="1">
      <alignment horizontal="right"/>
    </xf>
    <xf numFmtId="0" fontId="62" fillId="0" borderId="11" xfId="0" applyFont="1" applyBorder="1"/>
    <xf numFmtId="0" fontId="0" fillId="0" borderId="11" xfId="0" applyBorder="1" applyAlignment="1">
      <alignment vertical="center" wrapText="1"/>
    </xf>
    <xf numFmtId="0" fontId="66" fillId="61" borderId="11" xfId="0" applyFont="1" applyFill="1" applyBorder="1" applyAlignment="1">
      <alignment horizontal="center" vertical="center" wrapText="1"/>
    </xf>
    <xf numFmtId="0" fontId="38" fillId="0" borderId="0" xfId="815" applyFont="1" applyAlignment="1">
      <alignment vertical="center"/>
    </xf>
    <xf numFmtId="0" fontId="9" fillId="0" borderId="0" xfId="0" applyFont="1" applyAlignment="1">
      <alignment horizontal="left" vertical="top" wrapText="1"/>
    </xf>
    <xf numFmtId="3" fontId="4" fillId="0" borderId="11" xfId="815" quotePrefix="1" applyNumberFormat="1" applyFont="1" applyBorder="1" applyAlignment="1">
      <alignment horizontal="center" vertical="center" wrapText="1"/>
    </xf>
    <xf numFmtId="0" fontId="12" fillId="0" borderId="0" xfId="0" quotePrefix="1" applyFont="1" applyAlignment="1">
      <alignment vertical="center"/>
    </xf>
    <xf numFmtId="0" fontId="65" fillId="0" borderId="13" xfId="0" applyFont="1" applyBorder="1" applyAlignment="1">
      <alignment horizontal="center" vertical="center"/>
    </xf>
    <xf numFmtId="2" fontId="43" fillId="57" borderId="11" xfId="0" applyNumberFormat="1" applyFont="1" applyFill="1" applyBorder="1" applyAlignment="1">
      <alignment horizontal="center" vertical="center"/>
    </xf>
    <xf numFmtId="49" fontId="9" fillId="57" borderId="11" xfId="0" applyNumberFormat="1" applyFont="1" applyFill="1" applyBorder="1" applyAlignment="1">
      <alignment horizontal="center"/>
    </xf>
    <xf numFmtId="0" fontId="4" fillId="0" borderId="11" xfId="0" applyFont="1" applyBorder="1" applyAlignment="1">
      <alignment horizontal="center" vertical="center" wrapText="1"/>
    </xf>
    <xf numFmtId="0" fontId="12" fillId="0" borderId="11" xfId="0" applyFont="1" applyBorder="1" applyAlignment="1">
      <alignment horizontal="left" vertical="center"/>
    </xf>
    <xf numFmtId="0" fontId="11" fillId="0" borderId="11" xfId="0" applyFont="1" applyBorder="1"/>
    <xf numFmtId="0" fontId="9" fillId="0" borderId="0" xfId="0" applyFont="1" applyAlignment="1">
      <alignment vertical="top"/>
    </xf>
    <xf numFmtId="0" fontId="66" fillId="76" borderId="11" xfId="0" applyFont="1" applyFill="1" applyBorder="1" applyAlignment="1">
      <alignment vertical="center" wrapText="1"/>
    </xf>
    <xf numFmtId="0" fontId="66" fillId="77" borderId="11" xfId="0" applyFont="1" applyFill="1" applyBorder="1" applyAlignment="1">
      <alignment vertical="center" wrapText="1"/>
    </xf>
    <xf numFmtId="0" fontId="15" fillId="0" borderId="11" xfId="0" applyFont="1" applyBorder="1" applyAlignment="1">
      <alignment horizontal="left" vertical="center"/>
    </xf>
    <xf numFmtId="0" fontId="65" fillId="0" borderId="11" xfId="0" applyFont="1" applyBorder="1" applyAlignment="1">
      <alignment horizontal="left" vertical="center"/>
    </xf>
    <xf numFmtId="0" fontId="62" fillId="0" borderId="11" xfId="0" applyFont="1" applyBorder="1" applyAlignment="1">
      <alignment horizontal="center"/>
    </xf>
    <xf numFmtId="3" fontId="62" fillId="0" borderId="11" xfId="0" applyNumberFormat="1" applyFont="1" applyBorder="1" applyAlignment="1">
      <alignment horizontal="center" vertical="center"/>
    </xf>
    <xf numFmtId="0" fontId="43" fillId="70" borderId="11" xfId="0" applyFont="1" applyFill="1" applyBorder="1" applyAlignment="1">
      <alignment horizontal="left" vertical="center"/>
    </xf>
    <xf numFmtId="0" fontId="91" fillId="0" borderId="11" xfId="0" applyFont="1" applyBorder="1" applyAlignment="1">
      <alignment vertical="center"/>
    </xf>
    <xf numFmtId="49" fontId="0" fillId="0" borderId="11" xfId="0" applyNumberFormat="1" applyBorder="1"/>
    <xf numFmtId="14" fontId="62" fillId="0" borderId="11" xfId="0" applyNumberFormat="1" applyFont="1" applyBorder="1" applyAlignment="1">
      <alignment vertical="center"/>
    </xf>
    <xf numFmtId="0" fontId="0" fillId="0" borderId="11" xfId="0" applyBorder="1" applyAlignment="1">
      <alignment horizontal="left"/>
    </xf>
    <xf numFmtId="14" fontId="0" fillId="0" borderId="11" xfId="0" applyNumberFormat="1" applyBorder="1" applyAlignment="1">
      <alignment horizontal="left"/>
    </xf>
    <xf numFmtId="14" fontId="0" fillId="0" borderId="0" xfId="0" applyNumberFormat="1" applyAlignment="1">
      <alignment horizontal="left"/>
    </xf>
    <xf numFmtId="49" fontId="0" fillId="0" borderId="13" xfId="0" applyNumberFormat="1" applyBorder="1"/>
    <xf numFmtId="14" fontId="62" fillId="0" borderId="14" xfId="0" applyNumberFormat="1" applyFont="1" applyBorder="1" applyAlignment="1">
      <alignment vertical="center"/>
    </xf>
    <xf numFmtId="0" fontId="9"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xf>
    <xf numFmtId="0" fontId="10" fillId="25" borderId="13" xfId="815" applyFont="1" applyFill="1" applyBorder="1" applyAlignment="1">
      <alignment horizontal="left" vertical="center"/>
    </xf>
    <xf numFmtId="0" fontId="10" fillId="25" borderId="15" xfId="815" applyFont="1" applyFill="1" applyBorder="1" applyAlignment="1">
      <alignment horizontal="left" vertical="center"/>
    </xf>
    <xf numFmtId="0" fontId="10" fillId="25" borderId="14" xfId="815" applyFont="1" applyFill="1" applyBorder="1" applyAlignment="1">
      <alignment horizontal="left" vertical="center"/>
    </xf>
    <xf numFmtId="0" fontId="10" fillId="64" borderId="13" xfId="815" applyFont="1" applyFill="1" applyBorder="1" applyAlignment="1" applyProtection="1">
      <alignment horizontal="left" vertical="center"/>
      <protection locked="0"/>
    </xf>
    <xf numFmtId="0" fontId="10" fillId="64" borderId="14" xfId="815" applyFont="1" applyFill="1" applyBorder="1" applyAlignment="1" applyProtection="1">
      <alignment horizontal="left" vertical="center"/>
      <protection locked="0"/>
    </xf>
    <xf numFmtId="0" fontId="10" fillId="0" borderId="0" xfId="815" applyFont="1" applyAlignment="1">
      <alignment horizontal="left" vertical="center"/>
    </xf>
    <xf numFmtId="0" fontId="10" fillId="0" borderId="16" xfId="815" applyFont="1" applyBorder="1" applyAlignment="1">
      <alignment horizontal="left" vertical="center"/>
    </xf>
    <xf numFmtId="0" fontId="0" fillId="0" borderId="16" xfId="0" applyBorder="1" applyAlignment="1">
      <alignment horizontal="left" vertical="center"/>
    </xf>
    <xf numFmtId="0" fontId="12" fillId="0" borderId="0" xfId="0" applyFont="1" applyAlignment="1">
      <alignment horizontal="left" vertical="center"/>
    </xf>
    <xf numFmtId="14" fontId="10" fillId="65" borderId="13" xfId="815" applyNumberFormat="1" applyFont="1" applyFill="1" applyBorder="1" applyAlignment="1" applyProtection="1">
      <alignment horizontal="center" vertical="center"/>
      <protection locked="0"/>
    </xf>
    <xf numFmtId="14" fontId="10" fillId="65" borderId="15" xfId="815" applyNumberFormat="1" applyFont="1" applyFill="1" applyBorder="1" applyAlignment="1" applyProtection="1">
      <alignment horizontal="center" vertical="center"/>
      <protection locked="0"/>
    </xf>
    <xf numFmtId="14" fontId="10" fillId="65" borderId="14" xfId="815" applyNumberFormat="1" applyFont="1" applyFill="1" applyBorder="1" applyAlignment="1" applyProtection="1">
      <alignment horizontal="center" vertical="center"/>
      <protection locked="0"/>
    </xf>
    <xf numFmtId="0" fontId="10" fillId="65" borderId="13" xfId="815" applyFont="1" applyFill="1" applyBorder="1" applyAlignment="1" applyProtection="1">
      <alignment horizontal="left" vertical="center"/>
      <protection locked="0"/>
    </xf>
    <xf numFmtId="0" fontId="10" fillId="65" borderId="15" xfId="815" applyFont="1" applyFill="1" applyBorder="1" applyAlignment="1" applyProtection="1">
      <alignment horizontal="left" vertical="center"/>
      <protection locked="0"/>
    </xf>
    <xf numFmtId="0" fontId="10" fillId="65" borderId="14" xfId="815" applyFont="1" applyFill="1" applyBorder="1" applyAlignment="1" applyProtection="1">
      <alignment horizontal="left" vertical="center"/>
      <protection locked="0"/>
    </xf>
    <xf numFmtId="0" fontId="5" fillId="0" borderId="17" xfId="815" applyFont="1" applyBorder="1" applyAlignment="1">
      <alignment horizontal="center" vertical="center" textRotation="90" wrapText="1"/>
    </xf>
    <xf numFmtId="0" fontId="5" fillId="0" borderId="12" xfId="815" applyFont="1" applyBorder="1" applyAlignment="1">
      <alignment horizontal="center" vertical="center" textRotation="90" wrapText="1"/>
    </xf>
    <xf numFmtId="0" fontId="65" fillId="0" borderId="11" xfId="0" applyFont="1" applyBorder="1" applyAlignment="1">
      <alignment horizontal="left" vertical="center" wrapText="1"/>
    </xf>
    <xf numFmtId="0" fontId="68" fillId="0" borderId="11" xfId="0" applyFont="1" applyBorder="1" applyAlignment="1">
      <alignment horizontal="left" vertical="center" wrapText="1"/>
    </xf>
    <xf numFmtId="0" fontId="5" fillId="0" borderId="11" xfId="815" applyFont="1" applyBorder="1" applyAlignment="1">
      <alignment horizontal="center" vertical="center" wrapText="1"/>
    </xf>
    <xf numFmtId="0" fontId="5" fillId="0" borderId="11" xfId="815" applyFont="1" applyBorder="1" applyAlignment="1">
      <alignment horizontal="center" vertical="center"/>
    </xf>
    <xf numFmtId="14" fontId="10" fillId="25" borderId="13" xfId="815" applyNumberFormat="1" applyFont="1" applyFill="1" applyBorder="1" applyAlignment="1">
      <alignment horizontal="center" vertical="center"/>
    </xf>
    <xf numFmtId="14" fontId="10" fillId="25" borderId="15" xfId="815" applyNumberFormat="1" applyFont="1" applyFill="1" applyBorder="1" applyAlignment="1">
      <alignment horizontal="center" vertical="center"/>
    </xf>
    <xf numFmtId="14" fontId="10" fillId="25" borderId="14" xfId="815" applyNumberFormat="1" applyFont="1" applyFill="1" applyBorder="1" applyAlignment="1">
      <alignment horizontal="center" vertical="center"/>
    </xf>
    <xf numFmtId="0" fontId="10" fillId="0" borderId="13" xfId="815" applyFont="1" applyBorder="1" applyAlignment="1">
      <alignment horizontal="center" vertical="center"/>
    </xf>
    <xf numFmtId="0" fontId="10" fillId="0" borderId="15" xfId="815" applyFont="1" applyBorder="1" applyAlignment="1">
      <alignment horizontal="center" vertical="center"/>
    </xf>
    <xf numFmtId="0" fontId="10" fillId="0" borderId="14" xfId="815" applyFont="1" applyBorder="1" applyAlignment="1">
      <alignment horizontal="center" vertical="center"/>
    </xf>
    <xf numFmtId="0" fontId="15" fillId="0" borderId="11" xfId="0" applyFont="1" applyBorder="1" applyAlignment="1">
      <alignment horizontal="left" vertical="center" wrapText="1"/>
    </xf>
    <xf numFmtId="0" fontId="67" fillId="0" borderId="11" xfId="0" applyFont="1" applyBorder="1" applyAlignment="1">
      <alignment horizontal="left" vertical="center" wrapText="1"/>
    </xf>
    <xf numFmtId="0" fontId="9" fillId="0" borderId="11" xfId="0" applyFont="1" applyBorder="1" applyAlignment="1">
      <alignment horizontal="left" vertical="center" wrapText="1"/>
    </xf>
    <xf numFmtId="0" fontId="5" fillId="0" borderId="13" xfId="815" applyFont="1" applyBorder="1" applyAlignment="1">
      <alignment horizontal="center" vertical="center" wrapText="1"/>
    </xf>
    <xf numFmtId="0" fontId="5" fillId="0" borderId="15" xfId="815" applyFont="1" applyBorder="1" applyAlignment="1">
      <alignment horizontal="center" vertical="center" wrapText="1"/>
    </xf>
    <xf numFmtId="0" fontId="5" fillId="0" borderId="14" xfId="815" applyFont="1" applyBorder="1" applyAlignment="1">
      <alignment horizontal="center" vertical="center" wrapText="1"/>
    </xf>
    <xf numFmtId="0" fontId="9" fillId="0" borderId="0" xfId="0" applyFont="1" applyAlignment="1">
      <alignment horizontal="left" vertical="top" wrapText="1"/>
    </xf>
    <xf numFmtId="0" fontId="4" fillId="0" borderId="0" xfId="815" applyFont="1" applyAlignment="1">
      <alignment horizontal="left" vertical="top" wrapText="1"/>
    </xf>
    <xf numFmtId="0" fontId="5" fillId="0" borderId="11" xfId="815" applyFont="1" applyBorder="1" applyAlignment="1">
      <alignment horizontal="left" vertical="center" wrapText="1"/>
    </xf>
    <xf numFmtId="0" fontId="65" fillId="0" borderId="13" xfId="0" applyFont="1" applyBorder="1" applyAlignment="1">
      <alignment horizontal="left" vertical="center" wrapText="1"/>
    </xf>
    <xf numFmtId="0" fontId="65" fillId="0" borderId="14" xfId="0" applyFont="1" applyBorder="1" applyAlignment="1">
      <alignment horizontal="left" vertical="center" wrapText="1"/>
    </xf>
    <xf numFmtId="0" fontId="9" fillId="0" borderId="17" xfId="0" applyFont="1" applyBorder="1" applyAlignment="1">
      <alignment horizontal="left" vertical="center" wrapText="1"/>
    </xf>
    <xf numFmtId="0" fontId="9" fillId="0" borderId="49" xfId="0" applyFont="1" applyBorder="1" applyAlignment="1">
      <alignment horizontal="left" vertical="center" wrapText="1"/>
    </xf>
    <xf numFmtId="0" fontId="9" fillId="0" borderId="12" xfId="0" applyFont="1" applyBorder="1" applyAlignment="1">
      <alignment horizontal="left" vertical="center" wrapText="1"/>
    </xf>
    <xf numFmtId="49" fontId="9" fillId="0" borderId="28" xfId="0" applyNumberFormat="1" applyFont="1" applyBorder="1" applyAlignment="1">
      <alignment horizontal="center" vertical="center" readingOrder="1"/>
    </xf>
    <xf numFmtId="49" fontId="9" fillId="0" borderId="29" xfId="0" applyNumberFormat="1" applyFont="1" applyBorder="1" applyAlignment="1">
      <alignment horizontal="center" vertical="center" readingOrder="1"/>
    </xf>
    <xf numFmtId="49" fontId="9" fillId="0" borderId="32" xfId="0" applyNumberFormat="1" applyFont="1" applyBorder="1" applyAlignment="1">
      <alignment horizontal="center" vertical="center" readingOrder="1"/>
    </xf>
    <xf numFmtId="49" fontId="9" fillId="0" borderId="33" xfId="0" applyNumberFormat="1" applyFont="1" applyBorder="1" applyAlignment="1">
      <alignment horizontal="center" vertical="center" readingOrder="1"/>
    </xf>
    <xf numFmtId="49" fontId="9" fillId="0" borderId="34" xfId="0" applyNumberFormat="1" applyFont="1" applyBorder="1" applyAlignment="1">
      <alignment horizontal="center" vertical="center" readingOrder="1"/>
    </xf>
    <xf numFmtId="49" fontId="9" fillId="0" borderId="35" xfId="0" applyNumberFormat="1" applyFont="1" applyBorder="1" applyAlignment="1">
      <alignment horizontal="center" vertical="center" readingOrder="1"/>
    </xf>
    <xf numFmtId="49" fontId="73" fillId="0" borderId="27" xfId="0" applyNumberFormat="1" applyFont="1" applyBorder="1" applyAlignment="1">
      <alignment horizontal="center" vertical="center" wrapText="1" readingOrder="1"/>
    </xf>
    <xf numFmtId="49" fontId="73" fillId="0" borderId="30" xfId="0" applyNumberFormat="1" applyFont="1" applyBorder="1" applyAlignment="1">
      <alignment horizontal="center" vertical="center" wrapText="1" readingOrder="1"/>
    </xf>
    <xf numFmtId="49" fontId="73" fillId="0" borderId="31" xfId="0" applyNumberFormat="1" applyFont="1" applyBorder="1" applyAlignment="1">
      <alignment horizontal="center" vertical="center" wrapText="1" readingOrder="1"/>
    </xf>
    <xf numFmtId="0" fontId="9" fillId="0" borderId="27" xfId="0" applyFont="1" applyBorder="1" applyAlignment="1">
      <alignment horizontal="left" vertical="center" wrapText="1" readingOrder="1"/>
    </xf>
    <xf numFmtId="0" fontId="9" fillId="0" borderId="30" xfId="0" applyFont="1" applyBorder="1" applyAlignment="1">
      <alignment horizontal="left" vertical="center" wrapText="1" readingOrder="1"/>
    </xf>
    <xf numFmtId="0" fontId="9" fillId="0" borderId="31" xfId="0" applyFont="1" applyBorder="1" applyAlignment="1">
      <alignment horizontal="left" vertical="center" wrapText="1" readingOrder="1"/>
    </xf>
    <xf numFmtId="0" fontId="9" fillId="0" borderId="28" xfId="0" applyFont="1" applyBorder="1" applyAlignment="1">
      <alignment horizontal="left" vertical="center" wrapText="1" readingOrder="1"/>
    </xf>
    <xf numFmtId="0" fontId="9" fillId="0" borderId="29" xfId="0" applyFont="1" applyBorder="1" applyAlignment="1">
      <alignment horizontal="left" vertical="center" wrapText="1" readingOrder="1"/>
    </xf>
    <xf numFmtId="0" fontId="9" fillId="0" borderId="32" xfId="0" applyFont="1" applyBorder="1" applyAlignment="1">
      <alignment horizontal="left" vertical="center" wrapText="1" readingOrder="1"/>
    </xf>
    <xf numFmtId="0" fontId="9" fillId="0" borderId="33" xfId="0" applyFont="1" applyBorder="1" applyAlignment="1">
      <alignment horizontal="left" vertical="center" wrapText="1" readingOrder="1"/>
    </xf>
    <xf numFmtId="0" fontId="9" fillId="0" borderId="34" xfId="0" applyFont="1" applyBorder="1" applyAlignment="1">
      <alignment horizontal="left" vertical="center" wrapText="1" readingOrder="1"/>
    </xf>
    <xf numFmtId="0" fontId="9" fillId="0" borderId="35" xfId="0" applyFont="1" applyBorder="1" applyAlignment="1">
      <alignment horizontal="left" vertical="center" wrapText="1" readingOrder="1"/>
    </xf>
    <xf numFmtId="0" fontId="4" fillId="0" borderId="28" xfId="0" applyFont="1" applyBorder="1" applyAlignment="1">
      <alignment horizontal="left" vertical="center" wrapText="1" readingOrder="1"/>
    </xf>
    <xf numFmtId="0" fontId="4" fillId="0" borderId="37" xfId="0" applyFont="1" applyBorder="1" applyAlignment="1">
      <alignment horizontal="left" vertical="center" wrapText="1" readingOrder="1"/>
    </xf>
    <xf numFmtId="0" fontId="4" fillId="0" borderId="29" xfId="0" applyFont="1" applyBorder="1" applyAlignment="1">
      <alignment horizontal="left" vertical="center" wrapText="1" readingOrder="1"/>
    </xf>
    <xf numFmtId="0" fontId="4" fillId="0" borderId="32" xfId="0" applyFont="1" applyBorder="1" applyAlignment="1">
      <alignment horizontal="left" vertical="center" wrapText="1" readingOrder="1"/>
    </xf>
    <xf numFmtId="0" fontId="4" fillId="0" borderId="0" xfId="0" applyFont="1" applyAlignment="1">
      <alignment horizontal="left" vertical="center" wrapText="1" readingOrder="1"/>
    </xf>
    <xf numFmtId="0" fontId="4" fillId="0" borderId="33" xfId="0" applyFont="1" applyBorder="1" applyAlignment="1">
      <alignment horizontal="left" vertical="center" wrapText="1" readingOrder="1"/>
    </xf>
    <xf numFmtId="0" fontId="4" fillId="0" borderId="34" xfId="0" applyFont="1" applyBorder="1" applyAlignment="1">
      <alignment horizontal="left" vertical="center" wrapText="1" readingOrder="1"/>
    </xf>
    <xf numFmtId="0" fontId="4" fillId="0" borderId="36" xfId="0" applyFont="1" applyBorder="1" applyAlignment="1">
      <alignment horizontal="left" vertical="center" wrapText="1" readingOrder="1"/>
    </xf>
    <xf numFmtId="0" fontId="4" fillId="0" borderId="35" xfId="0" applyFont="1" applyBorder="1" applyAlignment="1">
      <alignment horizontal="left" vertical="center" wrapText="1" readingOrder="1"/>
    </xf>
    <xf numFmtId="0" fontId="69" fillId="0" borderId="38" xfId="0" applyFont="1" applyBorder="1" applyAlignment="1">
      <alignment horizontal="center" vertical="center"/>
    </xf>
    <xf numFmtId="0" fontId="69" fillId="0" borderId="39" xfId="0" applyFont="1" applyBorder="1" applyAlignment="1">
      <alignment horizontal="center" vertical="center"/>
    </xf>
    <xf numFmtId="0" fontId="9" fillId="68" borderId="27" xfId="0" applyFont="1" applyFill="1" applyBorder="1" applyAlignment="1" applyProtection="1">
      <alignment horizontal="left" vertical="center" wrapText="1"/>
      <protection locked="0"/>
    </xf>
    <xf numFmtId="0" fontId="9" fillId="68" borderId="30" xfId="0" applyFont="1" applyFill="1" applyBorder="1" applyAlignment="1" applyProtection="1">
      <alignment horizontal="left" vertical="center" wrapText="1"/>
      <protection locked="0"/>
    </xf>
    <xf numFmtId="0" fontId="9" fillId="68" borderId="31" xfId="0" applyFont="1" applyFill="1" applyBorder="1" applyAlignment="1" applyProtection="1">
      <alignment horizontal="left" vertical="center" wrapText="1"/>
      <protection locked="0"/>
    </xf>
    <xf numFmtId="0" fontId="4" fillId="0" borderId="28" xfId="0" quotePrefix="1" applyFont="1" applyBorder="1" applyAlignment="1">
      <alignment horizontal="left" vertical="center" wrapText="1" readingOrder="1"/>
    </xf>
    <xf numFmtId="0" fontId="4" fillId="0" borderId="29" xfId="0" quotePrefix="1" applyFont="1" applyBorder="1" applyAlignment="1">
      <alignment horizontal="left" vertical="center" wrapText="1" readingOrder="1"/>
    </xf>
    <xf numFmtId="0" fontId="4" fillId="0" borderId="32" xfId="0" quotePrefix="1" applyFont="1" applyBorder="1" applyAlignment="1">
      <alignment horizontal="left" vertical="center" wrapText="1" readingOrder="1"/>
    </xf>
    <xf numFmtId="0" fontId="4" fillId="0" borderId="33" xfId="0" quotePrefix="1" applyFont="1" applyBorder="1" applyAlignment="1">
      <alignment horizontal="left" vertical="center" wrapText="1" readingOrder="1"/>
    </xf>
    <xf numFmtId="0" fontId="4" fillId="0" borderId="34" xfId="0" quotePrefix="1" applyFont="1" applyBorder="1" applyAlignment="1">
      <alignment horizontal="left" vertical="center" wrapText="1" readingOrder="1"/>
    </xf>
    <xf numFmtId="0" fontId="4" fillId="0" borderId="35" xfId="0" quotePrefix="1" applyFont="1" applyBorder="1" applyAlignment="1">
      <alignment horizontal="left" vertical="center" wrapText="1" readingOrder="1"/>
    </xf>
    <xf numFmtId="0" fontId="74" fillId="0" borderId="27" xfId="0" quotePrefix="1" applyFont="1" applyBorder="1" applyAlignment="1">
      <alignment horizontal="center" vertical="center" wrapText="1" readingOrder="1"/>
    </xf>
    <xf numFmtId="0" fontId="74" fillId="0" borderId="30" xfId="0" quotePrefix="1" applyFont="1" applyBorder="1" applyAlignment="1">
      <alignment horizontal="center" vertical="center" wrapText="1" readingOrder="1"/>
    </xf>
    <xf numFmtId="0" fontId="74" fillId="0" borderId="31" xfId="0" quotePrefix="1" applyFont="1" applyBorder="1" applyAlignment="1">
      <alignment horizontal="center" vertical="center" wrapText="1" readingOrder="1"/>
    </xf>
    <xf numFmtId="0" fontId="74" fillId="0" borderId="28" xfId="0" applyFont="1" applyBorder="1" applyAlignment="1">
      <alignment horizontal="center" vertical="center" wrapText="1" readingOrder="1"/>
    </xf>
    <xf numFmtId="0" fontId="74" fillId="0" borderId="29" xfId="0" applyFont="1" applyBorder="1" applyAlignment="1">
      <alignment horizontal="center" vertical="center" wrapText="1" readingOrder="1"/>
    </xf>
    <xf numFmtId="0" fontId="74" fillId="0" borderId="32" xfId="0" applyFont="1" applyBorder="1" applyAlignment="1">
      <alignment horizontal="center" vertical="center" wrapText="1" readingOrder="1"/>
    </xf>
    <xf numFmtId="0" fontId="74" fillId="0" borderId="33" xfId="0" applyFont="1" applyBorder="1" applyAlignment="1">
      <alignment horizontal="center" vertical="center" wrapText="1" readingOrder="1"/>
    </xf>
    <xf numFmtId="0" fontId="74" fillId="0" borderId="34" xfId="0" applyFont="1" applyBorder="1" applyAlignment="1">
      <alignment horizontal="center" vertical="center" wrapText="1" readingOrder="1"/>
    </xf>
    <xf numFmtId="0" fontId="74" fillId="0" borderId="35" xfId="0" applyFont="1" applyBorder="1" applyAlignment="1">
      <alignment horizontal="center" vertical="center" wrapText="1" readingOrder="1"/>
    </xf>
    <xf numFmtId="0" fontId="75" fillId="0" borderId="27" xfId="0" applyFont="1" applyBorder="1" applyAlignment="1">
      <alignment horizontal="center" vertical="center" wrapText="1" readingOrder="1"/>
    </xf>
    <xf numFmtId="0" fontId="75" fillId="0" borderId="30" xfId="0" applyFont="1" applyBorder="1" applyAlignment="1">
      <alignment horizontal="center" vertical="center" wrapText="1" readingOrder="1"/>
    </xf>
    <xf numFmtId="0" fontId="75" fillId="0" borderId="31" xfId="0" applyFont="1" applyBorder="1" applyAlignment="1">
      <alignment horizontal="center" vertical="center" wrapText="1" readingOrder="1"/>
    </xf>
    <xf numFmtId="0" fontId="73" fillId="67" borderId="27" xfId="0" applyFont="1" applyFill="1" applyBorder="1" applyAlignment="1">
      <alignment horizontal="center" vertical="center" wrapText="1"/>
    </xf>
    <xf numFmtId="0" fontId="73" fillId="67" borderId="30" xfId="0" applyFont="1" applyFill="1" applyBorder="1" applyAlignment="1">
      <alignment horizontal="center" vertical="center" wrapText="1"/>
    </xf>
    <xf numFmtId="0" fontId="73" fillId="67" borderId="31" xfId="0" applyFont="1" applyFill="1" applyBorder="1" applyAlignment="1">
      <alignment horizontal="center" vertical="center" wrapText="1"/>
    </xf>
    <xf numFmtId="0" fontId="9" fillId="0" borderId="36" xfId="0" applyFont="1" applyBorder="1" applyAlignment="1">
      <alignment vertical="top" wrapText="1"/>
    </xf>
    <xf numFmtId="0" fontId="69" fillId="0" borderId="28" xfId="0" applyFont="1" applyBorder="1" applyAlignment="1">
      <alignment horizontal="center" vertical="center" wrapText="1"/>
    </xf>
    <xf numFmtId="0" fontId="69" fillId="0" borderId="29" xfId="0" applyFont="1" applyBorder="1" applyAlignment="1">
      <alignment horizontal="center" vertical="center" wrapText="1"/>
    </xf>
    <xf numFmtId="0" fontId="69" fillId="0" borderId="34" xfId="0" applyFont="1" applyBorder="1" applyAlignment="1">
      <alignment horizontal="center" vertical="center" wrapText="1"/>
    </xf>
    <xf numFmtId="0" fontId="69" fillId="0" borderId="35" xfId="0" applyFont="1" applyBorder="1" applyAlignment="1">
      <alignment horizontal="center" vertical="center" wrapText="1"/>
    </xf>
    <xf numFmtId="0" fontId="69" fillId="0" borderId="27" xfId="0" applyFont="1" applyBorder="1" applyAlignment="1">
      <alignment horizontal="center" vertical="center" wrapText="1"/>
    </xf>
    <xf numFmtId="0" fontId="69" fillId="0" borderId="31" xfId="0" applyFont="1" applyBorder="1" applyAlignment="1">
      <alignment horizontal="center" vertical="center" wrapText="1"/>
    </xf>
    <xf numFmtId="0" fontId="69"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10" xfId="0" applyBorder="1" applyAlignment="1">
      <alignment horizontal="center" vertical="center" wrapText="1"/>
    </xf>
    <xf numFmtId="0" fontId="69" fillId="0" borderId="37" xfId="0" applyFont="1" applyBorder="1" applyAlignment="1">
      <alignment horizontal="center" vertical="center" wrapText="1"/>
    </xf>
    <xf numFmtId="0" fontId="69" fillId="0" borderId="36" xfId="0" applyFont="1" applyBorder="1" applyAlignment="1">
      <alignment horizontal="center" vertical="center" wrapText="1"/>
    </xf>
    <xf numFmtId="0" fontId="71" fillId="0" borderId="27" xfId="0" applyFont="1" applyBorder="1" applyAlignment="1">
      <alignment horizontal="center" vertical="center" wrapText="1"/>
    </xf>
    <xf numFmtId="0" fontId="71" fillId="0" borderId="31" xfId="0" applyFont="1" applyBorder="1" applyAlignment="1">
      <alignment horizontal="center" vertical="center" wrapText="1"/>
    </xf>
    <xf numFmtId="0" fontId="72" fillId="0" borderId="10" xfId="0" applyFont="1" applyBorder="1" applyAlignment="1">
      <alignment horizontal="center" vertical="center" wrapText="1"/>
    </xf>
    <xf numFmtId="0" fontId="71" fillId="0" borderId="1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1" xfId="0" applyFont="1" applyBorder="1" applyAlignment="1">
      <alignment horizontal="center" vertical="center" wrapText="1"/>
    </xf>
    <xf numFmtId="0" fontId="6" fillId="0" borderId="0" xfId="815" applyFont="1" applyAlignment="1">
      <alignment horizontal="left" vertical="center"/>
    </xf>
    <xf numFmtId="0" fontId="6" fillId="0" borderId="16" xfId="815" applyFont="1" applyBorder="1" applyAlignment="1">
      <alignment horizontal="left" vertical="center"/>
    </xf>
    <xf numFmtId="0" fontId="69" fillId="0" borderId="40" xfId="0" applyFont="1" applyBorder="1" applyAlignment="1">
      <alignment horizontal="center" vertical="center"/>
    </xf>
    <xf numFmtId="0" fontId="69" fillId="0" borderId="16" xfId="0" applyFont="1" applyBorder="1" applyAlignment="1">
      <alignment horizontal="center" vertical="center"/>
    </xf>
    <xf numFmtId="0" fontId="6" fillId="66" borderId="13" xfId="815" applyFont="1" applyFill="1" applyBorder="1" applyAlignment="1">
      <alignment horizontal="left" vertical="center"/>
    </xf>
    <xf numFmtId="0" fontId="6" fillId="66" borderId="15" xfId="815" applyFont="1" applyFill="1" applyBorder="1" applyAlignment="1">
      <alignment horizontal="left" vertical="center"/>
    </xf>
    <xf numFmtId="0" fontId="69" fillId="66" borderId="15" xfId="0" applyFont="1" applyFill="1" applyBorder="1" applyAlignment="1">
      <alignment horizontal="left"/>
    </xf>
    <xf numFmtId="0" fontId="0" fillId="0" borderId="14" xfId="0" applyBorder="1" applyAlignment="1">
      <alignment horizontal="left"/>
    </xf>
    <xf numFmtId="0" fontId="6" fillId="66" borderId="13" xfId="815" applyFont="1" applyFill="1" applyBorder="1" applyAlignment="1">
      <alignment vertical="center"/>
    </xf>
    <xf numFmtId="0" fontId="0" fillId="0" borderId="14" xfId="0" applyBorder="1" applyAlignment="1">
      <alignment vertical="center"/>
    </xf>
    <xf numFmtId="0" fontId="12" fillId="0" borderId="0" xfId="0" applyFont="1" applyAlignment="1">
      <alignment horizontal="center"/>
    </xf>
    <xf numFmtId="0" fontId="12" fillId="0" borderId="16" xfId="0" applyFont="1" applyBorder="1" applyAlignment="1">
      <alignment horizontal="center"/>
    </xf>
    <xf numFmtId="14" fontId="69" fillId="66" borderId="13" xfId="0" applyNumberFormat="1" applyFont="1" applyFill="1" applyBorder="1" applyAlignment="1">
      <alignment horizontal="center" vertical="center"/>
    </xf>
    <xf numFmtId="14" fontId="69" fillId="66" borderId="15" xfId="0" applyNumberFormat="1" applyFont="1" applyFill="1" applyBorder="1" applyAlignment="1">
      <alignment horizontal="center" vertical="center"/>
    </xf>
    <xf numFmtId="14" fontId="69" fillId="66" borderId="14" xfId="0" applyNumberFormat="1" applyFont="1" applyFill="1" applyBorder="1" applyAlignment="1">
      <alignment horizontal="center" vertical="center"/>
    </xf>
    <xf numFmtId="0" fontId="9" fillId="0" borderId="0" xfId="0" applyFont="1" applyAlignment="1">
      <alignment horizontal="justify" wrapText="1"/>
    </xf>
    <xf numFmtId="0" fontId="9" fillId="0" borderId="0" xfId="0" applyFont="1" applyAlignment="1">
      <alignment horizontal="justify"/>
    </xf>
    <xf numFmtId="49" fontId="10" fillId="65" borderId="13" xfId="815" applyNumberFormat="1" applyFont="1" applyFill="1" applyBorder="1" applyAlignment="1" applyProtection="1">
      <alignment horizontal="left" vertical="center"/>
      <protection locked="0"/>
    </xf>
    <xf numFmtId="49" fontId="10" fillId="65" borderId="15" xfId="815" applyNumberFormat="1" applyFont="1" applyFill="1" applyBorder="1" applyAlignment="1" applyProtection="1">
      <alignment horizontal="left" vertical="center"/>
      <protection locked="0"/>
    </xf>
    <xf numFmtId="49" fontId="10" fillId="65" borderId="14" xfId="815" applyNumberFormat="1" applyFont="1" applyFill="1" applyBorder="1" applyAlignment="1" applyProtection="1">
      <alignment horizontal="left" vertical="center"/>
      <protection locked="0"/>
    </xf>
    <xf numFmtId="0" fontId="9" fillId="0" borderId="0" xfId="0" applyFont="1" applyAlignment="1">
      <alignment horizontal="left" vertical="justify" wrapText="1"/>
    </xf>
  </cellXfs>
  <cellStyles count="1195">
    <cellStyle name="20 % - Akzent1 2" xfId="1" xr:uid="{00000000-0005-0000-0000-000000000000}"/>
    <cellStyle name="20 % - Akzent1 2 2" xfId="2" xr:uid="{00000000-0005-0000-0000-000001000000}"/>
    <cellStyle name="20 % - Akzent1 2 3" xfId="3" xr:uid="{00000000-0005-0000-0000-000002000000}"/>
    <cellStyle name="20 % - Akzent1 2 3 2" xfId="926" xr:uid="{00000000-0005-0000-0000-000003000000}"/>
    <cellStyle name="20 % - Akzent1 2 3 2 2" xfId="927" xr:uid="{00000000-0005-0000-0000-000004000000}"/>
    <cellStyle name="20 % - Akzent1 2 3 3" xfId="928" xr:uid="{00000000-0005-0000-0000-000005000000}"/>
    <cellStyle name="20 % - Akzent1 2 4" xfId="4" xr:uid="{00000000-0005-0000-0000-000006000000}"/>
    <cellStyle name="20 % - Akzent1 2 4 2" xfId="929" xr:uid="{00000000-0005-0000-0000-000007000000}"/>
    <cellStyle name="20 % - Akzent1 3" xfId="5" xr:uid="{00000000-0005-0000-0000-000008000000}"/>
    <cellStyle name="20 % - Akzent1 3 2" xfId="6" xr:uid="{00000000-0005-0000-0000-000009000000}"/>
    <cellStyle name="20 % - Akzent1 3 2 2" xfId="7" xr:uid="{00000000-0005-0000-0000-00000A000000}"/>
    <cellStyle name="20 % - Akzent1 3 2 2 2" xfId="8" xr:uid="{00000000-0005-0000-0000-00000B000000}"/>
    <cellStyle name="20 % - Akzent1 3 2 3" xfId="9" xr:uid="{00000000-0005-0000-0000-00000C000000}"/>
    <cellStyle name="20 % - Akzent1 3 3" xfId="10" xr:uid="{00000000-0005-0000-0000-00000D000000}"/>
    <cellStyle name="20 % - Akzent1 3 3 2" xfId="11" xr:uid="{00000000-0005-0000-0000-00000E000000}"/>
    <cellStyle name="20 % - Akzent1 3 4" xfId="12" xr:uid="{00000000-0005-0000-0000-00000F000000}"/>
    <cellStyle name="20 % - Akzent1 3 5" xfId="13" xr:uid="{00000000-0005-0000-0000-000010000000}"/>
    <cellStyle name="20 % - Akzent1 4" xfId="14" xr:uid="{00000000-0005-0000-0000-000011000000}"/>
    <cellStyle name="20 % - Akzent1 4 2" xfId="15" xr:uid="{00000000-0005-0000-0000-000012000000}"/>
    <cellStyle name="20 % - Akzent1 4 2 2" xfId="16" xr:uid="{00000000-0005-0000-0000-000013000000}"/>
    <cellStyle name="20 % - Akzent1 4 2 2 2" xfId="17" xr:uid="{00000000-0005-0000-0000-000014000000}"/>
    <cellStyle name="20 % - Akzent1 4 2 3" xfId="18" xr:uid="{00000000-0005-0000-0000-000015000000}"/>
    <cellStyle name="20 % - Akzent1 4 3" xfId="19" xr:uid="{00000000-0005-0000-0000-000016000000}"/>
    <cellStyle name="20 % - Akzent1 4 3 2" xfId="20" xr:uid="{00000000-0005-0000-0000-000017000000}"/>
    <cellStyle name="20 % - Akzent1 4 4" xfId="21" xr:uid="{00000000-0005-0000-0000-000018000000}"/>
    <cellStyle name="20 % - Akzent1 5" xfId="22" xr:uid="{00000000-0005-0000-0000-000019000000}"/>
    <cellStyle name="20 % - Akzent1 5 2" xfId="23" xr:uid="{00000000-0005-0000-0000-00001A000000}"/>
    <cellStyle name="20 % - Akzent1 5 2 2" xfId="24" xr:uid="{00000000-0005-0000-0000-00001B000000}"/>
    <cellStyle name="20 % - Akzent1 5 3" xfId="25" xr:uid="{00000000-0005-0000-0000-00001C000000}"/>
    <cellStyle name="20 % - Akzent1 6" xfId="26" xr:uid="{00000000-0005-0000-0000-00001D000000}"/>
    <cellStyle name="20 % - Akzent1 7" xfId="930" xr:uid="{00000000-0005-0000-0000-00001E000000}"/>
    <cellStyle name="20 % - Akzent2 2" xfId="27" xr:uid="{00000000-0005-0000-0000-00001F000000}"/>
    <cellStyle name="20 % - Akzent2 2 2" xfId="28" xr:uid="{00000000-0005-0000-0000-000020000000}"/>
    <cellStyle name="20 % - Akzent2 2 3" xfId="29" xr:uid="{00000000-0005-0000-0000-000021000000}"/>
    <cellStyle name="20 % - Akzent2 2 3 2" xfId="931" xr:uid="{00000000-0005-0000-0000-000022000000}"/>
    <cellStyle name="20 % - Akzent2 2 3 2 2" xfId="932" xr:uid="{00000000-0005-0000-0000-000023000000}"/>
    <cellStyle name="20 % - Akzent2 2 3 3" xfId="933" xr:uid="{00000000-0005-0000-0000-000024000000}"/>
    <cellStyle name="20 % - Akzent2 2 4" xfId="30" xr:uid="{00000000-0005-0000-0000-000025000000}"/>
    <cellStyle name="20 % - Akzent2 2 4 2" xfId="934" xr:uid="{00000000-0005-0000-0000-000026000000}"/>
    <cellStyle name="20 % - Akzent2 3" xfId="31" xr:uid="{00000000-0005-0000-0000-000027000000}"/>
    <cellStyle name="20 % - Akzent2 3 2" xfId="32" xr:uid="{00000000-0005-0000-0000-000028000000}"/>
    <cellStyle name="20 % - Akzent2 3 2 2" xfId="33" xr:uid="{00000000-0005-0000-0000-000029000000}"/>
    <cellStyle name="20 % - Akzent2 3 2 2 2" xfId="34" xr:uid="{00000000-0005-0000-0000-00002A000000}"/>
    <cellStyle name="20 % - Akzent2 3 2 3" xfId="35" xr:uid="{00000000-0005-0000-0000-00002B000000}"/>
    <cellStyle name="20 % - Akzent2 3 3" xfId="36" xr:uid="{00000000-0005-0000-0000-00002C000000}"/>
    <cellStyle name="20 % - Akzent2 3 3 2" xfId="37" xr:uid="{00000000-0005-0000-0000-00002D000000}"/>
    <cellStyle name="20 % - Akzent2 3 4" xfId="38" xr:uid="{00000000-0005-0000-0000-00002E000000}"/>
    <cellStyle name="20 % - Akzent2 3 5" xfId="39" xr:uid="{00000000-0005-0000-0000-00002F000000}"/>
    <cellStyle name="20 % - Akzent2 4" xfId="40" xr:uid="{00000000-0005-0000-0000-000030000000}"/>
    <cellStyle name="20 % - Akzent2 4 2" xfId="41" xr:uid="{00000000-0005-0000-0000-000031000000}"/>
    <cellStyle name="20 % - Akzent2 4 2 2" xfId="42" xr:uid="{00000000-0005-0000-0000-000032000000}"/>
    <cellStyle name="20 % - Akzent2 4 2 2 2" xfId="43" xr:uid="{00000000-0005-0000-0000-000033000000}"/>
    <cellStyle name="20 % - Akzent2 4 2 3" xfId="44" xr:uid="{00000000-0005-0000-0000-000034000000}"/>
    <cellStyle name="20 % - Akzent2 4 3" xfId="45" xr:uid="{00000000-0005-0000-0000-000035000000}"/>
    <cellStyle name="20 % - Akzent2 4 3 2" xfId="46" xr:uid="{00000000-0005-0000-0000-000036000000}"/>
    <cellStyle name="20 % - Akzent2 4 4" xfId="47" xr:uid="{00000000-0005-0000-0000-000037000000}"/>
    <cellStyle name="20 % - Akzent2 5" xfId="48" xr:uid="{00000000-0005-0000-0000-000038000000}"/>
    <cellStyle name="20 % - Akzent2 5 2" xfId="49" xr:uid="{00000000-0005-0000-0000-000039000000}"/>
    <cellStyle name="20 % - Akzent2 5 2 2" xfId="50" xr:uid="{00000000-0005-0000-0000-00003A000000}"/>
    <cellStyle name="20 % - Akzent2 5 3" xfId="51" xr:uid="{00000000-0005-0000-0000-00003B000000}"/>
    <cellStyle name="20 % - Akzent2 6" xfId="52" xr:uid="{00000000-0005-0000-0000-00003C000000}"/>
    <cellStyle name="20 % - Akzent2 7" xfId="935" xr:uid="{00000000-0005-0000-0000-00003D000000}"/>
    <cellStyle name="20 % - Akzent3 2" xfId="53" xr:uid="{00000000-0005-0000-0000-00003E000000}"/>
    <cellStyle name="20 % - Akzent3 2 2" xfId="54" xr:uid="{00000000-0005-0000-0000-00003F000000}"/>
    <cellStyle name="20 % - Akzent3 2 3" xfId="55" xr:uid="{00000000-0005-0000-0000-000040000000}"/>
    <cellStyle name="20 % - Akzent3 2 3 2" xfId="936" xr:uid="{00000000-0005-0000-0000-000041000000}"/>
    <cellStyle name="20 % - Akzent3 2 3 2 2" xfId="937" xr:uid="{00000000-0005-0000-0000-000042000000}"/>
    <cellStyle name="20 % - Akzent3 2 3 3" xfId="938" xr:uid="{00000000-0005-0000-0000-000043000000}"/>
    <cellStyle name="20 % - Akzent3 2 4" xfId="56" xr:uid="{00000000-0005-0000-0000-000044000000}"/>
    <cellStyle name="20 % - Akzent3 2 4 2" xfId="939" xr:uid="{00000000-0005-0000-0000-000045000000}"/>
    <cellStyle name="20 % - Akzent3 3" xfId="57" xr:uid="{00000000-0005-0000-0000-000046000000}"/>
    <cellStyle name="20 % - Akzent3 3 2" xfId="58" xr:uid="{00000000-0005-0000-0000-000047000000}"/>
    <cellStyle name="20 % - Akzent3 3 2 2" xfId="59" xr:uid="{00000000-0005-0000-0000-000048000000}"/>
    <cellStyle name="20 % - Akzent3 3 2 2 2" xfId="60" xr:uid="{00000000-0005-0000-0000-000049000000}"/>
    <cellStyle name="20 % - Akzent3 3 2 3" xfId="61" xr:uid="{00000000-0005-0000-0000-00004A000000}"/>
    <cellStyle name="20 % - Akzent3 3 3" xfId="62" xr:uid="{00000000-0005-0000-0000-00004B000000}"/>
    <cellStyle name="20 % - Akzent3 3 3 2" xfId="63" xr:uid="{00000000-0005-0000-0000-00004C000000}"/>
    <cellStyle name="20 % - Akzent3 3 4" xfId="64" xr:uid="{00000000-0005-0000-0000-00004D000000}"/>
    <cellStyle name="20 % - Akzent3 3 5" xfId="65" xr:uid="{00000000-0005-0000-0000-00004E000000}"/>
    <cellStyle name="20 % - Akzent3 4" xfId="66" xr:uid="{00000000-0005-0000-0000-00004F000000}"/>
    <cellStyle name="20 % - Akzent3 4 2" xfId="67" xr:uid="{00000000-0005-0000-0000-000050000000}"/>
    <cellStyle name="20 % - Akzent3 4 2 2" xfId="68" xr:uid="{00000000-0005-0000-0000-000051000000}"/>
    <cellStyle name="20 % - Akzent3 4 2 2 2" xfId="69" xr:uid="{00000000-0005-0000-0000-000052000000}"/>
    <cellStyle name="20 % - Akzent3 4 2 3" xfId="70" xr:uid="{00000000-0005-0000-0000-000053000000}"/>
    <cellStyle name="20 % - Akzent3 4 3" xfId="71" xr:uid="{00000000-0005-0000-0000-000054000000}"/>
    <cellStyle name="20 % - Akzent3 4 3 2" xfId="72" xr:uid="{00000000-0005-0000-0000-000055000000}"/>
    <cellStyle name="20 % - Akzent3 4 4" xfId="73" xr:uid="{00000000-0005-0000-0000-000056000000}"/>
    <cellStyle name="20 % - Akzent3 5" xfId="74" xr:uid="{00000000-0005-0000-0000-000057000000}"/>
    <cellStyle name="20 % - Akzent3 5 2" xfId="75" xr:uid="{00000000-0005-0000-0000-000058000000}"/>
    <cellStyle name="20 % - Akzent3 5 2 2" xfId="76" xr:uid="{00000000-0005-0000-0000-000059000000}"/>
    <cellStyle name="20 % - Akzent3 5 3" xfId="77" xr:uid="{00000000-0005-0000-0000-00005A000000}"/>
    <cellStyle name="20 % - Akzent3 6" xfId="78" xr:uid="{00000000-0005-0000-0000-00005B000000}"/>
    <cellStyle name="20 % - Akzent3 7" xfId="940" xr:uid="{00000000-0005-0000-0000-00005C000000}"/>
    <cellStyle name="20 % - Akzent4 2" xfId="79" xr:uid="{00000000-0005-0000-0000-00005D000000}"/>
    <cellStyle name="20 % - Akzent4 2 2" xfId="80" xr:uid="{00000000-0005-0000-0000-00005E000000}"/>
    <cellStyle name="20 % - Akzent4 2 3" xfId="81" xr:uid="{00000000-0005-0000-0000-00005F000000}"/>
    <cellStyle name="20 % - Akzent4 2 3 2" xfId="941" xr:uid="{00000000-0005-0000-0000-000060000000}"/>
    <cellStyle name="20 % - Akzent4 2 3 2 2" xfId="942" xr:uid="{00000000-0005-0000-0000-000061000000}"/>
    <cellStyle name="20 % - Akzent4 2 3 3" xfId="943" xr:uid="{00000000-0005-0000-0000-000062000000}"/>
    <cellStyle name="20 % - Akzent4 2 4" xfId="82" xr:uid="{00000000-0005-0000-0000-000063000000}"/>
    <cellStyle name="20 % - Akzent4 2 4 2" xfId="944" xr:uid="{00000000-0005-0000-0000-000064000000}"/>
    <cellStyle name="20 % - Akzent4 3" xfId="83" xr:uid="{00000000-0005-0000-0000-000065000000}"/>
    <cellStyle name="20 % - Akzent4 3 2" xfId="84" xr:uid="{00000000-0005-0000-0000-000066000000}"/>
    <cellStyle name="20 % - Akzent4 3 2 2" xfId="85" xr:uid="{00000000-0005-0000-0000-000067000000}"/>
    <cellStyle name="20 % - Akzent4 3 2 2 2" xfId="86" xr:uid="{00000000-0005-0000-0000-000068000000}"/>
    <cellStyle name="20 % - Akzent4 3 2 3" xfId="87" xr:uid="{00000000-0005-0000-0000-000069000000}"/>
    <cellStyle name="20 % - Akzent4 3 3" xfId="88" xr:uid="{00000000-0005-0000-0000-00006A000000}"/>
    <cellStyle name="20 % - Akzent4 3 3 2" xfId="89" xr:uid="{00000000-0005-0000-0000-00006B000000}"/>
    <cellStyle name="20 % - Akzent4 3 4" xfId="90" xr:uid="{00000000-0005-0000-0000-00006C000000}"/>
    <cellStyle name="20 % - Akzent4 3 5" xfId="91" xr:uid="{00000000-0005-0000-0000-00006D000000}"/>
    <cellStyle name="20 % - Akzent4 4" xfId="92" xr:uid="{00000000-0005-0000-0000-00006E000000}"/>
    <cellStyle name="20 % - Akzent4 4 2" xfId="93" xr:uid="{00000000-0005-0000-0000-00006F000000}"/>
    <cellStyle name="20 % - Akzent4 4 2 2" xfId="94" xr:uid="{00000000-0005-0000-0000-000070000000}"/>
    <cellStyle name="20 % - Akzent4 4 2 2 2" xfId="95" xr:uid="{00000000-0005-0000-0000-000071000000}"/>
    <cellStyle name="20 % - Akzent4 4 2 3" xfId="96" xr:uid="{00000000-0005-0000-0000-000072000000}"/>
    <cellStyle name="20 % - Akzent4 4 3" xfId="97" xr:uid="{00000000-0005-0000-0000-000073000000}"/>
    <cellStyle name="20 % - Akzent4 4 3 2" xfId="98" xr:uid="{00000000-0005-0000-0000-000074000000}"/>
    <cellStyle name="20 % - Akzent4 4 4" xfId="99" xr:uid="{00000000-0005-0000-0000-000075000000}"/>
    <cellStyle name="20 % - Akzent4 5" xfId="100" xr:uid="{00000000-0005-0000-0000-000076000000}"/>
    <cellStyle name="20 % - Akzent4 5 2" xfId="101" xr:uid="{00000000-0005-0000-0000-000077000000}"/>
    <cellStyle name="20 % - Akzent4 5 2 2" xfId="102" xr:uid="{00000000-0005-0000-0000-000078000000}"/>
    <cellStyle name="20 % - Akzent4 5 3" xfId="103" xr:uid="{00000000-0005-0000-0000-000079000000}"/>
    <cellStyle name="20 % - Akzent4 6" xfId="104" xr:uid="{00000000-0005-0000-0000-00007A000000}"/>
    <cellStyle name="20 % - Akzent4 7" xfId="945" xr:uid="{00000000-0005-0000-0000-00007B000000}"/>
    <cellStyle name="20 % - Akzent5 2" xfId="105" xr:uid="{00000000-0005-0000-0000-00007C000000}"/>
    <cellStyle name="20 % - Akzent5 2 2" xfId="106" xr:uid="{00000000-0005-0000-0000-00007D000000}"/>
    <cellStyle name="20 % - Akzent5 2 2 2" xfId="946" xr:uid="{00000000-0005-0000-0000-00007E000000}"/>
    <cellStyle name="20 % - Akzent5 2 3" xfId="107" xr:uid="{00000000-0005-0000-0000-00007F000000}"/>
    <cellStyle name="20 % - Akzent5 2 3 2" xfId="947" xr:uid="{00000000-0005-0000-0000-000080000000}"/>
    <cellStyle name="20 % - Akzent5 3" xfId="108" xr:uid="{00000000-0005-0000-0000-000081000000}"/>
    <cellStyle name="20 % - Akzent5 3 2" xfId="109" xr:uid="{00000000-0005-0000-0000-000082000000}"/>
    <cellStyle name="20 % - Akzent5 3 2 2" xfId="110" xr:uid="{00000000-0005-0000-0000-000083000000}"/>
    <cellStyle name="20 % - Akzent5 3 2 2 2" xfId="111" xr:uid="{00000000-0005-0000-0000-000084000000}"/>
    <cellStyle name="20 % - Akzent5 3 2 3" xfId="112" xr:uid="{00000000-0005-0000-0000-000085000000}"/>
    <cellStyle name="20 % - Akzent5 3 3" xfId="113" xr:uid="{00000000-0005-0000-0000-000086000000}"/>
    <cellStyle name="20 % - Akzent5 3 3 2" xfId="114" xr:uid="{00000000-0005-0000-0000-000087000000}"/>
    <cellStyle name="20 % - Akzent5 3 4" xfId="115" xr:uid="{00000000-0005-0000-0000-000088000000}"/>
    <cellStyle name="20 % - Akzent5 3 5" xfId="116" xr:uid="{00000000-0005-0000-0000-000089000000}"/>
    <cellStyle name="20 % - Akzent5 4" xfId="117" xr:uid="{00000000-0005-0000-0000-00008A000000}"/>
    <cellStyle name="20 % - Akzent5 4 2" xfId="118" xr:uid="{00000000-0005-0000-0000-00008B000000}"/>
    <cellStyle name="20 % - Akzent5 4 2 2" xfId="119" xr:uid="{00000000-0005-0000-0000-00008C000000}"/>
    <cellStyle name="20 % - Akzent5 4 2 2 2" xfId="120" xr:uid="{00000000-0005-0000-0000-00008D000000}"/>
    <cellStyle name="20 % - Akzent5 4 2 3" xfId="121" xr:uid="{00000000-0005-0000-0000-00008E000000}"/>
    <cellStyle name="20 % - Akzent5 4 3" xfId="122" xr:uid="{00000000-0005-0000-0000-00008F000000}"/>
    <cellStyle name="20 % - Akzent5 4 3 2" xfId="123" xr:uid="{00000000-0005-0000-0000-000090000000}"/>
    <cellStyle name="20 % - Akzent5 4 4" xfId="124" xr:uid="{00000000-0005-0000-0000-000091000000}"/>
    <cellStyle name="20 % - Akzent5 5" xfId="125" xr:uid="{00000000-0005-0000-0000-000092000000}"/>
    <cellStyle name="20 % - Akzent5 5 2" xfId="126" xr:uid="{00000000-0005-0000-0000-000093000000}"/>
    <cellStyle name="20 % - Akzent5 5 2 2" xfId="127" xr:uid="{00000000-0005-0000-0000-000094000000}"/>
    <cellStyle name="20 % - Akzent5 5 3" xfId="128" xr:uid="{00000000-0005-0000-0000-000095000000}"/>
    <cellStyle name="20 % - Akzent5 6" xfId="129" xr:uid="{00000000-0005-0000-0000-000096000000}"/>
    <cellStyle name="20 % - Akzent5 7" xfId="948" xr:uid="{00000000-0005-0000-0000-000097000000}"/>
    <cellStyle name="20 % - Akzent6 2" xfId="130" xr:uid="{00000000-0005-0000-0000-000098000000}"/>
    <cellStyle name="20 % - Akzent6 2 2" xfId="131" xr:uid="{00000000-0005-0000-0000-000099000000}"/>
    <cellStyle name="20 % - Akzent6 2 3" xfId="132" xr:uid="{00000000-0005-0000-0000-00009A000000}"/>
    <cellStyle name="20 % - Akzent6 3" xfId="133" xr:uid="{00000000-0005-0000-0000-00009B000000}"/>
    <cellStyle name="20 % - Akzent6 3 2" xfId="134" xr:uid="{00000000-0005-0000-0000-00009C000000}"/>
    <cellStyle name="20 % - Akzent6 3 2 2" xfId="135" xr:uid="{00000000-0005-0000-0000-00009D000000}"/>
    <cellStyle name="20 % - Akzent6 3 2 2 2" xfId="136" xr:uid="{00000000-0005-0000-0000-00009E000000}"/>
    <cellStyle name="20 % - Akzent6 3 2 3" xfId="137" xr:uid="{00000000-0005-0000-0000-00009F000000}"/>
    <cellStyle name="20 % - Akzent6 3 3" xfId="138" xr:uid="{00000000-0005-0000-0000-0000A0000000}"/>
    <cellStyle name="20 % - Akzent6 3 3 2" xfId="139" xr:uid="{00000000-0005-0000-0000-0000A1000000}"/>
    <cellStyle name="20 % - Akzent6 3 4" xfId="140" xr:uid="{00000000-0005-0000-0000-0000A2000000}"/>
    <cellStyle name="20 % - Akzent6 3 5" xfId="141" xr:uid="{00000000-0005-0000-0000-0000A3000000}"/>
    <cellStyle name="20 % - Akzent6 4" xfId="142" xr:uid="{00000000-0005-0000-0000-0000A4000000}"/>
    <cellStyle name="20 % - Akzent6 4 2" xfId="143" xr:uid="{00000000-0005-0000-0000-0000A5000000}"/>
    <cellStyle name="20 % - Akzent6 4 2 2" xfId="144" xr:uid="{00000000-0005-0000-0000-0000A6000000}"/>
    <cellStyle name="20 % - Akzent6 4 2 2 2" xfId="145" xr:uid="{00000000-0005-0000-0000-0000A7000000}"/>
    <cellStyle name="20 % - Akzent6 4 2 3" xfId="146" xr:uid="{00000000-0005-0000-0000-0000A8000000}"/>
    <cellStyle name="20 % - Akzent6 4 3" xfId="147" xr:uid="{00000000-0005-0000-0000-0000A9000000}"/>
    <cellStyle name="20 % - Akzent6 4 3 2" xfId="148" xr:uid="{00000000-0005-0000-0000-0000AA000000}"/>
    <cellStyle name="20 % - Akzent6 4 4" xfId="149" xr:uid="{00000000-0005-0000-0000-0000AB000000}"/>
    <cellStyle name="20 % - Akzent6 5" xfId="150" xr:uid="{00000000-0005-0000-0000-0000AC000000}"/>
    <cellStyle name="20 % - Akzent6 5 2" xfId="151" xr:uid="{00000000-0005-0000-0000-0000AD000000}"/>
    <cellStyle name="20 % - Akzent6 5 2 2" xfId="152" xr:uid="{00000000-0005-0000-0000-0000AE000000}"/>
    <cellStyle name="20 % - Akzent6 5 3" xfId="153" xr:uid="{00000000-0005-0000-0000-0000AF000000}"/>
    <cellStyle name="20 % - Akzent6 6" xfId="154" xr:uid="{00000000-0005-0000-0000-0000B0000000}"/>
    <cellStyle name="20 % - Akzent6 7" xfId="949" xr:uid="{00000000-0005-0000-0000-0000B1000000}"/>
    <cellStyle name="40 % - Akzent1 2" xfId="155" xr:uid="{00000000-0005-0000-0000-0000B2000000}"/>
    <cellStyle name="40 % - Akzent1 2 2" xfId="156" xr:uid="{00000000-0005-0000-0000-0000B3000000}"/>
    <cellStyle name="40 % - Akzent1 2 3" xfId="157" xr:uid="{00000000-0005-0000-0000-0000B4000000}"/>
    <cellStyle name="40 % - Akzent1 2 3 2" xfId="950" xr:uid="{00000000-0005-0000-0000-0000B5000000}"/>
    <cellStyle name="40 % - Akzent1 3" xfId="158" xr:uid="{00000000-0005-0000-0000-0000B6000000}"/>
    <cellStyle name="40 % - Akzent1 3 2" xfId="159" xr:uid="{00000000-0005-0000-0000-0000B7000000}"/>
    <cellStyle name="40 % - Akzent1 3 2 2" xfId="160" xr:uid="{00000000-0005-0000-0000-0000B8000000}"/>
    <cellStyle name="40 % - Akzent1 3 2 2 2" xfId="161" xr:uid="{00000000-0005-0000-0000-0000B9000000}"/>
    <cellStyle name="40 % - Akzent1 3 2 3" xfId="162" xr:uid="{00000000-0005-0000-0000-0000BA000000}"/>
    <cellStyle name="40 % - Akzent1 3 3" xfId="163" xr:uid="{00000000-0005-0000-0000-0000BB000000}"/>
    <cellStyle name="40 % - Akzent1 3 3 2" xfId="164" xr:uid="{00000000-0005-0000-0000-0000BC000000}"/>
    <cellStyle name="40 % - Akzent1 3 4" xfId="165" xr:uid="{00000000-0005-0000-0000-0000BD000000}"/>
    <cellStyle name="40 % - Akzent1 3 5" xfId="166" xr:uid="{00000000-0005-0000-0000-0000BE000000}"/>
    <cellStyle name="40 % - Akzent1 4" xfId="167" xr:uid="{00000000-0005-0000-0000-0000BF000000}"/>
    <cellStyle name="40 % - Akzent1 4 2" xfId="168" xr:uid="{00000000-0005-0000-0000-0000C0000000}"/>
    <cellStyle name="40 % - Akzent1 4 2 2" xfId="169" xr:uid="{00000000-0005-0000-0000-0000C1000000}"/>
    <cellStyle name="40 % - Akzent1 4 2 2 2" xfId="170" xr:uid="{00000000-0005-0000-0000-0000C2000000}"/>
    <cellStyle name="40 % - Akzent1 4 2 3" xfId="171" xr:uid="{00000000-0005-0000-0000-0000C3000000}"/>
    <cellStyle name="40 % - Akzent1 4 3" xfId="172" xr:uid="{00000000-0005-0000-0000-0000C4000000}"/>
    <cellStyle name="40 % - Akzent1 4 3 2" xfId="173" xr:uid="{00000000-0005-0000-0000-0000C5000000}"/>
    <cellStyle name="40 % - Akzent1 4 4" xfId="174" xr:uid="{00000000-0005-0000-0000-0000C6000000}"/>
    <cellStyle name="40 % - Akzent1 5" xfId="175" xr:uid="{00000000-0005-0000-0000-0000C7000000}"/>
    <cellStyle name="40 % - Akzent1 5 2" xfId="176" xr:uid="{00000000-0005-0000-0000-0000C8000000}"/>
    <cellStyle name="40 % - Akzent1 5 2 2" xfId="177" xr:uid="{00000000-0005-0000-0000-0000C9000000}"/>
    <cellStyle name="40 % - Akzent1 5 3" xfId="178" xr:uid="{00000000-0005-0000-0000-0000CA000000}"/>
    <cellStyle name="40 % - Akzent1 6" xfId="179" xr:uid="{00000000-0005-0000-0000-0000CB000000}"/>
    <cellStyle name="40 % - Akzent1 7" xfId="951" xr:uid="{00000000-0005-0000-0000-0000CC000000}"/>
    <cellStyle name="40 % - Akzent2 2" xfId="180" xr:uid="{00000000-0005-0000-0000-0000CD000000}"/>
    <cellStyle name="40 % - Akzent2 2 2" xfId="181" xr:uid="{00000000-0005-0000-0000-0000CE000000}"/>
    <cellStyle name="40 % - Akzent2 2 3" xfId="182" xr:uid="{00000000-0005-0000-0000-0000CF000000}"/>
    <cellStyle name="40 % - Akzent2 3" xfId="183" xr:uid="{00000000-0005-0000-0000-0000D0000000}"/>
    <cellStyle name="40 % - Akzent2 3 2" xfId="184" xr:uid="{00000000-0005-0000-0000-0000D1000000}"/>
    <cellStyle name="40 % - Akzent2 3 2 2" xfId="185" xr:uid="{00000000-0005-0000-0000-0000D2000000}"/>
    <cellStyle name="40 % - Akzent2 3 2 2 2" xfId="186" xr:uid="{00000000-0005-0000-0000-0000D3000000}"/>
    <cellStyle name="40 % - Akzent2 3 2 3" xfId="187" xr:uid="{00000000-0005-0000-0000-0000D4000000}"/>
    <cellStyle name="40 % - Akzent2 3 3" xfId="188" xr:uid="{00000000-0005-0000-0000-0000D5000000}"/>
    <cellStyle name="40 % - Akzent2 3 3 2" xfId="189" xr:uid="{00000000-0005-0000-0000-0000D6000000}"/>
    <cellStyle name="40 % - Akzent2 3 4" xfId="190" xr:uid="{00000000-0005-0000-0000-0000D7000000}"/>
    <cellStyle name="40 % - Akzent2 3 5" xfId="191" xr:uid="{00000000-0005-0000-0000-0000D8000000}"/>
    <cellStyle name="40 % - Akzent2 4" xfId="192" xr:uid="{00000000-0005-0000-0000-0000D9000000}"/>
    <cellStyle name="40 % - Akzent2 4 2" xfId="193" xr:uid="{00000000-0005-0000-0000-0000DA000000}"/>
    <cellStyle name="40 % - Akzent2 4 2 2" xfId="194" xr:uid="{00000000-0005-0000-0000-0000DB000000}"/>
    <cellStyle name="40 % - Akzent2 4 2 2 2" xfId="195" xr:uid="{00000000-0005-0000-0000-0000DC000000}"/>
    <cellStyle name="40 % - Akzent2 4 2 3" xfId="196" xr:uid="{00000000-0005-0000-0000-0000DD000000}"/>
    <cellStyle name="40 % - Akzent2 4 3" xfId="197" xr:uid="{00000000-0005-0000-0000-0000DE000000}"/>
    <cellStyle name="40 % - Akzent2 4 3 2" xfId="198" xr:uid="{00000000-0005-0000-0000-0000DF000000}"/>
    <cellStyle name="40 % - Akzent2 4 4" xfId="199" xr:uid="{00000000-0005-0000-0000-0000E0000000}"/>
    <cellStyle name="40 % - Akzent2 5" xfId="200" xr:uid="{00000000-0005-0000-0000-0000E1000000}"/>
    <cellStyle name="40 % - Akzent2 5 2" xfId="201" xr:uid="{00000000-0005-0000-0000-0000E2000000}"/>
    <cellStyle name="40 % - Akzent2 5 2 2" xfId="202" xr:uid="{00000000-0005-0000-0000-0000E3000000}"/>
    <cellStyle name="40 % - Akzent2 5 3" xfId="203" xr:uid="{00000000-0005-0000-0000-0000E4000000}"/>
    <cellStyle name="40 % - Akzent2 6" xfId="204" xr:uid="{00000000-0005-0000-0000-0000E5000000}"/>
    <cellStyle name="40 % - Akzent2 7" xfId="952" xr:uid="{00000000-0005-0000-0000-0000E6000000}"/>
    <cellStyle name="40 % - Akzent3 2" xfId="205" xr:uid="{00000000-0005-0000-0000-0000E7000000}"/>
    <cellStyle name="40 % - Akzent3 2 2" xfId="206" xr:uid="{00000000-0005-0000-0000-0000E8000000}"/>
    <cellStyle name="40 % - Akzent3 2 3" xfId="207" xr:uid="{00000000-0005-0000-0000-0000E9000000}"/>
    <cellStyle name="40 % - Akzent3 2 3 2" xfId="953" xr:uid="{00000000-0005-0000-0000-0000EA000000}"/>
    <cellStyle name="40 % - Akzent3 2 3 2 2" xfId="954" xr:uid="{00000000-0005-0000-0000-0000EB000000}"/>
    <cellStyle name="40 % - Akzent3 2 3 3" xfId="955" xr:uid="{00000000-0005-0000-0000-0000EC000000}"/>
    <cellStyle name="40 % - Akzent3 2 4" xfId="208" xr:uid="{00000000-0005-0000-0000-0000ED000000}"/>
    <cellStyle name="40 % - Akzent3 2 4 2" xfId="956" xr:uid="{00000000-0005-0000-0000-0000EE000000}"/>
    <cellStyle name="40 % - Akzent3 3" xfId="209" xr:uid="{00000000-0005-0000-0000-0000EF000000}"/>
    <cellStyle name="40 % - Akzent3 3 2" xfId="210" xr:uid="{00000000-0005-0000-0000-0000F0000000}"/>
    <cellStyle name="40 % - Akzent3 3 2 2" xfId="211" xr:uid="{00000000-0005-0000-0000-0000F1000000}"/>
    <cellStyle name="40 % - Akzent3 3 2 2 2" xfId="212" xr:uid="{00000000-0005-0000-0000-0000F2000000}"/>
    <cellStyle name="40 % - Akzent3 3 2 3" xfId="213" xr:uid="{00000000-0005-0000-0000-0000F3000000}"/>
    <cellStyle name="40 % - Akzent3 3 3" xfId="214" xr:uid="{00000000-0005-0000-0000-0000F4000000}"/>
    <cellStyle name="40 % - Akzent3 3 3 2" xfId="215" xr:uid="{00000000-0005-0000-0000-0000F5000000}"/>
    <cellStyle name="40 % - Akzent3 3 4" xfId="216" xr:uid="{00000000-0005-0000-0000-0000F6000000}"/>
    <cellStyle name="40 % - Akzent3 3 5" xfId="217" xr:uid="{00000000-0005-0000-0000-0000F7000000}"/>
    <cellStyle name="40 % - Akzent3 4" xfId="218" xr:uid="{00000000-0005-0000-0000-0000F8000000}"/>
    <cellStyle name="40 % - Akzent3 4 2" xfId="219" xr:uid="{00000000-0005-0000-0000-0000F9000000}"/>
    <cellStyle name="40 % - Akzent3 4 2 2" xfId="220" xr:uid="{00000000-0005-0000-0000-0000FA000000}"/>
    <cellStyle name="40 % - Akzent3 4 2 2 2" xfId="221" xr:uid="{00000000-0005-0000-0000-0000FB000000}"/>
    <cellStyle name="40 % - Akzent3 4 2 3" xfId="222" xr:uid="{00000000-0005-0000-0000-0000FC000000}"/>
    <cellStyle name="40 % - Akzent3 4 3" xfId="223" xr:uid="{00000000-0005-0000-0000-0000FD000000}"/>
    <cellStyle name="40 % - Akzent3 4 3 2" xfId="224" xr:uid="{00000000-0005-0000-0000-0000FE000000}"/>
    <cellStyle name="40 % - Akzent3 4 4" xfId="225" xr:uid="{00000000-0005-0000-0000-0000FF000000}"/>
    <cellStyle name="40 % - Akzent3 5" xfId="226" xr:uid="{00000000-0005-0000-0000-000000010000}"/>
    <cellStyle name="40 % - Akzent3 5 2" xfId="227" xr:uid="{00000000-0005-0000-0000-000001010000}"/>
    <cellStyle name="40 % - Akzent3 5 2 2" xfId="228" xr:uid="{00000000-0005-0000-0000-000002010000}"/>
    <cellStyle name="40 % - Akzent3 5 3" xfId="229" xr:uid="{00000000-0005-0000-0000-000003010000}"/>
    <cellStyle name="40 % - Akzent3 6" xfId="230" xr:uid="{00000000-0005-0000-0000-000004010000}"/>
    <cellStyle name="40 % - Akzent3 7" xfId="957" xr:uid="{00000000-0005-0000-0000-000005010000}"/>
    <cellStyle name="40 % - Akzent4 2" xfId="231" xr:uid="{00000000-0005-0000-0000-000006010000}"/>
    <cellStyle name="40 % - Akzent4 2 2" xfId="232" xr:uid="{00000000-0005-0000-0000-000007010000}"/>
    <cellStyle name="40 % - Akzent4 2 2 2" xfId="958" xr:uid="{00000000-0005-0000-0000-000008010000}"/>
    <cellStyle name="40 % - Akzent4 2 3" xfId="233" xr:uid="{00000000-0005-0000-0000-000009010000}"/>
    <cellStyle name="40 % - Akzent4 2 3 2" xfId="959" xr:uid="{00000000-0005-0000-0000-00000A010000}"/>
    <cellStyle name="40 % - Akzent4 3" xfId="234" xr:uid="{00000000-0005-0000-0000-00000B010000}"/>
    <cellStyle name="40 % - Akzent4 3 2" xfId="235" xr:uid="{00000000-0005-0000-0000-00000C010000}"/>
    <cellStyle name="40 % - Akzent4 3 2 2" xfId="236" xr:uid="{00000000-0005-0000-0000-00000D010000}"/>
    <cellStyle name="40 % - Akzent4 3 2 2 2" xfId="237" xr:uid="{00000000-0005-0000-0000-00000E010000}"/>
    <cellStyle name="40 % - Akzent4 3 2 3" xfId="238" xr:uid="{00000000-0005-0000-0000-00000F010000}"/>
    <cellStyle name="40 % - Akzent4 3 3" xfId="239" xr:uid="{00000000-0005-0000-0000-000010010000}"/>
    <cellStyle name="40 % - Akzent4 3 3 2" xfId="240" xr:uid="{00000000-0005-0000-0000-000011010000}"/>
    <cellStyle name="40 % - Akzent4 3 4" xfId="241" xr:uid="{00000000-0005-0000-0000-000012010000}"/>
    <cellStyle name="40 % - Akzent4 3 5" xfId="242" xr:uid="{00000000-0005-0000-0000-000013010000}"/>
    <cellStyle name="40 % - Akzent4 4" xfId="243" xr:uid="{00000000-0005-0000-0000-000014010000}"/>
    <cellStyle name="40 % - Akzent4 4 2" xfId="244" xr:uid="{00000000-0005-0000-0000-000015010000}"/>
    <cellStyle name="40 % - Akzent4 4 2 2" xfId="245" xr:uid="{00000000-0005-0000-0000-000016010000}"/>
    <cellStyle name="40 % - Akzent4 4 2 2 2" xfId="246" xr:uid="{00000000-0005-0000-0000-000017010000}"/>
    <cellStyle name="40 % - Akzent4 4 2 3" xfId="247" xr:uid="{00000000-0005-0000-0000-000018010000}"/>
    <cellStyle name="40 % - Akzent4 4 3" xfId="248" xr:uid="{00000000-0005-0000-0000-000019010000}"/>
    <cellStyle name="40 % - Akzent4 4 3 2" xfId="249" xr:uid="{00000000-0005-0000-0000-00001A010000}"/>
    <cellStyle name="40 % - Akzent4 4 4" xfId="250" xr:uid="{00000000-0005-0000-0000-00001B010000}"/>
    <cellStyle name="40 % - Akzent4 5" xfId="251" xr:uid="{00000000-0005-0000-0000-00001C010000}"/>
    <cellStyle name="40 % - Akzent4 5 2" xfId="252" xr:uid="{00000000-0005-0000-0000-00001D010000}"/>
    <cellStyle name="40 % - Akzent4 5 2 2" xfId="253" xr:uid="{00000000-0005-0000-0000-00001E010000}"/>
    <cellStyle name="40 % - Akzent4 5 3" xfId="254" xr:uid="{00000000-0005-0000-0000-00001F010000}"/>
    <cellStyle name="40 % - Akzent4 6" xfId="255" xr:uid="{00000000-0005-0000-0000-000020010000}"/>
    <cellStyle name="40 % - Akzent4 7" xfId="960" xr:uid="{00000000-0005-0000-0000-000021010000}"/>
    <cellStyle name="40 % - Akzent5 2" xfId="256" xr:uid="{00000000-0005-0000-0000-000022010000}"/>
    <cellStyle name="40 % - Akzent5 2 2" xfId="257" xr:uid="{00000000-0005-0000-0000-000023010000}"/>
    <cellStyle name="40 % - Akzent5 2 3" xfId="258" xr:uid="{00000000-0005-0000-0000-000024010000}"/>
    <cellStyle name="40 % - Akzent5 2 3 2" xfId="961" xr:uid="{00000000-0005-0000-0000-000025010000}"/>
    <cellStyle name="40 % - Akzent5 3" xfId="259" xr:uid="{00000000-0005-0000-0000-000026010000}"/>
    <cellStyle name="40 % - Akzent5 3 2" xfId="260" xr:uid="{00000000-0005-0000-0000-000027010000}"/>
    <cellStyle name="40 % - Akzent5 3 2 2" xfId="261" xr:uid="{00000000-0005-0000-0000-000028010000}"/>
    <cellStyle name="40 % - Akzent5 3 2 2 2" xfId="262" xr:uid="{00000000-0005-0000-0000-000029010000}"/>
    <cellStyle name="40 % - Akzent5 3 2 3" xfId="263" xr:uid="{00000000-0005-0000-0000-00002A010000}"/>
    <cellStyle name="40 % - Akzent5 3 3" xfId="264" xr:uid="{00000000-0005-0000-0000-00002B010000}"/>
    <cellStyle name="40 % - Akzent5 3 3 2" xfId="265" xr:uid="{00000000-0005-0000-0000-00002C010000}"/>
    <cellStyle name="40 % - Akzent5 3 4" xfId="266" xr:uid="{00000000-0005-0000-0000-00002D010000}"/>
    <cellStyle name="40 % - Akzent5 3 5" xfId="267" xr:uid="{00000000-0005-0000-0000-00002E010000}"/>
    <cellStyle name="40 % - Akzent5 4" xfId="268" xr:uid="{00000000-0005-0000-0000-00002F010000}"/>
    <cellStyle name="40 % - Akzent5 4 2" xfId="269" xr:uid="{00000000-0005-0000-0000-000030010000}"/>
    <cellStyle name="40 % - Akzent5 4 2 2" xfId="270" xr:uid="{00000000-0005-0000-0000-000031010000}"/>
    <cellStyle name="40 % - Akzent5 4 2 2 2" xfId="271" xr:uid="{00000000-0005-0000-0000-000032010000}"/>
    <cellStyle name="40 % - Akzent5 4 2 3" xfId="272" xr:uid="{00000000-0005-0000-0000-000033010000}"/>
    <cellStyle name="40 % - Akzent5 4 3" xfId="273" xr:uid="{00000000-0005-0000-0000-000034010000}"/>
    <cellStyle name="40 % - Akzent5 4 3 2" xfId="274" xr:uid="{00000000-0005-0000-0000-000035010000}"/>
    <cellStyle name="40 % - Akzent5 4 4" xfId="275" xr:uid="{00000000-0005-0000-0000-000036010000}"/>
    <cellStyle name="40 % - Akzent5 5" xfId="276" xr:uid="{00000000-0005-0000-0000-000037010000}"/>
    <cellStyle name="40 % - Akzent5 5 2" xfId="277" xr:uid="{00000000-0005-0000-0000-000038010000}"/>
    <cellStyle name="40 % - Akzent5 5 2 2" xfId="278" xr:uid="{00000000-0005-0000-0000-000039010000}"/>
    <cellStyle name="40 % - Akzent5 5 3" xfId="279" xr:uid="{00000000-0005-0000-0000-00003A010000}"/>
    <cellStyle name="40 % - Akzent5 6" xfId="280" xr:uid="{00000000-0005-0000-0000-00003B010000}"/>
    <cellStyle name="40 % - Akzent5 7" xfId="962" xr:uid="{00000000-0005-0000-0000-00003C010000}"/>
    <cellStyle name="40 % - Akzent6 2" xfId="281" xr:uid="{00000000-0005-0000-0000-00003D010000}"/>
    <cellStyle name="40 % - Akzent6 2 2" xfId="282" xr:uid="{00000000-0005-0000-0000-00003E010000}"/>
    <cellStyle name="40 % - Akzent6 2 2 2" xfId="963" xr:uid="{00000000-0005-0000-0000-00003F010000}"/>
    <cellStyle name="40 % - Akzent6 2 3" xfId="283" xr:uid="{00000000-0005-0000-0000-000040010000}"/>
    <cellStyle name="40 % - Akzent6 2 3 2" xfId="964" xr:uid="{00000000-0005-0000-0000-000041010000}"/>
    <cellStyle name="40 % - Akzent6 3" xfId="284" xr:uid="{00000000-0005-0000-0000-000042010000}"/>
    <cellStyle name="40 % - Akzent6 3 2" xfId="285" xr:uid="{00000000-0005-0000-0000-000043010000}"/>
    <cellStyle name="40 % - Akzent6 3 2 2" xfId="286" xr:uid="{00000000-0005-0000-0000-000044010000}"/>
    <cellStyle name="40 % - Akzent6 3 2 2 2" xfId="287" xr:uid="{00000000-0005-0000-0000-000045010000}"/>
    <cellStyle name="40 % - Akzent6 3 2 3" xfId="288" xr:uid="{00000000-0005-0000-0000-000046010000}"/>
    <cellStyle name="40 % - Akzent6 3 3" xfId="289" xr:uid="{00000000-0005-0000-0000-000047010000}"/>
    <cellStyle name="40 % - Akzent6 3 3 2" xfId="290" xr:uid="{00000000-0005-0000-0000-000048010000}"/>
    <cellStyle name="40 % - Akzent6 3 4" xfId="291" xr:uid="{00000000-0005-0000-0000-000049010000}"/>
    <cellStyle name="40 % - Akzent6 3 5" xfId="292" xr:uid="{00000000-0005-0000-0000-00004A010000}"/>
    <cellStyle name="40 % - Akzent6 4" xfId="293" xr:uid="{00000000-0005-0000-0000-00004B010000}"/>
    <cellStyle name="40 % - Akzent6 4 2" xfId="294" xr:uid="{00000000-0005-0000-0000-00004C010000}"/>
    <cellStyle name="40 % - Akzent6 4 2 2" xfId="295" xr:uid="{00000000-0005-0000-0000-00004D010000}"/>
    <cellStyle name="40 % - Akzent6 4 2 2 2" xfId="296" xr:uid="{00000000-0005-0000-0000-00004E010000}"/>
    <cellStyle name="40 % - Akzent6 4 2 3" xfId="297" xr:uid="{00000000-0005-0000-0000-00004F010000}"/>
    <cellStyle name="40 % - Akzent6 4 3" xfId="298" xr:uid="{00000000-0005-0000-0000-000050010000}"/>
    <cellStyle name="40 % - Akzent6 4 3 2" xfId="299" xr:uid="{00000000-0005-0000-0000-000051010000}"/>
    <cellStyle name="40 % - Akzent6 4 4" xfId="300" xr:uid="{00000000-0005-0000-0000-000052010000}"/>
    <cellStyle name="40 % - Akzent6 5" xfId="301" xr:uid="{00000000-0005-0000-0000-000053010000}"/>
    <cellStyle name="40 % - Akzent6 5 2" xfId="302" xr:uid="{00000000-0005-0000-0000-000054010000}"/>
    <cellStyle name="40 % - Akzent6 5 2 2" xfId="303" xr:uid="{00000000-0005-0000-0000-000055010000}"/>
    <cellStyle name="40 % - Akzent6 5 3" xfId="304" xr:uid="{00000000-0005-0000-0000-000056010000}"/>
    <cellStyle name="40 % - Akzent6 6" xfId="305" xr:uid="{00000000-0005-0000-0000-000057010000}"/>
    <cellStyle name="40 % - Akzent6 7" xfId="965" xr:uid="{00000000-0005-0000-0000-000058010000}"/>
    <cellStyle name="60 % - Akzent1 2" xfId="306" xr:uid="{00000000-0005-0000-0000-000059010000}"/>
    <cellStyle name="60 % - Akzent1 2 2" xfId="307" xr:uid="{00000000-0005-0000-0000-00005A010000}"/>
    <cellStyle name="60 % - Akzent1 2 2 2" xfId="966" xr:uid="{00000000-0005-0000-0000-00005B010000}"/>
    <cellStyle name="60 % - Akzent1 2 3" xfId="308" xr:uid="{00000000-0005-0000-0000-00005C010000}"/>
    <cellStyle name="60 % - Akzent1 2 3 2" xfId="967" xr:uid="{00000000-0005-0000-0000-00005D010000}"/>
    <cellStyle name="60 % - Akzent1 3" xfId="309" xr:uid="{00000000-0005-0000-0000-00005E010000}"/>
    <cellStyle name="60 % - Akzent1 3 2" xfId="310" xr:uid="{00000000-0005-0000-0000-00005F010000}"/>
    <cellStyle name="60 % - Akzent1 3 3" xfId="311" xr:uid="{00000000-0005-0000-0000-000060010000}"/>
    <cellStyle name="60 % - Akzent1 4" xfId="968" xr:uid="{00000000-0005-0000-0000-000061010000}"/>
    <cellStyle name="60 % - Akzent1 5" xfId="969" xr:uid="{00000000-0005-0000-0000-000062010000}"/>
    <cellStyle name="60 % - Akzent1 6" xfId="970" xr:uid="{00000000-0005-0000-0000-000063010000}"/>
    <cellStyle name="60 % - Akzent2 2" xfId="312" xr:uid="{00000000-0005-0000-0000-000064010000}"/>
    <cellStyle name="60 % - Akzent2 2 2" xfId="313" xr:uid="{00000000-0005-0000-0000-000065010000}"/>
    <cellStyle name="60 % - Akzent2 2 3" xfId="314" xr:uid="{00000000-0005-0000-0000-000066010000}"/>
    <cellStyle name="60 % - Akzent2 3" xfId="315" xr:uid="{00000000-0005-0000-0000-000067010000}"/>
    <cellStyle name="60 % - Akzent2 3 2" xfId="316" xr:uid="{00000000-0005-0000-0000-000068010000}"/>
    <cellStyle name="60 % - Akzent2 3 3" xfId="317" xr:uid="{00000000-0005-0000-0000-000069010000}"/>
    <cellStyle name="60 % - Akzent2 4" xfId="971" xr:uid="{00000000-0005-0000-0000-00006A010000}"/>
    <cellStyle name="60 % - Akzent2 5" xfId="972" xr:uid="{00000000-0005-0000-0000-00006B010000}"/>
    <cellStyle name="60 % - Akzent2 6" xfId="973" xr:uid="{00000000-0005-0000-0000-00006C010000}"/>
    <cellStyle name="60 % - Akzent3 2" xfId="318" xr:uid="{00000000-0005-0000-0000-00006D010000}"/>
    <cellStyle name="60 % - Akzent3 2 2" xfId="319" xr:uid="{00000000-0005-0000-0000-00006E010000}"/>
    <cellStyle name="60 % - Akzent3 2 3" xfId="320" xr:uid="{00000000-0005-0000-0000-00006F010000}"/>
    <cellStyle name="60 % - Akzent3 3" xfId="321" xr:uid="{00000000-0005-0000-0000-000070010000}"/>
    <cellStyle name="60 % - Akzent3 3 2" xfId="322" xr:uid="{00000000-0005-0000-0000-000071010000}"/>
    <cellStyle name="60 % - Akzent3 3 3" xfId="323" xr:uid="{00000000-0005-0000-0000-000072010000}"/>
    <cellStyle name="60 % - Akzent3 4" xfId="974" xr:uid="{00000000-0005-0000-0000-000073010000}"/>
    <cellStyle name="60 % - Akzent3 5" xfId="975" xr:uid="{00000000-0005-0000-0000-000074010000}"/>
    <cellStyle name="60 % - Akzent3 6" xfId="976" xr:uid="{00000000-0005-0000-0000-000075010000}"/>
    <cellStyle name="60 % - Akzent4 2" xfId="324" xr:uid="{00000000-0005-0000-0000-000076010000}"/>
    <cellStyle name="60 % - Akzent4 2 2" xfId="325" xr:uid="{00000000-0005-0000-0000-000077010000}"/>
    <cellStyle name="60 % - Akzent4 2 3" xfId="326" xr:uid="{00000000-0005-0000-0000-000078010000}"/>
    <cellStyle name="60 % - Akzent4 2 3 2" xfId="977" xr:uid="{00000000-0005-0000-0000-000079010000}"/>
    <cellStyle name="60 % - Akzent4 2 3 2 2" xfId="978" xr:uid="{00000000-0005-0000-0000-00007A010000}"/>
    <cellStyle name="60 % - Akzent4 2 3 3" xfId="979" xr:uid="{00000000-0005-0000-0000-00007B010000}"/>
    <cellStyle name="60 % - Akzent4 2 4" xfId="327" xr:uid="{00000000-0005-0000-0000-00007C010000}"/>
    <cellStyle name="60 % - Akzent4 2 4 2" xfId="980" xr:uid="{00000000-0005-0000-0000-00007D010000}"/>
    <cellStyle name="60 % - Akzent4 3" xfId="328" xr:uid="{00000000-0005-0000-0000-00007E010000}"/>
    <cellStyle name="60 % - Akzent4 3 2" xfId="329" xr:uid="{00000000-0005-0000-0000-00007F010000}"/>
    <cellStyle name="60 % - Akzent4 3 3" xfId="330" xr:uid="{00000000-0005-0000-0000-000080010000}"/>
    <cellStyle name="60 % - Akzent4 4" xfId="981" xr:uid="{00000000-0005-0000-0000-000081010000}"/>
    <cellStyle name="60 % - Akzent4 5" xfId="982" xr:uid="{00000000-0005-0000-0000-000082010000}"/>
    <cellStyle name="60 % - Akzent4 6" xfId="983" xr:uid="{00000000-0005-0000-0000-000083010000}"/>
    <cellStyle name="60 % - Akzent5 2" xfId="331" xr:uid="{00000000-0005-0000-0000-000084010000}"/>
    <cellStyle name="60 % - Akzent5 2 2" xfId="332" xr:uid="{00000000-0005-0000-0000-000085010000}"/>
    <cellStyle name="60 % - Akzent5 2 2 2" xfId="984" xr:uid="{00000000-0005-0000-0000-000086010000}"/>
    <cellStyle name="60 % - Akzent5 2 3" xfId="333" xr:uid="{00000000-0005-0000-0000-000087010000}"/>
    <cellStyle name="60 % - Akzent5 2 3 2" xfId="985" xr:uid="{00000000-0005-0000-0000-000088010000}"/>
    <cellStyle name="60 % - Akzent5 3" xfId="334" xr:uid="{00000000-0005-0000-0000-000089010000}"/>
    <cellStyle name="60 % - Akzent5 3 2" xfId="335" xr:uid="{00000000-0005-0000-0000-00008A010000}"/>
    <cellStyle name="60 % - Akzent5 3 3" xfId="336" xr:uid="{00000000-0005-0000-0000-00008B010000}"/>
    <cellStyle name="60 % - Akzent5 4" xfId="986" xr:uid="{00000000-0005-0000-0000-00008C010000}"/>
    <cellStyle name="60 % - Akzent5 5" xfId="987" xr:uid="{00000000-0005-0000-0000-00008D010000}"/>
    <cellStyle name="60 % - Akzent5 6" xfId="988" xr:uid="{00000000-0005-0000-0000-00008E010000}"/>
    <cellStyle name="60 % - Akzent6 2" xfId="337" xr:uid="{00000000-0005-0000-0000-00008F010000}"/>
    <cellStyle name="60 % - Akzent6 2 2" xfId="338" xr:uid="{00000000-0005-0000-0000-000090010000}"/>
    <cellStyle name="60 % - Akzent6 2 3" xfId="339" xr:uid="{00000000-0005-0000-0000-000091010000}"/>
    <cellStyle name="60 % - Akzent6 2 3 2" xfId="989" xr:uid="{00000000-0005-0000-0000-000092010000}"/>
    <cellStyle name="60 % - Akzent6 2 3 2 2" xfId="990" xr:uid="{00000000-0005-0000-0000-000093010000}"/>
    <cellStyle name="60 % - Akzent6 2 3 3" xfId="991" xr:uid="{00000000-0005-0000-0000-000094010000}"/>
    <cellStyle name="60 % - Akzent6 2 4" xfId="340" xr:uid="{00000000-0005-0000-0000-000095010000}"/>
    <cellStyle name="60 % - Akzent6 2 4 2" xfId="992" xr:uid="{00000000-0005-0000-0000-000096010000}"/>
    <cellStyle name="60 % - Akzent6 3" xfId="341" xr:uid="{00000000-0005-0000-0000-000097010000}"/>
    <cellStyle name="60 % - Akzent6 3 2" xfId="342" xr:uid="{00000000-0005-0000-0000-000098010000}"/>
    <cellStyle name="60 % - Akzent6 3 3" xfId="343" xr:uid="{00000000-0005-0000-0000-000099010000}"/>
    <cellStyle name="60 % - Akzent6 4" xfId="993" xr:uid="{00000000-0005-0000-0000-00009A010000}"/>
    <cellStyle name="60 % - Akzent6 5" xfId="994" xr:uid="{00000000-0005-0000-0000-00009B010000}"/>
    <cellStyle name="60 % - Akzent6 6" xfId="995" xr:uid="{00000000-0005-0000-0000-00009C010000}"/>
    <cellStyle name="Accent1" xfId="344" xr:uid="{00000000-0005-0000-0000-00009D010000}"/>
    <cellStyle name="Accent1 2" xfId="345" xr:uid="{00000000-0005-0000-0000-00009E010000}"/>
    <cellStyle name="Accent1 2 2" xfId="346" xr:uid="{00000000-0005-0000-0000-00009F010000}"/>
    <cellStyle name="Accent1 3" xfId="347" xr:uid="{00000000-0005-0000-0000-0000A0010000}"/>
    <cellStyle name="Accent1 3 2" xfId="997" xr:uid="{00000000-0005-0000-0000-0000A1010000}"/>
    <cellStyle name="Accent1 3 3" xfId="996" xr:uid="{00000000-0005-0000-0000-0000A2010000}"/>
    <cellStyle name="Accent1 4" xfId="348" xr:uid="{00000000-0005-0000-0000-0000A3010000}"/>
    <cellStyle name="Accent1 4 2" xfId="998" xr:uid="{00000000-0005-0000-0000-0000A4010000}"/>
    <cellStyle name="Accent1 5" xfId="349" xr:uid="{00000000-0005-0000-0000-0000A5010000}"/>
    <cellStyle name="Accent1 5 2" xfId="1167" xr:uid="{00000000-0005-0000-0000-0000A6010000}"/>
    <cellStyle name="Accent2" xfId="350" xr:uid="{00000000-0005-0000-0000-0000A7010000}"/>
    <cellStyle name="Accent2 2" xfId="351" xr:uid="{00000000-0005-0000-0000-0000A8010000}"/>
    <cellStyle name="Accent2 2 2" xfId="352" xr:uid="{00000000-0005-0000-0000-0000A9010000}"/>
    <cellStyle name="Accent2 3" xfId="353" xr:uid="{00000000-0005-0000-0000-0000AA010000}"/>
    <cellStyle name="Accent2 3 2" xfId="999" xr:uid="{00000000-0005-0000-0000-0000AB010000}"/>
    <cellStyle name="Accent2 4" xfId="354" xr:uid="{00000000-0005-0000-0000-0000AC010000}"/>
    <cellStyle name="Accent2 5" xfId="355" xr:uid="{00000000-0005-0000-0000-0000AD010000}"/>
    <cellStyle name="Accent3" xfId="356" xr:uid="{00000000-0005-0000-0000-0000AE010000}"/>
    <cellStyle name="Accent3 2" xfId="357" xr:uid="{00000000-0005-0000-0000-0000AF010000}"/>
    <cellStyle name="Accent3 3" xfId="358" xr:uid="{00000000-0005-0000-0000-0000B0010000}"/>
    <cellStyle name="Accent4" xfId="359" xr:uid="{00000000-0005-0000-0000-0000B1010000}"/>
    <cellStyle name="Accent4 2" xfId="360" xr:uid="{00000000-0005-0000-0000-0000B2010000}"/>
    <cellStyle name="Accent4 2 2" xfId="361" xr:uid="{00000000-0005-0000-0000-0000B3010000}"/>
    <cellStyle name="Accent4 3" xfId="362" xr:uid="{00000000-0005-0000-0000-0000B4010000}"/>
    <cellStyle name="Accent4 3 2" xfId="1001" xr:uid="{00000000-0005-0000-0000-0000B5010000}"/>
    <cellStyle name="Accent4 3 3" xfId="1000" xr:uid="{00000000-0005-0000-0000-0000B6010000}"/>
    <cellStyle name="Accent4 4" xfId="363" xr:uid="{00000000-0005-0000-0000-0000B7010000}"/>
    <cellStyle name="Accent4 4 2" xfId="1002" xr:uid="{00000000-0005-0000-0000-0000B8010000}"/>
    <cellStyle name="Accent4 5" xfId="364" xr:uid="{00000000-0005-0000-0000-0000B9010000}"/>
    <cellStyle name="Accent4 5 2" xfId="1166" xr:uid="{00000000-0005-0000-0000-0000BA010000}"/>
    <cellStyle name="Accent5" xfId="365" xr:uid="{00000000-0005-0000-0000-0000BB010000}"/>
    <cellStyle name="Accent5 2" xfId="366" xr:uid="{00000000-0005-0000-0000-0000BC010000}"/>
    <cellStyle name="Accent5 3" xfId="367" xr:uid="{00000000-0005-0000-0000-0000BD010000}"/>
    <cellStyle name="Accent6" xfId="368" xr:uid="{00000000-0005-0000-0000-0000BE010000}"/>
    <cellStyle name="Accent6 2" xfId="369" xr:uid="{00000000-0005-0000-0000-0000BF010000}"/>
    <cellStyle name="Accent6 3" xfId="370" xr:uid="{00000000-0005-0000-0000-0000C0010000}"/>
    <cellStyle name="Akzent1 2" xfId="371" xr:uid="{00000000-0005-0000-0000-0000C1010000}"/>
    <cellStyle name="Akzent1 3" xfId="1003" xr:uid="{00000000-0005-0000-0000-0000C2010000}"/>
    <cellStyle name="Akzent2 2" xfId="372" xr:uid="{00000000-0005-0000-0000-0000C3010000}"/>
    <cellStyle name="Akzent2 3" xfId="1004" xr:uid="{00000000-0005-0000-0000-0000C4010000}"/>
    <cellStyle name="Akzent3" xfId="373" xr:uid="{00000000-0005-0000-0000-0000C5010000}"/>
    <cellStyle name="Akzent3 2" xfId="374" xr:uid="{00000000-0005-0000-0000-0000C6010000}"/>
    <cellStyle name="Akzent3 3" xfId="917" xr:uid="{00000000-0005-0000-0000-0000C7010000}"/>
    <cellStyle name="Akzent3 4" xfId="1180" xr:uid="{00000000-0005-0000-0000-0000C8010000}"/>
    <cellStyle name="Akzent4 2" xfId="375" xr:uid="{00000000-0005-0000-0000-0000C9010000}"/>
    <cellStyle name="Akzent4 3" xfId="1005" xr:uid="{00000000-0005-0000-0000-0000CA010000}"/>
    <cellStyle name="Akzent5" xfId="376" xr:uid="{00000000-0005-0000-0000-0000CB010000}"/>
    <cellStyle name="Akzent5 2" xfId="377" xr:uid="{00000000-0005-0000-0000-0000CC010000}"/>
    <cellStyle name="Akzent5 3" xfId="918" xr:uid="{00000000-0005-0000-0000-0000CD010000}"/>
    <cellStyle name="Akzent5 4" xfId="1181" xr:uid="{00000000-0005-0000-0000-0000CE010000}"/>
    <cellStyle name="Akzent6" xfId="378" xr:uid="{00000000-0005-0000-0000-0000CF010000}"/>
    <cellStyle name="Akzent6 2" xfId="379" xr:uid="{00000000-0005-0000-0000-0000D0010000}"/>
    <cellStyle name="Akzent6 3" xfId="919" xr:uid="{00000000-0005-0000-0000-0000D1010000}"/>
    <cellStyle name="Akzent6 4" xfId="1182" xr:uid="{00000000-0005-0000-0000-0000D2010000}"/>
    <cellStyle name="Ausgabe 2" xfId="380" xr:uid="{00000000-0005-0000-0000-0000D3010000}"/>
    <cellStyle name="Ausgabe 2 2" xfId="381" xr:uid="{00000000-0005-0000-0000-0000D4010000}"/>
    <cellStyle name="Ausgabe 2 2 2" xfId="1006" xr:uid="{00000000-0005-0000-0000-0000D5010000}"/>
    <cellStyle name="Ausgabe 2 2 3" xfId="1007" xr:uid="{00000000-0005-0000-0000-0000D6010000}"/>
    <cellStyle name="Ausgabe 2 2 3 2" xfId="1172" xr:uid="{00000000-0005-0000-0000-0000D7010000}"/>
    <cellStyle name="Ausgabe 2 2 3 2 2" xfId="1175" xr:uid="{00000000-0005-0000-0000-0000D8010000}"/>
    <cellStyle name="Ausgabe 2 2 3 2 2 2" xfId="1190" xr:uid="{00000000-0005-0000-0000-0000D9010000}"/>
    <cellStyle name="Ausgabe 2 2 3 3" xfId="1165" xr:uid="{00000000-0005-0000-0000-0000DA010000}"/>
    <cellStyle name="Ausgabe 2 3" xfId="1008" xr:uid="{00000000-0005-0000-0000-0000DB010000}"/>
    <cellStyle name="Ausgabe 2 3 2" xfId="1009" xr:uid="{00000000-0005-0000-0000-0000DC010000}"/>
    <cellStyle name="Ausgabe 2 3 2 2" xfId="1010" xr:uid="{00000000-0005-0000-0000-0000DD010000}"/>
    <cellStyle name="Ausgabe 2 3 3" xfId="1011" xr:uid="{00000000-0005-0000-0000-0000DE010000}"/>
    <cellStyle name="Ausgabe 2 3 3 2" xfId="1173" xr:uid="{00000000-0005-0000-0000-0000DF010000}"/>
    <cellStyle name="Ausgabe 2 3 3 2 2" xfId="1176" xr:uid="{00000000-0005-0000-0000-0000E0010000}"/>
    <cellStyle name="Ausgabe 2 3 3 2 2 2" xfId="1191" xr:uid="{00000000-0005-0000-0000-0000E1010000}"/>
    <cellStyle name="Ausgabe 2 3 3 3" xfId="1164" xr:uid="{00000000-0005-0000-0000-0000E2010000}"/>
    <cellStyle name="Ausgabe 2 4" xfId="1012" xr:uid="{00000000-0005-0000-0000-0000E3010000}"/>
    <cellStyle name="Ausgabe 2 5" xfId="1013" xr:uid="{00000000-0005-0000-0000-0000E4010000}"/>
    <cellStyle name="Ausgabe 2 5 2" xfId="1121" xr:uid="{00000000-0005-0000-0000-0000E5010000}"/>
    <cellStyle name="Ausgabe 2 5 2 2" xfId="1177" xr:uid="{00000000-0005-0000-0000-0000E6010000}"/>
    <cellStyle name="Ausgabe 2 5 2 2 2" xfId="1192" xr:uid="{00000000-0005-0000-0000-0000E7010000}"/>
    <cellStyle name="Ausgabe 2 5 3" xfId="1163" xr:uid="{00000000-0005-0000-0000-0000E8010000}"/>
    <cellStyle name="Ausgabe 3" xfId="382" xr:uid="{00000000-0005-0000-0000-0000E9010000}"/>
    <cellStyle name="Ausgabe 3 2" xfId="1014" xr:uid="{00000000-0005-0000-0000-0000EA010000}"/>
    <cellStyle name="Ausgabe 3 3" xfId="1015" xr:uid="{00000000-0005-0000-0000-0000EB010000}"/>
    <cellStyle name="Ausgabe 3 3 2" xfId="1120" xr:uid="{00000000-0005-0000-0000-0000EC010000}"/>
    <cellStyle name="Ausgabe 3 3 2 2" xfId="1178" xr:uid="{00000000-0005-0000-0000-0000ED010000}"/>
    <cellStyle name="Ausgabe 3 3 2 2 2" xfId="1193" xr:uid="{00000000-0005-0000-0000-0000EE010000}"/>
    <cellStyle name="Ausgabe 3 3 3" xfId="1162" xr:uid="{00000000-0005-0000-0000-0000EF010000}"/>
    <cellStyle name="Ausgabe 4" xfId="383" xr:uid="{00000000-0005-0000-0000-0000F0010000}"/>
    <cellStyle name="Ausgabe 4 2" xfId="1161" xr:uid="{00000000-0005-0000-0000-0000F1010000}"/>
    <cellStyle name="Ausgabe 5" xfId="384" xr:uid="{00000000-0005-0000-0000-0000F2010000}"/>
    <cellStyle name="Ausgabe 5 2" xfId="1160" xr:uid="{00000000-0005-0000-0000-0000F3010000}"/>
    <cellStyle name="Ausgabe 6" xfId="1016" xr:uid="{00000000-0005-0000-0000-0000F4010000}"/>
    <cellStyle name="Ausgabe 6 2" xfId="1159" xr:uid="{00000000-0005-0000-0000-0000F5010000}"/>
    <cellStyle name="Ausgabe 7" xfId="1017" xr:uid="{00000000-0005-0000-0000-0000F6010000}"/>
    <cellStyle name="Ausgabe 7 2" xfId="1018" xr:uid="{00000000-0005-0000-0000-0000F7010000}"/>
    <cellStyle name="Ausgabe 7 2 2" xfId="1158" xr:uid="{00000000-0005-0000-0000-0000F8010000}"/>
    <cellStyle name="Ausgabe 7 3" xfId="1019" xr:uid="{00000000-0005-0000-0000-0000F9010000}"/>
    <cellStyle name="Ausgabe 7 3 2" xfId="1020" xr:uid="{00000000-0005-0000-0000-0000FA010000}"/>
    <cellStyle name="Ausgabe 7 3 3" xfId="1168" xr:uid="{00000000-0005-0000-0000-0000FB010000}"/>
    <cellStyle name="Ausgabe 7 3 3 2" xfId="1179" xr:uid="{00000000-0005-0000-0000-0000FC010000}"/>
    <cellStyle name="Ausgabe 7 3 3 2 2" xfId="1194" xr:uid="{00000000-0005-0000-0000-0000FD010000}"/>
    <cellStyle name="Ausgabe 7 3 4" xfId="1157" xr:uid="{00000000-0005-0000-0000-0000FE010000}"/>
    <cellStyle name="Ausgabe 7 4" xfId="1021" xr:uid="{00000000-0005-0000-0000-0000FF010000}"/>
    <cellStyle name="Ausgabe 8" xfId="1022" xr:uid="{00000000-0005-0000-0000-000000020000}"/>
    <cellStyle name="Ausgabe 8 2" xfId="1023" xr:uid="{00000000-0005-0000-0000-000001020000}"/>
    <cellStyle name="Ausgabe 8 2 2" xfId="1156" xr:uid="{00000000-0005-0000-0000-000002020000}"/>
    <cellStyle name="Bad" xfId="385" xr:uid="{00000000-0005-0000-0000-000003020000}"/>
    <cellStyle name="Bad 2" xfId="386" xr:uid="{00000000-0005-0000-0000-000004020000}"/>
    <cellStyle name="Bad 3" xfId="387" xr:uid="{00000000-0005-0000-0000-000005020000}"/>
    <cellStyle name="Berechnung 2" xfId="388" xr:uid="{00000000-0005-0000-0000-000006020000}"/>
    <cellStyle name="Berechnung 2 2" xfId="389" xr:uid="{00000000-0005-0000-0000-000007020000}"/>
    <cellStyle name="Berechnung 2 3" xfId="1024" xr:uid="{00000000-0005-0000-0000-000008020000}"/>
    <cellStyle name="Berechnung 2 3 2" xfId="1025" xr:uid="{00000000-0005-0000-0000-000009020000}"/>
    <cellStyle name="Berechnung 2 3 2 2" xfId="1026" xr:uid="{00000000-0005-0000-0000-00000A020000}"/>
    <cellStyle name="Berechnung 2 3 3" xfId="1027" xr:uid="{00000000-0005-0000-0000-00000B020000}"/>
    <cellStyle name="Berechnung 2 4" xfId="1028" xr:uid="{00000000-0005-0000-0000-00000C020000}"/>
    <cellStyle name="Berechnung 3" xfId="390" xr:uid="{00000000-0005-0000-0000-00000D020000}"/>
    <cellStyle name="Berechnung 4" xfId="391" xr:uid="{00000000-0005-0000-0000-00000E020000}"/>
    <cellStyle name="Berechnung 4 2" xfId="1155" xr:uid="{00000000-0005-0000-0000-00000F020000}"/>
    <cellStyle name="Berechnung 5" xfId="392" xr:uid="{00000000-0005-0000-0000-000010020000}"/>
    <cellStyle name="Berechnung 5 2" xfId="1154" xr:uid="{00000000-0005-0000-0000-000011020000}"/>
    <cellStyle name="Berechnung 6" xfId="1029" xr:uid="{00000000-0005-0000-0000-000012020000}"/>
    <cellStyle name="Berechnung 6 2" xfId="1153" xr:uid="{00000000-0005-0000-0000-000013020000}"/>
    <cellStyle name="Berechnung 7" xfId="1030" xr:uid="{00000000-0005-0000-0000-000014020000}"/>
    <cellStyle name="Berechnung 7 2" xfId="1031" xr:uid="{00000000-0005-0000-0000-000015020000}"/>
    <cellStyle name="Berechnung 7 2 2" xfId="1152" xr:uid="{00000000-0005-0000-0000-000016020000}"/>
    <cellStyle name="Berechnung 7 3" xfId="1032" xr:uid="{00000000-0005-0000-0000-000017020000}"/>
    <cellStyle name="Berechnung 8" xfId="1033" xr:uid="{00000000-0005-0000-0000-000018020000}"/>
    <cellStyle name="Berechnung 8 2" xfId="1151" xr:uid="{00000000-0005-0000-0000-000019020000}"/>
    <cellStyle name="Calculation 2" xfId="393" xr:uid="{00000000-0005-0000-0000-00001A020000}"/>
    <cellStyle name="Calculation 2 2" xfId="394" xr:uid="{00000000-0005-0000-0000-00001B020000}"/>
    <cellStyle name="Calculation 2 3" xfId="1150" xr:uid="{00000000-0005-0000-0000-00001C020000}"/>
    <cellStyle name="Calculation 3" xfId="395" xr:uid="{00000000-0005-0000-0000-00001D020000}"/>
    <cellStyle name="Calculation 4" xfId="396" xr:uid="{00000000-0005-0000-0000-00001E020000}"/>
    <cellStyle name="Check Cell" xfId="397" xr:uid="{00000000-0005-0000-0000-00001F020000}"/>
    <cellStyle name="Check Cell 2" xfId="398" xr:uid="{00000000-0005-0000-0000-000020020000}"/>
    <cellStyle name="Check Cell 3" xfId="399" xr:uid="{00000000-0005-0000-0000-000021020000}"/>
    <cellStyle name="Check Cell 4" xfId="1034" xr:uid="{00000000-0005-0000-0000-000022020000}"/>
    <cellStyle name="Comma 2" xfId="1119" xr:uid="{00000000-0005-0000-0000-000023020000}"/>
    <cellStyle name="Eingabe 2" xfId="400" xr:uid="{00000000-0005-0000-0000-000024020000}"/>
    <cellStyle name="Eingabe 3" xfId="401" xr:uid="{00000000-0005-0000-0000-000025020000}"/>
    <cellStyle name="Eingabe 3 2" xfId="1148" xr:uid="{00000000-0005-0000-0000-000026020000}"/>
    <cellStyle name="Eingabe 4" xfId="402" xr:uid="{00000000-0005-0000-0000-000027020000}"/>
    <cellStyle name="Eingabe 4 2" xfId="1147" xr:uid="{00000000-0005-0000-0000-000028020000}"/>
    <cellStyle name="Eingabe 5" xfId="1035" xr:uid="{00000000-0005-0000-0000-000029020000}"/>
    <cellStyle name="Eingabe 5 2" xfId="1146" xr:uid="{00000000-0005-0000-0000-00002A020000}"/>
    <cellStyle name="Eingabe 6" xfId="1036" xr:uid="{00000000-0005-0000-0000-00002B020000}"/>
    <cellStyle name="Eingabe 6 2" xfId="1145" xr:uid="{00000000-0005-0000-0000-00002C020000}"/>
    <cellStyle name="Eingabe 7" xfId="1037" xr:uid="{00000000-0005-0000-0000-00002D020000}"/>
    <cellStyle name="Eingabe 7 2" xfId="1144" xr:uid="{00000000-0005-0000-0000-00002E020000}"/>
    <cellStyle name="Ergebnis 2" xfId="403" xr:uid="{00000000-0005-0000-0000-00002F020000}"/>
    <cellStyle name="Ergebnis 2 2" xfId="404" xr:uid="{00000000-0005-0000-0000-000030020000}"/>
    <cellStyle name="Ergebnis 2 2 2" xfId="405" xr:uid="{00000000-0005-0000-0000-000031020000}"/>
    <cellStyle name="Ergebnis 2 2 2 2" xfId="1141" xr:uid="{00000000-0005-0000-0000-000032020000}"/>
    <cellStyle name="Ergebnis 2 2 3" xfId="1142" xr:uid="{00000000-0005-0000-0000-000033020000}"/>
    <cellStyle name="Ergebnis 2 3" xfId="406" xr:uid="{00000000-0005-0000-0000-000034020000}"/>
    <cellStyle name="Ergebnis 2 3 2" xfId="1140" xr:uid="{00000000-0005-0000-0000-000035020000}"/>
    <cellStyle name="Ergebnis 2 4" xfId="1038" xr:uid="{00000000-0005-0000-0000-000036020000}"/>
    <cellStyle name="Ergebnis 2 4 2" xfId="1039" xr:uid="{00000000-0005-0000-0000-000037020000}"/>
    <cellStyle name="Ergebnis 2 4 2 2" xfId="1040" xr:uid="{00000000-0005-0000-0000-000038020000}"/>
    <cellStyle name="Ergebnis 2 4 2 2 2" xfId="1139" xr:uid="{00000000-0005-0000-0000-000039020000}"/>
    <cellStyle name="Ergebnis 2 4 3" xfId="1041" xr:uid="{00000000-0005-0000-0000-00003A020000}"/>
    <cellStyle name="Ergebnis 2 4 3 2" xfId="1138" xr:uid="{00000000-0005-0000-0000-00003B020000}"/>
    <cellStyle name="Ergebnis 2 5" xfId="1042" xr:uid="{00000000-0005-0000-0000-00003C020000}"/>
    <cellStyle name="Ergebnis 2 5 2" xfId="1137" xr:uid="{00000000-0005-0000-0000-00003D020000}"/>
    <cellStyle name="Ergebnis 2 6" xfId="1143" xr:uid="{00000000-0005-0000-0000-00003E020000}"/>
    <cellStyle name="Ergebnis 3" xfId="407" xr:uid="{00000000-0005-0000-0000-00003F020000}"/>
    <cellStyle name="Ergebnis 3 2" xfId="408" xr:uid="{00000000-0005-0000-0000-000040020000}"/>
    <cellStyle name="Ergebnis 3 2 2" xfId="1135" xr:uid="{00000000-0005-0000-0000-000041020000}"/>
    <cellStyle name="Ergebnis 3 3" xfId="1136" xr:uid="{00000000-0005-0000-0000-000042020000}"/>
    <cellStyle name="Ergebnis 4" xfId="409" xr:uid="{00000000-0005-0000-0000-000043020000}"/>
    <cellStyle name="Ergebnis 4 2" xfId="410" xr:uid="{00000000-0005-0000-0000-000044020000}"/>
    <cellStyle name="Ergebnis 4 2 2" xfId="1133" xr:uid="{00000000-0005-0000-0000-000045020000}"/>
    <cellStyle name="Ergebnis 4 3" xfId="1134" xr:uid="{00000000-0005-0000-0000-000046020000}"/>
    <cellStyle name="Ergebnis 5" xfId="411" xr:uid="{00000000-0005-0000-0000-000047020000}"/>
    <cellStyle name="Ergebnis 5 2" xfId="1132" xr:uid="{00000000-0005-0000-0000-000048020000}"/>
    <cellStyle name="Ergebnis 6" xfId="412" xr:uid="{00000000-0005-0000-0000-000049020000}"/>
    <cellStyle name="Ergebnis 6 2" xfId="1131" xr:uid="{00000000-0005-0000-0000-00004A020000}"/>
    <cellStyle name="Ergebnis 7" xfId="1043" xr:uid="{00000000-0005-0000-0000-00004B020000}"/>
    <cellStyle name="Ergebnis 7 2" xfId="1130" xr:uid="{00000000-0005-0000-0000-00004C020000}"/>
    <cellStyle name="Ergebnis 8" xfId="1044" xr:uid="{00000000-0005-0000-0000-00004D020000}"/>
    <cellStyle name="Ergebnis 8 2" xfId="1045" xr:uid="{00000000-0005-0000-0000-00004E020000}"/>
    <cellStyle name="Ergebnis 8 2 2" xfId="1128" xr:uid="{00000000-0005-0000-0000-00004F020000}"/>
    <cellStyle name="Ergebnis 8 3" xfId="1046" xr:uid="{00000000-0005-0000-0000-000050020000}"/>
    <cellStyle name="Ergebnis 8 3 2" xfId="1174" xr:uid="{00000000-0005-0000-0000-000051020000}"/>
    <cellStyle name="Ergebnis 8 4" xfId="1129" xr:uid="{00000000-0005-0000-0000-000052020000}"/>
    <cellStyle name="Ergebnis 9" xfId="1047" xr:uid="{00000000-0005-0000-0000-000053020000}"/>
    <cellStyle name="Ergebnis 9 2" xfId="1127" xr:uid="{00000000-0005-0000-0000-000054020000}"/>
    <cellStyle name="Erklärender Text 2" xfId="413" xr:uid="{00000000-0005-0000-0000-000055020000}"/>
    <cellStyle name="Erklärender Text 3" xfId="414" xr:uid="{00000000-0005-0000-0000-000056020000}"/>
    <cellStyle name="Erklärender Text 4" xfId="1048" xr:uid="{00000000-0005-0000-0000-000057020000}"/>
    <cellStyle name="Erklärender Text 5" xfId="1049" xr:uid="{00000000-0005-0000-0000-000058020000}"/>
    <cellStyle name="Erklärender Text 6" xfId="1050" xr:uid="{00000000-0005-0000-0000-000059020000}"/>
    <cellStyle name="Good" xfId="415" xr:uid="{00000000-0005-0000-0000-00005A020000}"/>
    <cellStyle name="Good 2" xfId="416" xr:uid="{00000000-0005-0000-0000-00005B020000}"/>
    <cellStyle name="Good 3" xfId="417" xr:uid="{00000000-0005-0000-0000-00005C020000}"/>
    <cellStyle name="Gut" xfId="418" xr:uid="{00000000-0005-0000-0000-00005D020000}"/>
    <cellStyle name="Gut 2" xfId="419" xr:uid="{00000000-0005-0000-0000-00005E020000}"/>
    <cellStyle name="Gut 3" xfId="920" xr:uid="{00000000-0005-0000-0000-00005F020000}"/>
    <cellStyle name="Gut 4" xfId="1183" xr:uid="{00000000-0005-0000-0000-000060020000}"/>
    <cellStyle name="Heading 1" xfId="420" xr:uid="{00000000-0005-0000-0000-000061020000}"/>
    <cellStyle name="Heading 1 2" xfId="421" xr:uid="{00000000-0005-0000-0000-000062020000}"/>
    <cellStyle name="Heading 1 2 2" xfId="1052" xr:uid="{00000000-0005-0000-0000-000063020000}"/>
    <cellStyle name="Heading 1 2 3" xfId="1051" xr:uid="{00000000-0005-0000-0000-000064020000}"/>
    <cellStyle name="Heading 1 3" xfId="422" xr:uid="{00000000-0005-0000-0000-000065020000}"/>
    <cellStyle name="Heading 1 3 2" xfId="1053" xr:uid="{00000000-0005-0000-0000-000066020000}"/>
    <cellStyle name="Heading 1 4" xfId="423" xr:uid="{00000000-0005-0000-0000-000067020000}"/>
    <cellStyle name="Heading 1 5" xfId="424" xr:uid="{00000000-0005-0000-0000-000068020000}"/>
    <cellStyle name="Heading 2" xfId="425" xr:uid="{00000000-0005-0000-0000-000069020000}"/>
    <cellStyle name="Heading 2 2" xfId="426" xr:uid="{00000000-0005-0000-0000-00006A020000}"/>
    <cellStyle name="Heading 2 2 2" xfId="1055" xr:uid="{00000000-0005-0000-0000-00006B020000}"/>
    <cellStyle name="Heading 2 2 3" xfId="1054" xr:uid="{00000000-0005-0000-0000-00006C020000}"/>
    <cellStyle name="Heading 2 3" xfId="427" xr:uid="{00000000-0005-0000-0000-00006D020000}"/>
    <cellStyle name="Heading 2 3 2" xfId="1056" xr:uid="{00000000-0005-0000-0000-00006E020000}"/>
    <cellStyle name="Heading 2 4" xfId="428" xr:uid="{00000000-0005-0000-0000-00006F020000}"/>
    <cellStyle name="Heading 2 5" xfId="429" xr:uid="{00000000-0005-0000-0000-000070020000}"/>
    <cellStyle name="Heading 3" xfId="430" xr:uid="{00000000-0005-0000-0000-000071020000}"/>
    <cellStyle name="Heading 3 2" xfId="431" xr:uid="{00000000-0005-0000-0000-000072020000}"/>
    <cellStyle name="Heading 3 2 2" xfId="1058" xr:uid="{00000000-0005-0000-0000-000073020000}"/>
    <cellStyle name="Heading 3 2 3" xfId="1057" xr:uid="{00000000-0005-0000-0000-000074020000}"/>
    <cellStyle name="Heading 3 3" xfId="432" xr:uid="{00000000-0005-0000-0000-000075020000}"/>
    <cellStyle name="Heading 3 3 2" xfId="1059" xr:uid="{00000000-0005-0000-0000-000076020000}"/>
    <cellStyle name="Heading 3 4" xfId="433" xr:uid="{00000000-0005-0000-0000-000077020000}"/>
    <cellStyle name="Heading 3 5" xfId="434" xr:uid="{00000000-0005-0000-0000-000078020000}"/>
    <cellStyle name="Heading 4" xfId="435" xr:uid="{00000000-0005-0000-0000-000079020000}"/>
    <cellStyle name="Heading 4 2" xfId="436" xr:uid="{00000000-0005-0000-0000-00007A020000}"/>
    <cellStyle name="Heading 4 2 2" xfId="1061" xr:uid="{00000000-0005-0000-0000-00007B020000}"/>
    <cellStyle name="Heading 4 2 3" xfId="1060" xr:uid="{00000000-0005-0000-0000-00007C020000}"/>
    <cellStyle name="Heading 4 3" xfId="437" xr:uid="{00000000-0005-0000-0000-00007D020000}"/>
    <cellStyle name="Heading 4 3 2" xfId="1062" xr:uid="{00000000-0005-0000-0000-00007E020000}"/>
    <cellStyle name="Heading 4 4" xfId="438" xr:uid="{00000000-0005-0000-0000-00007F020000}"/>
    <cellStyle name="Heading 4 5" xfId="439" xr:uid="{00000000-0005-0000-0000-000080020000}"/>
    <cellStyle name="Input 2" xfId="440" xr:uid="{00000000-0005-0000-0000-000081020000}"/>
    <cellStyle name="Input 2 2" xfId="1126" xr:uid="{00000000-0005-0000-0000-000082020000}"/>
    <cellStyle name="Komma 2" xfId="1149" xr:uid="{00000000-0005-0000-0000-000083020000}"/>
    <cellStyle name="Linked Cell" xfId="441" xr:uid="{00000000-0005-0000-0000-000084020000}"/>
    <cellStyle name="Linked Cell 2" xfId="442" xr:uid="{00000000-0005-0000-0000-000085020000}"/>
    <cellStyle name="Linked Cell 3" xfId="443" xr:uid="{00000000-0005-0000-0000-000086020000}"/>
    <cellStyle name="Neutral" xfId="444" builtinId="28" customBuiltin="1"/>
    <cellStyle name="Neutral 2" xfId="445" xr:uid="{00000000-0005-0000-0000-000088020000}"/>
    <cellStyle name="Normal" xfId="0" builtinId="0"/>
    <cellStyle name="Normal 2" xfId="446" xr:uid="{00000000-0005-0000-0000-000089020000}"/>
    <cellStyle name="Normal 2 2" xfId="447" xr:uid="{00000000-0005-0000-0000-00008A020000}"/>
    <cellStyle name="Normal 2 3" xfId="448" xr:uid="{00000000-0005-0000-0000-00008B020000}"/>
    <cellStyle name="Normal 3" xfId="449" xr:uid="{00000000-0005-0000-0000-00008C020000}"/>
    <cellStyle name="Normal 4" xfId="450" xr:uid="{00000000-0005-0000-0000-00008D020000}"/>
    <cellStyle name="Note" xfId="451" xr:uid="{00000000-0005-0000-0000-00008E020000}"/>
    <cellStyle name="Note 2" xfId="452" xr:uid="{00000000-0005-0000-0000-00008F020000}"/>
    <cellStyle name="Note 2 2" xfId="453" xr:uid="{00000000-0005-0000-0000-000090020000}"/>
    <cellStyle name="Note 2 3" xfId="454" xr:uid="{00000000-0005-0000-0000-000091020000}"/>
    <cellStyle name="Note 2 3 2" xfId="455" xr:uid="{00000000-0005-0000-0000-000092020000}"/>
    <cellStyle name="Note 3" xfId="456" xr:uid="{00000000-0005-0000-0000-000093020000}"/>
    <cellStyle name="Note 3 2" xfId="457" xr:uid="{00000000-0005-0000-0000-000094020000}"/>
    <cellStyle name="Note 4" xfId="458" xr:uid="{00000000-0005-0000-0000-000095020000}"/>
    <cellStyle name="Note 4 2" xfId="459" xr:uid="{00000000-0005-0000-0000-000096020000}"/>
    <cellStyle name="Note 5" xfId="460" xr:uid="{00000000-0005-0000-0000-000097020000}"/>
    <cellStyle name="Note 5 2" xfId="1063" xr:uid="{00000000-0005-0000-0000-000098020000}"/>
    <cellStyle name="Notiz 2" xfId="461" xr:uid="{00000000-0005-0000-0000-000099020000}"/>
    <cellStyle name="Notiz 2 2" xfId="462" xr:uid="{00000000-0005-0000-0000-00009A020000}"/>
    <cellStyle name="Notiz 2 2 2" xfId="463" xr:uid="{00000000-0005-0000-0000-00009B020000}"/>
    <cellStyle name="Notiz 2 2 2 2" xfId="464" xr:uid="{00000000-0005-0000-0000-00009C020000}"/>
    <cellStyle name="Notiz 2 2 2 2 2" xfId="465" xr:uid="{00000000-0005-0000-0000-00009D020000}"/>
    <cellStyle name="Notiz 2 2 2 2 2 2" xfId="466" xr:uid="{00000000-0005-0000-0000-00009E020000}"/>
    <cellStyle name="Notiz 2 2 2 2 2 2 2" xfId="467" xr:uid="{00000000-0005-0000-0000-00009F020000}"/>
    <cellStyle name="Notiz 2 2 2 2 2 3" xfId="468" xr:uid="{00000000-0005-0000-0000-0000A0020000}"/>
    <cellStyle name="Notiz 2 2 2 2 3" xfId="469" xr:uid="{00000000-0005-0000-0000-0000A1020000}"/>
    <cellStyle name="Notiz 2 2 2 2 3 2" xfId="470" xr:uid="{00000000-0005-0000-0000-0000A2020000}"/>
    <cellStyle name="Notiz 2 2 2 2 4" xfId="471" xr:uid="{00000000-0005-0000-0000-0000A3020000}"/>
    <cellStyle name="Notiz 2 2 2 3" xfId="472" xr:uid="{00000000-0005-0000-0000-0000A4020000}"/>
    <cellStyle name="Notiz 2 2 2 3 2" xfId="473" xr:uid="{00000000-0005-0000-0000-0000A5020000}"/>
    <cellStyle name="Notiz 2 2 2 3 2 2" xfId="474" xr:uid="{00000000-0005-0000-0000-0000A6020000}"/>
    <cellStyle name="Notiz 2 2 2 3 3" xfId="475" xr:uid="{00000000-0005-0000-0000-0000A7020000}"/>
    <cellStyle name="Notiz 2 2 2 4" xfId="476" xr:uid="{00000000-0005-0000-0000-0000A8020000}"/>
    <cellStyle name="Notiz 2 2 2 4 2" xfId="477" xr:uid="{00000000-0005-0000-0000-0000A9020000}"/>
    <cellStyle name="Notiz 2 2 2 5" xfId="478" xr:uid="{00000000-0005-0000-0000-0000AA020000}"/>
    <cellStyle name="Notiz 2 2 3" xfId="479" xr:uid="{00000000-0005-0000-0000-0000AB020000}"/>
    <cellStyle name="Notiz 2 2 3 2" xfId="480" xr:uid="{00000000-0005-0000-0000-0000AC020000}"/>
    <cellStyle name="Notiz 2 2 3 2 2" xfId="481" xr:uid="{00000000-0005-0000-0000-0000AD020000}"/>
    <cellStyle name="Notiz 2 2 3 2 2 2" xfId="482" xr:uid="{00000000-0005-0000-0000-0000AE020000}"/>
    <cellStyle name="Notiz 2 2 3 2 3" xfId="483" xr:uid="{00000000-0005-0000-0000-0000AF020000}"/>
    <cellStyle name="Notiz 2 2 3 3" xfId="484" xr:uid="{00000000-0005-0000-0000-0000B0020000}"/>
    <cellStyle name="Notiz 2 2 3 3 2" xfId="485" xr:uid="{00000000-0005-0000-0000-0000B1020000}"/>
    <cellStyle name="Notiz 2 2 3 4" xfId="486" xr:uid="{00000000-0005-0000-0000-0000B2020000}"/>
    <cellStyle name="Notiz 2 2 4" xfId="487" xr:uid="{00000000-0005-0000-0000-0000B3020000}"/>
    <cellStyle name="Notiz 2 2 4 2" xfId="488" xr:uid="{00000000-0005-0000-0000-0000B4020000}"/>
    <cellStyle name="Notiz 2 2 4 2 2" xfId="489" xr:uid="{00000000-0005-0000-0000-0000B5020000}"/>
    <cellStyle name="Notiz 2 2 4 3" xfId="490" xr:uid="{00000000-0005-0000-0000-0000B6020000}"/>
    <cellStyle name="Notiz 2 2 4 3 2" xfId="1064" xr:uid="{00000000-0005-0000-0000-0000B7020000}"/>
    <cellStyle name="Notiz 2 2 4 3 3" xfId="1065" xr:uid="{00000000-0005-0000-0000-0000B8020000}"/>
    <cellStyle name="Notiz 2 2 4 4" xfId="1066" xr:uid="{00000000-0005-0000-0000-0000B9020000}"/>
    <cellStyle name="Notiz 2 2 4 4 2" xfId="1118" xr:uid="{00000000-0005-0000-0000-0000BA020000}"/>
    <cellStyle name="Notiz 2 2 5" xfId="491" xr:uid="{00000000-0005-0000-0000-0000BB020000}"/>
    <cellStyle name="Notiz 2 2 5 2" xfId="492" xr:uid="{00000000-0005-0000-0000-0000BC020000}"/>
    <cellStyle name="Notiz 2 2 5 3" xfId="1067" xr:uid="{00000000-0005-0000-0000-0000BD020000}"/>
    <cellStyle name="Notiz 2 2 5 4" xfId="1068" xr:uid="{00000000-0005-0000-0000-0000BE020000}"/>
    <cellStyle name="Notiz 2 2 5 4 2" xfId="1117" xr:uid="{00000000-0005-0000-0000-0000BF020000}"/>
    <cellStyle name="Notiz 2 3" xfId="493" xr:uid="{00000000-0005-0000-0000-0000C0020000}"/>
    <cellStyle name="Notiz 2 3 2" xfId="494" xr:uid="{00000000-0005-0000-0000-0000C1020000}"/>
    <cellStyle name="Notiz 2 3 2 2" xfId="495" xr:uid="{00000000-0005-0000-0000-0000C2020000}"/>
    <cellStyle name="Notiz 2 3 2 2 2" xfId="496" xr:uid="{00000000-0005-0000-0000-0000C3020000}"/>
    <cellStyle name="Notiz 2 3 2 2 2 2" xfId="497" xr:uid="{00000000-0005-0000-0000-0000C4020000}"/>
    <cellStyle name="Notiz 2 3 2 2 3" xfId="498" xr:uid="{00000000-0005-0000-0000-0000C5020000}"/>
    <cellStyle name="Notiz 2 3 2 3" xfId="499" xr:uid="{00000000-0005-0000-0000-0000C6020000}"/>
    <cellStyle name="Notiz 2 3 2 3 2" xfId="500" xr:uid="{00000000-0005-0000-0000-0000C7020000}"/>
    <cellStyle name="Notiz 2 3 2 4" xfId="501" xr:uid="{00000000-0005-0000-0000-0000C8020000}"/>
    <cellStyle name="Notiz 2 3 3" xfId="502" xr:uid="{00000000-0005-0000-0000-0000C9020000}"/>
    <cellStyle name="Notiz 2 3 3 2" xfId="503" xr:uid="{00000000-0005-0000-0000-0000CA020000}"/>
    <cellStyle name="Notiz 2 3 3 2 2" xfId="504" xr:uid="{00000000-0005-0000-0000-0000CB020000}"/>
    <cellStyle name="Notiz 2 3 3 3" xfId="505" xr:uid="{00000000-0005-0000-0000-0000CC020000}"/>
    <cellStyle name="Notiz 2 3 4" xfId="506" xr:uid="{00000000-0005-0000-0000-0000CD020000}"/>
    <cellStyle name="Notiz 2 3 4 2" xfId="507" xr:uid="{00000000-0005-0000-0000-0000CE020000}"/>
    <cellStyle name="Notiz 2 3 5" xfId="508" xr:uid="{00000000-0005-0000-0000-0000CF020000}"/>
    <cellStyle name="Notiz 2 4" xfId="509" xr:uid="{00000000-0005-0000-0000-0000D0020000}"/>
    <cellStyle name="Notiz 2 4 2" xfId="510" xr:uid="{00000000-0005-0000-0000-0000D1020000}"/>
    <cellStyle name="Notiz 2 4 2 2" xfId="511" xr:uid="{00000000-0005-0000-0000-0000D2020000}"/>
    <cellStyle name="Notiz 2 4 2 2 2" xfId="512" xr:uid="{00000000-0005-0000-0000-0000D3020000}"/>
    <cellStyle name="Notiz 2 4 2 3" xfId="513" xr:uid="{00000000-0005-0000-0000-0000D4020000}"/>
    <cellStyle name="Notiz 2 4 3" xfId="514" xr:uid="{00000000-0005-0000-0000-0000D5020000}"/>
    <cellStyle name="Notiz 2 4 3 2" xfId="515" xr:uid="{00000000-0005-0000-0000-0000D6020000}"/>
    <cellStyle name="Notiz 2 4 4" xfId="516" xr:uid="{00000000-0005-0000-0000-0000D7020000}"/>
    <cellStyle name="Notiz 2 5" xfId="517" xr:uid="{00000000-0005-0000-0000-0000D8020000}"/>
    <cellStyle name="Notiz 2 5 2" xfId="518" xr:uid="{00000000-0005-0000-0000-0000D9020000}"/>
    <cellStyle name="Notiz 2 5 2 2" xfId="519" xr:uid="{00000000-0005-0000-0000-0000DA020000}"/>
    <cellStyle name="Notiz 2 5 3" xfId="520" xr:uid="{00000000-0005-0000-0000-0000DB020000}"/>
    <cellStyle name="Notiz 2 6" xfId="521" xr:uid="{00000000-0005-0000-0000-0000DC020000}"/>
    <cellStyle name="Notiz 2 6 2" xfId="522" xr:uid="{00000000-0005-0000-0000-0000DD020000}"/>
    <cellStyle name="Notiz 2 7" xfId="523" xr:uid="{00000000-0005-0000-0000-0000DE020000}"/>
    <cellStyle name="Notiz 3" xfId="524" xr:uid="{00000000-0005-0000-0000-0000DF020000}"/>
    <cellStyle name="Notiz 3 2" xfId="525" xr:uid="{00000000-0005-0000-0000-0000E0020000}"/>
    <cellStyle name="Notiz 3 2 2" xfId="526" xr:uid="{00000000-0005-0000-0000-0000E1020000}"/>
    <cellStyle name="Notiz 3 2 2 2" xfId="527" xr:uid="{00000000-0005-0000-0000-0000E2020000}"/>
    <cellStyle name="Notiz 3 2 2 2 2" xfId="528" xr:uid="{00000000-0005-0000-0000-0000E3020000}"/>
    <cellStyle name="Notiz 3 2 2 2 2 2" xfId="529" xr:uid="{00000000-0005-0000-0000-0000E4020000}"/>
    <cellStyle name="Notiz 3 2 2 2 3" xfId="530" xr:uid="{00000000-0005-0000-0000-0000E5020000}"/>
    <cellStyle name="Notiz 3 2 2 3" xfId="531" xr:uid="{00000000-0005-0000-0000-0000E6020000}"/>
    <cellStyle name="Notiz 3 2 2 3 2" xfId="532" xr:uid="{00000000-0005-0000-0000-0000E7020000}"/>
    <cellStyle name="Notiz 3 2 2 4" xfId="533" xr:uid="{00000000-0005-0000-0000-0000E8020000}"/>
    <cellStyle name="Notiz 3 2 3" xfId="534" xr:uid="{00000000-0005-0000-0000-0000E9020000}"/>
    <cellStyle name="Notiz 3 2 3 2" xfId="535" xr:uid="{00000000-0005-0000-0000-0000EA020000}"/>
    <cellStyle name="Notiz 3 2 3 2 2" xfId="536" xr:uid="{00000000-0005-0000-0000-0000EB020000}"/>
    <cellStyle name="Notiz 3 2 3 3" xfId="537" xr:uid="{00000000-0005-0000-0000-0000EC020000}"/>
    <cellStyle name="Notiz 3 2 4" xfId="538" xr:uid="{00000000-0005-0000-0000-0000ED020000}"/>
    <cellStyle name="Notiz 3 2 4 2" xfId="539" xr:uid="{00000000-0005-0000-0000-0000EE020000}"/>
    <cellStyle name="Notiz 3 2 5" xfId="540" xr:uid="{00000000-0005-0000-0000-0000EF020000}"/>
    <cellStyle name="Notiz 3 3" xfId="541" xr:uid="{00000000-0005-0000-0000-0000F0020000}"/>
    <cellStyle name="Notiz 3 3 2" xfId="542" xr:uid="{00000000-0005-0000-0000-0000F1020000}"/>
    <cellStyle name="Notiz 3 3 2 2" xfId="543" xr:uid="{00000000-0005-0000-0000-0000F2020000}"/>
    <cellStyle name="Notiz 3 3 2 2 2" xfId="544" xr:uid="{00000000-0005-0000-0000-0000F3020000}"/>
    <cellStyle name="Notiz 3 3 2 3" xfId="545" xr:uid="{00000000-0005-0000-0000-0000F4020000}"/>
    <cellStyle name="Notiz 3 3 3" xfId="546" xr:uid="{00000000-0005-0000-0000-0000F5020000}"/>
    <cellStyle name="Notiz 3 3 3 2" xfId="547" xr:uid="{00000000-0005-0000-0000-0000F6020000}"/>
    <cellStyle name="Notiz 3 3 4" xfId="548" xr:uid="{00000000-0005-0000-0000-0000F7020000}"/>
    <cellStyle name="Notiz 3 4" xfId="549" xr:uid="{00000000-0005-0000-0000-0000F8020000}"/>
    <cellStyle name="Notiz 3 4 2" xfId="550" xr:uid="{00000000-0005-0000-0000-0000F9020000}"/>
    <cellStyle name="Notiz 3 4 2 2" xfId="551" xr:uid="{00000000-0005-0000-0000-0000FA020000}"/>
    <cellStyle name="Notiz 3 4 3" xfId="552" xr:uid="{00000000-0005-0000-0000-0000FB020000}"/>
    <cellStyle name="Notiz 3 5" xfId="553" xr:uid="{00000000-0005-0000-0000-0000FC020000}"/>
    <cellStyle name="Notiz 3 5 2" xfId="554" xr:uid="{00000000-0005-0000-0000-0000FD020000}"/>
    <cellStyle name="Notiz 3 6" xfId="555" xr:uid="{00000000-0005-0000-0000-0000FE020000}"/>
    <cellStyle name="Notiz 4" xfId="556" xr:uid="{00000000-0005-0000-0000-0000FF020000}"/>
    <cellStyle name="Notiz 4 2" xfId="557" xr:uid="{00000000-0005-0000-0000-000000030000}"/>
    <cellStyle name="Notiz 4 2 2" xfId="558" xr:uid="{00000000-0005-0000-0000-000001030000}"/>
    <cellStyle name="Notiz 4 2 2 2" xfId="559" xr:uid="{00000000-0005-0000-0000-000002030000}"/>
    <cellStyle name="Notiz 4 2 2 2 2" xfId="560" xr:uid="{00000000-0005-0000-0000-000003030000}"/>
    <cellStyle name="Notiz 4 2 2 3" xfId="561" xr:uid="{00000000-0005-0000-0000-000004030000}"/>
    <cellStyle name="Notiz 4 2 3" xfId="562" xr:uid="{00000000-0005-0000-0000-000005030000}"/>
    <cellStyle name="Notiz 4 2 3 2" xfId="563" xr:uid="{00000000-0005-0000-0000-000006030000}"/>
    <cellStyle name="Notiz 4 2 4" xfId="564" xr:uid="{00000000-0005-0000-0000-000007030000}"/>
    <cellStyle name="Notiz 4 3" xfId="565" xr:uid="{00000000-0005-0000-0000-000008030000}"/>
    <cellStyle name="Notiz 4 3 2" xfId="566" xr:uid="{00000000-0005-0000-0000-000009030000}"/>
    <cellStyle name="Notiz 4 3 2 2" xfId="567" xr:uid="{00000000-0005-0000-0000-00000A030000}"/>
    <cellStyle name="Notiz 4 3 3" xfId="568" xr:uid="{00000000-0005-0000-0000-00000B030000}"/>
    <cellStyle name="Notiz 4 4" xfId="569" xr:uid="{00000000-0005-0000-0000-00000C030000}"/>
    <cellStyle name="Notiz 4 4 2" xfId="570" xr:uid="{00000000-0005-0000-0000-00000D030000}"/>
    <cellStyle name="Notiz 4 5" xfId="571" xr:uid="{00000000-0005-0000-0000-00000E030000}"/>
    <cellStyle name="Notiz 5" xfId="572" xr:uid="{00000000-0005-0000-0000-00000F030000}"/>
    <cellStyle name="Notiz 5 2" xfId="573" xr:uid="{00000000-0005-0000-0000-000010030000}"/>
    <cellStyle name="Notiz 5 2 2" xfId="574" xr:uid="{00000000-0005-0000-0000-000011030000}"/>
    <cellStyle name="Notiz 5 2 2 2" xfId="575" xr:uid="{00000000-0005-0000-0000-000012030000}"/>
    <cellStyle name="Notiz 5 2 2 2 2" xfId="576" xr:uid="{00000000-0005-0000-0000-000013030000}"/>
    <cellStyle name="Notiz 5 2 2 3" xfId="577" xr:uid="{00000000-0005-0000-0000-000014030000}"/>
    <cellStyle name="Notiz 5 2 3" xfId="578" xr:uid="{00000000-0005-0000-0000-000015030000}"/>
    <cellStyle name="Notiz 5 2 3 2" xfId="579" xr:uid="{00000000-0005-0000-0000-000016030000}"/>
    <cellStyle name="Notiz 5 2 4" xfId="580" xr:uid="{00000000-0005-0000-0000-000017030000}"/>
    <cellStyle name="Notiz 5 3" xfId="581" xr:uid="{00000000-0005-0000-0000-000018030000}"/>
    <cellStyle name="Notiz 5 3 2" xfId="582" xr:uid="{00000000-0005-0000-0000-000019030000}"/>
    <cellStyle name="Notiz 5 3 2 2" xfId="583" xr:uid="{00000000-0005-0000-0000-00001A030000}"/>
    <cellStyle name="Notiz 5 3 3" xfId="584" xr:uid="{00000000-0005-0000-0000-00001B030000}"/>
    <cellStyle name="Notiz 5 4" xfId="585" xr:uid="{00000000-0005-0000-0000-00001C030000}"/>
    <cellStyle name="Notiz 5 4 2" xfId="586" xr:uid="{00000000-0005-0000-0000-00001D030000}"/>
    <cellStyle name="Notiz 5 5" xfId="587" xr:uid="{00000000-0005-0000-0000-00001E030000}"/>
    <cellStyle name="Notiz 6" xfId="588" xr:uid="{00000000-0005-0000-0000-00001F030000}"/>
    <cellStyle name="Notiz 6 2" xfId="589" xr:uid="{00000000-0005-0000-0000-000020030000}"/>
    <cellStyle name="Notiz 6 2 2" xfId="590" xr:uid="{00000000-0005-0000-0000-000021030000}"/>
    <cellStyle name="Notiz 6 2 2 2" xfId="591" xr:uid="{00000000-0005-0000-0000-000022030000}"/>
    <cellStyle name="Notiz 6 2 3" xfId="592" xr:uid="{00000000-0005-0000-0000-000023030000}"/>
    <cellStyle name="Notiz 6 3" xfId="593" xr:uid="{00000000-0005-0000-0000-000024030000}"/>
    <cellStyle name="Notiz 6 3 2" xfId="594" xr:uid="{00000000-0005-0000-0000-000025030000}"/>
    <cellStyle name="Notiz 6 4" xfId="595" xr:uid="{00000000-0005-0000-0000-000026030000}"/>
    <cellStyle name="Notiz 7" xfId="596" xr:uid="{00000000-0005-0000-0000-000027030000}"/>
    <cellStyle name="Notiz 7 2" xfId="597" xr:uid="{00000000-0005-0000-0000-000028030000}"/>
    <cellStyle name="Notiz 7 2 2" xfId="598" xr:uid="{00000000-0005-0000-0000-000029030000}"/>
    <cellStyle name="Notiz 7 3" xfId="599" xr:uid="{00000000-0005-0000-0000-00002A030000}"/>
    <cellStyle name="Notiz 8" xfId="1069" xr:uid="{00000000-0005-0000-0000-00002B030000}"/>
    <cellStyle name="Output 2" xfId="600" xr:uid="{00000000-0005-0000-0000-00002C030000}"/>
    <cellStyle name="Output 2 2" xfId="601" xr:uid="{00000000-0005-0000-0000-00002D030000}"/>
    <cellStyle name="Output 2 3" xfId="1125" xr:uid="{00000000-0005-0000-0000-00002E030000}"/>
    <cellStyle name="Output 3" xfId="602" xr:uid="{00000000-0005-0000-0000-00002F030000}"/>
    <cellStyle name="Output 4" xfId="603" xr:uid="{00000000-0005-0000-0000-000030030000}"/>
    <cellStyle name="Percent" xfId="925" builtinId="5"/>
    <cellStyle name="Percent 2" xfId="604" xr:uid="{00000000-0005-0000-0000-000031030000}"/>
    <cellStyle name="Percent 2 2" xfId="1116" xr:uid="{00000000-0005-0000-0000-000032030000}"/>
    <cellStyle name="Percent 3" xfId="924" xr:uid="{00000000-0005-0000-0000-000033030000}"/>
    <cellStyle name="Prozent 10" xfId="1070" xr:uid="{00000000-0005-0000-0000-000035030000}"/>
    <cellStyle name="Prozent 10 2" xfId="1071" xr:uid="{00000000-0005-0000-0000-000036030000}"/>
    <cellStyle name="Prozent 10 3" xfId="1072" xr:uid="{00000000-0005-0000-0000-000037030000}"/>
    <cellStyle name="Prozent 10 4" xfId="1073" xr:uid="{00000000-0005-0000-0000-000038030000}"/>
    <cellStyle name="Prozent 10 4 2" xfId="1171" xr:uid="{00000000-0005-0000-0000-000039030000}"/>
    <cellStyle name="Prozent 11" xfId="1074" xr:uid="{00000000-0005-0000-0000-00003A030000}"/>
    <cellStyle name="Prozent 12" xfId="1075" xr:uid="{00000000-0005-0000-0000-00003B030000}"/>
    <cellStyle name="Prozent 2" xfId="605" xr:uid="{00000000-0005-0000-0000-00003C030000}"/>
    <cellStyle name="Prozent 3" xfId="606" xr:uid="{00000000-0005-0000-0000-00003D030000}"/>
    <cellStyle name="Prozent 3 2" xfId="607" xr:uid="{00000000-0005-0000-0000-00003E030000}"/>
    <cellStyle name="Prozent 3 2 2" xfId="608" xr:uid="{00000000-0005-0000-0000-00003F030000}"/>
    <cellStyle name="Prozent 3 2 2 2" xfId="609" xr:uid="{00000000-0005-0000-0000-000040030000}"/>
    <cellStyle name="Prozent 3 2 2 2 2" xfId="610" xr:uid="{00000000-0005-0000-0000-000041030000}"/>
    <cellStyle name="Prozent 3 2 2 2 2 2" xfId="611" xr:uid="{00000000-0005-0000-0000-000042030000}"/>
    <cellStyle name="Prozent 3 2 2 2 2 2 2" xfId="612" xr:uid="{00000000-0005-0000-0000-000043030000}"/>
    <cellStyle name="Prozent 3 2 2 2 2 3" xfId="613" xr:uid="{00000000-0005-0000-0000-000044030000}"/>
    <cellStyle name="Prozent 3 2 2 2 3" xfId="614" xr:uid="{00000000-0005-0000-0000-000045030000}"/>
    <cellStyle name="Prozent 3 2 2 2 3 2" xfId="615" xr:uid="{00000000-0005-0000-0000-000046030000}"/>
    <cellStyle name="Prozent 3 2 2 2 4" xfId="616" xr:uid="{00000000-0005-0000-0000-000047030000}"/>
    <cellStyle name="Prozent 3 2 2 3" xfId="617" xr:uid="{00000000-0005-0000-0000-000048030000}"/>
    <cellStyle name="Prozent 3 2 2 3 2" xfId="618" xr:uid="{00000000-0005-0000-0000-000049030000}"/>
    <cellStyle name="Prozent 3 2 2 3 2 2" xfId="619" xr:uid="{00000000-0005-0000-0000-00004A030000}"/>
    <cellStyle name="Prozent 3 2 2 3 3" xfId="620" xr:uid="{00000000-0005-0000-0000-00004B030000}"/>
    <cellStyle name="Prozent 3 2 2 4" xfId="621" xr:uid="{00000000-0005-0000-0000-00004C030000}"/>
    <cellStyle name="Prozent 3 2 2 4 2" xfId="622" xr:uid="{00000000-0005-0000-0000-00004D030000}"/>
    <cellStyle name="Prozent 3 2 2 5" xfId="623" xr:uid="{00000000-0005-0000-0000-00004E030000}"/>
    <cellStyle name="Prozent 3 2 3" xfId="624" xr:uid="{00000000-0005-0000-0000-00004F030000}"/>
    <cellStyle name="Prozent 3 2 3 2" xfId="625" xr:uid="{00000000-0005-0000-0000-000050030000}"/>
    <cellStyle name="Prozent 3 2 3 2 2" xfId="626" xr:uid="{00000000-0005-0000-0000-000051030000}"/>
    <cellStyle name="Prozent 3 2 3 2 2 2" xfId="627" xr:uid="{00000000-0005-0000-0000-000052030000}"/>
    <cellStyle name="Prozent 3 2 3 2 3" xfId="628" xr:uid="{00000000-0005-0000-0000-000053030000}"/>
    <cellStyle name="Prozent 3 2 3 3" xfId="629" xr:uid="{00000000-0005-0000-0000-000054030000}"/>
    <cellStyle name="Prozent 3 2 3 3 2" xfId="630" xr:uid="{00000000-0005-0000-0000-000055030000}"/>
    <cellStyle name="Prozent 3 2 3 4" xfId="631" xr:uid="{00000000-0005-0000-0000-000056030000}"/>
    <cellStyle name="Prozent 3 2 4" xfId="632" xr:uid="{00000000-0005-0000-0000-000057030000}"/>
    <cellStyle name="Prozent 3 2 4 2" xfId="633" xr:uid="{00000000-0005-0000-0000-000058030000}"/>
    <cellStyle name="Prozent 3 2 4 2 2" xfId="634" xr:uid="{00000000-0005-0000-0000-000059030000}"/>
    <cellStyle name="Prozent 3 2 4 3" xfId="635" xr:uid="{00000000-0005-0000-0000-00005A030000}"/>
    <cellStyle name="Prozent 3 2 4 3 2" xfId="1076" xr:uid="{00000000-0005-0000-0000-00005B030000}"/>
    <cellStyle name="Prozent 3 2 5" xfId="636" xr:uid="{00000000-0005-0000-0000-00005C030000}"/>
    <cellStyle name="Prozent 3 2 5 2" xfId="637" xr:uid="{00000000-0005-0000-0000-00005D030000}"/>
    <cellStyle name="Prozent 3 2 5 3" xfId="1077" xr:uid="{00000000-0005-0000-0000-00005E030000}"/>
    <cellStyle name="Prozent 3 3" xfId="638" xr:uid="{00000000-0005-0000-0000-00005F030000}"/>
    <cellStyle name="Prozent 3 3 2" xfId="639" xr:uid="{00000000-0005-0000-0000-000060030000}"/>
    <cellStyle name="Prozent 3 3 2 2" xfId="640" xr:uid="{00000000-0005-0000-0000-000061030000}"/>
    <cellStyle name="Prozent 3 3 2 2 2" xfId="641" xr:uid="{00000000-0005-0000-0000-000062030000}"/>
    <cellStyle name="Prozent 3 3 2 2 2 2" xfId="642" xr:uid="{00000000-0005-0000-0000-000063030000}"/>
    <cellStyle name="Prozent 3 3 2 2 3" xfId="643" xr:uid="{00000000-0005-0000-0000-000064030000}"/>
    <cellStyle name="Prozent 3 3 2 3" xfId="644" xr:uid="{00000000-0005-0000-0000-000065030000}"/>
    <cellStyle name="Prozent 3 3 2 3 2" xfId="645" xr:uid="{00000000-0005-0000-0000-000066030000}"/>
    <cellStyle name="Prozent 3 3 2 4" xfId="646" xr:uid="{00000000-0005-0000-0000-000067030000}"/>
    <cellStyle name="Prozent 3 3 3" xfId="647" xr:uid="{00000000-0005-0000-0000-000068030000}"/>
    <cellStyle name="Prozent 3 3 3 2" xfId="648" xr:uid="{00000000-0005-0000-0000-000069030000}"/>
    <cellStyle name="Prozent 3 3 3 2 2" xfId="649" xr:uid="{00000000-0005-0000-0000-00006A030000}"/>
    <cellStyle name="Prozent 3 3 3 3" xfId="650" xr:uid="{00000000-0005-0000-0000-00006B030000}"/>
    <cellStyle name="Prozent 3 3 4" xfId="651" xr:uid="{00000000-0005-0000-0000-00006C030000}"/>
    <cellStyle name="Prozent 3 3 4 2" xfId="652" xr:uid="{00000000-0005-0000-0000-00006D030000}"/>
    <cellStyle name="Prozent 3 3 5" xfId="653" xr:uid="{00000000-0005-0000-0000-00006E030000}"/>
    <cellStyle name="Prozent 3 4" xfId="654" xr:uid="{00000000-0005-0000-0000-00006F030000}"/>
    <cellStyle name="Prozent 3 4 2" xfId="655" xr:uid="{00000000-0005-0000-0000-000070030000}"/>
    <cellStyle name="Prozent 3 4 2 2" xfId="656" xr:uid="{00000000-0005-0000-0000-000071030000}"/>
    <cellStyle name="Prozent 3 4 2 2 2" xfId="657" xr:uid="{00000000-0005-0000-0000-000072030000}"/>
    <cellStyle name="Prozent 3 4 2 3" xfId="658" xr:uid="{00000000-0005-0000-0000-000073030000}"/>
    <cellStyle name="Prozent 3 4 3" xfId="659" xr:uid="{00000000-0005-0000-0000-000074030000}"/>
    <cellStyle name="Prozent 3 4 3 2" xfId="660" xr:uid="{00000000-0005-0000-0000-000075030000}"/>
    <cellStyle name="Prozent 3 4 4" xfId="661" xr:uid="{00000000-0005-0000-0000-000076030000}"/>
    <cellStyle name="Prozent 3 5" xfId="662" xr:uid="{00000000-0005-0000-0000-000077030000}"/>
    <cellStyle name="Prozent 3 5 2" xfId="663" xr:uid="{00000000-0005-0000-0000-000078030000}"/>
    <cellStyle name="Prozent 3 5 2 2" xfId="664" xr:uid="{00000000-0005-0000-0000-000079030000}"/>
    <cellStyle name="Prozent 3 5 3" xfId="665" xr:uid="{00000000-0005-0000-0000-00007A030000}"/>
    <cellStyle name="Prozent 3 6" xfId="666" xr:uid="{00000000-0005-0000-0000-00007B030000}"/>
    <cellStyle name="Prozent 3 6 2" xfId="667" xr:uid="{00000000-0005-0000-0000-00007C030000}"/>
    <cellStyle name="Prozent 3 7" xfId="668" xr:uid="{00000000-0005-0000-0000-00007D030000}"/>
    <cellStyle name="Prozent 4" xfId="669" xr:uid="{00000000-0005-0000-0000-00007E030000}"/>
    <cellStyle name="Prozent 4 2" xfId="670" xr:uid="{00000000-0005-0000-0000-00007F030000}"/>
    <cellStyle name="Prozent 4 2 2" xfId="671" xr:uid="{00000000-0005-0000-0000-000080030000}"/>
    <cellStyle name="Prozent 4 2 2 2" xfId="672" xr:uid="{00000000-0005-0000-0000-000081030000}"/>
    <cellStyle name="Prozent 4 2 2 2 2" xfId="673" xr:uid="{00000000-0005-0000-0000-000082030000}"/>
    <cellStyle name="Prozent 4 2 2 2 2 2" xfId="674" xr:uid="{00000000-0005-0000-0000-000083030000}"/>
    <cellStyle name="Prozent 4 2 2 2 2 2 2" xfId="675" xr:uid="{00000000-0005-0000-0000-000084030000}"/>
    <cellStyle name="Prozent 4 2 2 2 2 3" xfId="676" xr:uid="{00000000-0005-0000-0000-000085030000}"/>
    <cellStyle name="Prozent 4 2 2 2 3" xfId="677" xr:uid="{00000000-0005-0000-0000-000086030000}"/>
    <cellStyle name="Prozent 4 2 2 2 3 2" xfId="678" xr:uid="{00000000-0005-0000-0000-000087030000}"/>
    <cellStyle name="Prozent 4 2 2 2 4" xfId="679" xr:uid="{00000000-0005-0000-0000-000088030000}"/>
    <cellStyle name="Prozent 4 2 2 3" xfId="680" xr:uid="{00000000-0005-0000-0000-000089030000}"/>
    <cellStyle name="Prozent 4 2 2 3 2" xfId="681" xr:uid="{00000000-0005-0000-0000-00008A030000}"/>
    <cellStyle name="Prozent 4 2 2 3 2 2" xfId="682" xr:uid="{00000000-0005-0000-0000-00008B030000}"/>
    <cellStyle name="Prozent 4 2 2 3 3" xfId="683" xr:uid="{00000000-0005-0000-0000-00008C030000}"/>
    <cellStyle name="Prozent 4 2 2 4" xfId="684" xr:uid="{00000000-0005-0000-0000-00008D030000}"/>
    <cellStyle name="Prozent 4 2 2 4 2" xfId="685" xr:uid="{00000000-0005-0000-0000-00008E030000}"/>
    <cellStyle name="Prozent 4 2 2 5" xfId="686" xr:uid="{00000000-0005-0000-0000-00008F030000}"/>
    <cellStyle name="Prozent 4 2 3" xfId="687" xr:uid="{00000000-0005-0000-0000-000090030000}"/>
    <cellStyle name="Prozent 4 2 3 2" xfId="688" xr:uid="{00000000-0005-0000-0000-000091030000}"/>
    <cellStyle name="Prozent 4 2 3 2 2" xfId="689" xr:uid="{00000000-0005-0000-0000-000092030000}"/>
    <cellStyle name="Prozent 4 2 3 2 2 2" xfId="690" xr:uid="{00000000-0005-0000-0000-000093030000}"/>
    <cellStyle name="Prozent 4 2 3 2 3" xfId="691" xr:uid="{00000000-0005-0000-0000-000094030000}"/>
    <cellStyle name="Prozent 4 2 3 3" xfId="692" xr:uid="{00000000-0005-0000-0000-000095030000}"/>
    <cellStyle name="Prozent 4 2 3 3 2" xfId="693" xr:uid="{00000000-0005-0000-0000-000096030000}"/>
    <cellStyle name="Prozent 4 2 3 4" xfId="694" xr:uid="{00000000-0005-0000-0000-000097030000}"/>
    <cellStyle name="Prozent 4 2 4" xfId="695" xr:uid="{00000000-0005-0000-0000-000098030000}"/>
    <cellStyle name="Prozent 4 2 4 2" xfId="696" xr:uid="{00000000-0005-0000-0000-000099030000}"/>
    <cellStyle name="Prozent 4 2 4 2 2" xfId="697" xr:uid="{00000000-0005-0000-0000-00009A030000}"/>
    <cellStyle name="Prozent 4 2 4 3" xfId="698" xr:uid="{00000000-0005-0000-0000-00009B030000}"/>
    <cellStyle name="Prozent 4 2 5" xfId="699" xr:uid="{00000000-0005-0000-0000-00009C030000}"/>
    <cellStyle name="Prozent 4 2 5 2" xfId="700" xr:uid="{00000000-0005-0000-0000-00009D030000}"/>
    <cellStyle name="Prozent 4 2 6" xfId="701" xr:uid="{00000000-0005-0000-0000-00009E030000}"/>
    <cellStyle name="Prozent 4 3" xfId="702" xr:uid="{00000000-0005-0000-0000-00009F030000}"/>
    <cellStyle name="Prozent 4 3 2" xfId="703" xr:uid="{00000000-0005-0000-0000-0000A0030000}"/>
    <cellStyle name="Prozent 4 3 2 2" xfId="704" xr:uid="{00000000-0005-0000-0000-0000A1030000}"/>
    <cellStyle name="Prozent 4 3 2 2 2" xfId="705" xr:uid="{00000000-0005-0000-0000-0000A2030000}"/>
    <cellStyle name="Prozent 4 3 2 2 2 2" xfId="706" xr:uid="{00000000-0005-0000-0000-0000A3030000}"/>
    <cellStyle name="Prozent 4 3 2 2 3" xfId="707" xr:uid="{00000000-0005-0000-0000-0000A4030000}"/>
    <cellStyle name="Prozent 4 3 2 3" xfId="708" xr:uid="{00000000-0005-0000-0000-0000A5030000}"/>
    <cellStyle name="Prozent 4 3 2 3 2" xfId="709" xr:uid="{00000000-0005-0000-0000-0000A6030000}"/>
    <cellStyle name="Prozent 4 3 2 4" xfId="710" xr:uid="{00000000-0005-0000-0000-0000A7030000}"/>
    <cellStyle name="Prozent 4 3 3" xfId="711" xr:uid="{00000000-0005-0000-0000-0000A8030000}"/>
    <cellStyle name="Prozent 4 3 3 2" xfId="712" xr:uid="{00000000-0005-0000-0000-0000A9030000}"/>
    <cellStyle name="Prozent 4 3 3 2 2" xfId="713" xr:uid="{00000000-0005-0000-0000-0000AA030000}"/>
    <cellStyle name="Prozent 4 3 3 2 2 2" xfId="714" xr:uid="{00000000-0005-0000-0000-0000AB030000}"/>
    <cellStyle name="Prozent 4 3 3 2 3" xfId="715" xr:uid="{00000000-0005-0000-0000-0000AC030000}"/>
    <cellStyle name="Prozent 4 3 3 3" xfId="716" xr:uid="{00000000-0005-0000-0000-0000AD030000}"/>
    <cellStyle name="Prozent 4 3 3 3 2" xfId="717" xr:uid="{00000000-0005-0000-0000-0000AE030000}"/>
    <cellStyle name="Prozent 4 3 3 4" xfId="718" xr:uid="{00000000-0005-0000-0000-0000AF030000}"/>
    <cellStyle name="Prozent 4 3 4" xfId="719" xr:uid="{00000000-0005-0000-0000-0000B0030000}"/>
    <cellStyle name="Prozent 4 3 4 2" xfId="720" xr:uid="{00000000-0005-0000-0000-0000B1030000}"/>
    <cellStyle name="Prozent 4 3 4 3" xfId="1078" xr:uid="{00000000-0005-0000-0000-0000B2030000}"/>
    <cellStyle name="Prozent 4 3 4 4" xfId="1079" xr:uid="{00000000-0005-0000-0000-0000B3030000}"/>
    <cellStyle name="Prozent 4 3 4 4 2" xfId="1170" xr:uid="{00000000-0005-0000-0000-0000B4030000}"/>
    <cellStyle name="Prozent 4 4" xfId="721" xr:uid="{00000000-0005-0000-0000-0000B5030000}"/>
    <cellStyle name="Prozent 4 4 2" xfId="722" xr:uid="{00000000-0005-0000-0000-0000B6030000}"/>
    <cellStyle name="Prozent 4 4 2 2" xfId="723" xr:uid="{00000000-0005-0000-0000-0000B7030000}"/>
    <cellStyle name="Prozent 4 4 2 2 2" xfId="724" xr:uid="{00000000-0005-0000-0000-0000B8030000}"/>
    <cellStyle name="Prozent 4 4 2 3" xfId="725" xr:uid="{00000000-0005-0000-0000-0000B9030000}"/>
    <cellStyle name="Prozent 4 4 3" xfId="726" xr:uid="{00000000-0005-0000-0000-0000BA030000}"/>
    <cellStyle name="Prozent 4 4 3 2" xfId="727" xr:uid="{00000000-0005-0000-0000-0000BB030000}"/>
    <cellStyle name="Prozent 4 4 4" xfId="728" xr:uid="{00000000-0005-0000-0000-0000BC030000}"/>
    <cellStyle name="Prozent 4 5" xfId="729" xr:uid="{00000000-0005-0000-0000-0000BD030000}"/>
    <cellStyle name="Prozent 4 5 2" xfId="730" xr:uid="{00000000-0005-0000-0000-0000BE030000}"/>
    <cellStyle name="Prozent 4 5 2 2" xfId="731" xr:uid="{00000000-0005-0000-0000-0000BF030000}"/>
    <cellStyle name="Prozent 4 5 3" xfId="732" xr:uid="{00000000-0005-0000-0000-0000C0030000}"/>
    <cellStyle name="Prozent 4 6" xfId="733" xr:uid="{00000000-0005-0000-0000-0000C1030000}"/>
    <cellStyle name="Prozent 4 6 2" xfId="734" xr:uid="{00000000-0005-0000-0000-0000C2030000}"/>
    <cellStyle name="Prozent 4 7" xfId="735" xr:uid="{00000000-0005-0000-0000-0000C3030000}"/>
    <cellStyle name="Prozent 5" xfId="736" xr:uid="{00000000-0005-0000-0000-0000C4030000}"/>
    <cellStyle name="Prozent 5 2" xfId="737" xr:uid="{00000000-0005-0000-0000-0000C5030000}"/>
    <cellStyle name="Prozent 5 2 2" xfId="738" xr:uid="{00000000-0005-0000-0000-0000C6030000}"/>
    <cellStyle name="Prozent 5 2 2 2" xfId="739" xr:uid="{00000000-0005-0000-0000-0000C7030000}"/>
    <cellStyle name="Prozent 5 2 2 2 2" xfId="740" xr:uid="{00000000-0005-0000-0000-0000C8030000}"/>
    <cellStyle name="Prozent 5 2 2 2 2 2" xfId="741" xr:uid="{00000000-0005-0000-0000-0000C9030000}"/>
    <cellStyle name="Prozent 5 2 2 2 3" xfId="742" xr:uid="{00000000-0005-0000-0000-0000CA030000}"/>
    <cellStyle name="Prozent 5 2 2 3" xfId="743" xr:uid="{00000000-0005-0000-0000-0000CB030000}"/>
    <cellStyle name="Prozent 5 2 2 3 2" xfId="744" xr:uid="{00000000-0005-0000-0000-0000CC030000}"/>
    <cellStyle name="Prozent 5 2 2 4" xfId="745" xr:uid="{00000000-0005-0000-0000-0000CD030000}"/>
    <cellStyle name="Prozent 5 2 3" xfId="746" xr:uid="{00000000-0005-0000-0000-0000CE030000}"/>
    <cellStyle name="Prozent 5 2 3 2" xfId="747" xr:uid="{00000000-0005-0000-0000-0000CF030000}"/>
    <cellStyle name="Prozent 5 2 3 2 2" xfId="748" xr:uid="{00000000-0005-0000-0000-0000D0030000}"/>
    <cellStyle name="Prozent 5 2 3 3" xfId="749" xr:uid="{00000000-0005-0000-0000-0000D1030000}"/>
    <cellStyle name="Prozent 5 2 4" xfId="750" xr:uid="{00000000-0005-0000-0000-0000D2030000}"/>
    <cellStyle name="Prozent 5 2 4 2" xfId="751" xr:uid="{00000000-0005-0000-0000-0000D3030000}"/>
    <cellStyle name="Prozent 5 2 5" xfId="752" xr:uid="{00000000-0005-0000-0000-0000D4030000}"/>
    <cellStyle name="Prozent 5 3" xfId="753" xr:uid="{00000000-0005-0000-0000-0000D5030000}"/>
    <cellStyle name="Prozent 5 3 2" xfId="754" xr:uid="{00000000-0005-0000-0000-0000D6030000}"/>
    <cellStyle name="Prozent 5 3 2 2" xfId="755" xr:uid="{00000000-0005-0000-0000-0000D7030000}"/>
    <cellStyle name="Prozent 5 3 2 2 2" xfId="756" xr:uid="{00000000-0005-0000-0000-0000D8030000}"/>
    <cellStyle name="Prozent 5 3 2 3" xfId="757" xr:uid="{00000000-0005-0000-0000-0000D9030000}"/>
    <cellStyle name="Prozent 5 3 3" xfId="758" xr:uid="{00000000-0005-0000-0000-0000DA030000}"/>
    <cellStyle name="Prozent 5 3 3 2" xfId="759" xr:uid="{00000000-0005-0000-0000-0000DB030000}"/>
    <cellStyle name="Prozent 5 3 4" xfId="760" xr:uid="{00000000-0005-0000-0000-0000DC030000}"/>
    <cellStyle name="Prozent 5 4" xfId="761" xr:uid="{00000000-0005-0000-0000-0000DD030000}"/>
    <cellStyle name="Prozent 5 4 2" xfId="762" xr:uid="{00000000-0005-0000-0000-0000DE030000}"/>
    <cellStyle name="Prozent 5 4 2 2" xfId="763" xr:uid="{00000000-0005-0000-0000-0000DF030000}"/>
    <cellStyle name="Prozent 5 4 3" xfId="764" xr:uid="{00000000-0005-0000-0000-0000E0030000}"/>
    <cellStyle name="Prozent 5 4 3 2" xfId="1080" xr:uid="{00000000-0005-0000-0000-0000E1030000}"/>
    <cellStyle name="Prozent 5 4 3 3" xfId="1081" xr:uid="{00000000-0005-0000-0000-0000E2030000}"/>
    <cellStyle name="Prozent 5 4 4" xfId="1082" xr:uid="{00000000-0005-0000-0000-0000E3030000}"/>
    <cellStyle name="Prozent 5 4 4 2" xfId="1169" xr:uid="{00000000-0005-0000-0000-0000E4030000}"/>
    <cellStyle name="Prozent 5 5" xfId="765" xr:uid="{00000000-0005-0000-0000-0000E5030000}"/>
    <cellStyle name="Prozent 5 5 2" xfId="766" xr:uid="{00000000-0005-0000-0000-0000E6030000}"/>
    <cellStyle name="Prozent 5 5 3" xfId="1083" xr:uid="{00000000-0005-0000-0000-0000E7030000}"/>
    <cellStyle name="Prozent 5 5 4" xfId="1084" xr:uid="{00000000-0005-0000-0000-0000E8030000}"/>
    <cellStyle name="Prozent 5 5 4 2" xfId="1115" xr:uid="{00000000-0005-0000-0000-0000E9030000}"/>
    <cellStyle name="Prozent 6" xfId="767" xr:uid="{00000000-0005-0000-0000-0000EA030000}"/>
    <cellStyle name="Prozent 6 2" xfId="768" xr:uid="{00000000-0005-0000-0000-0000EB030000}"/>
    <cellStyle name="Prozent 6 2 2" xfId="769" xr:uid="{00000000-0005-0000-0000-0000EC030000}"/>
    <cellStyle name="Prozent 6 2 2 2" xfId="770" xr:uid="{00000000-0005-0000-0000-0000ED030000}"/>
    <cellStyle name="Prozent 6 2 2 2 2" xfId="771" xr:uid="{00000000-0005-0000-0000-0000EE030000}"/>
    <cellStyle name="Prozent 6 2 2 3" xfId="772" xr:uid="{00000000-0005-0000-0000-0000EF030000}"/>
    <cellStyle name="Prozent 6 2 3" xfId="773" xr:uid="{00000000-0005-0000-0000-0000F0030000}"/>
    <cellStyle name="Prozent 6 2 3 2" xfId="774" xr:uid="{00000000-0005-0000-0000-0000F1030000}"/>
    <cellStyle name="Prozent 6 2 4" xfId="775" xr:uid="{00000000-0005-0000-0000-0000F2030000}"/>
    <cellStyle name="Prozent 6 3" xfId="776" xr:uid="{00000000-0005-0000-0000-0000F3030000}"/>
    <cellStyle name="Prozent 6 3 2" xfId="777" xr:uid="{00000000-0005-0000-0000-0000F4030000}"/>
    <cellStyle name="Prozent 6 3 2 2" xfId="778" xr:uid="{00000000-0005-0000-0000-0000F5030000}"/>
    <cellStyle name="Prozent 6 3 3" xfId="779" xr:uid="{00000000-0005-0000-0000-0000F6030000}"/>
    <cellStyle name="Prozent 6 4" xfId="780" xr:uid="{00000000-0005-0000-0000-0000F7030000}"/>
    <cellStyle name="Prozent 6 4 2" xfId="781" xr:uid="{00000000-0005-0000-0000-0000F8030000}"/>
    <cellStyle name="Prozent 6 5" xfId="782" xr:uid="{00000000-0005-0000-0000-0000F9030000}"/>
    <cellStyle name="Prozent 7" xfId="783" xr:uid="{00000000-0005-0000-0000-0000FA030000}"/>
    <cellStyle name="Prozent 7 2" xfId="784" xr:uid="{00000000-0005-0000-0000-0000FB030000}"/>
    <cellStyle name="Prozent 7 2 2" xfId="785" xr:uid="{00000000-0005-0000-0000-0000FC030000}"/>
    <cellStyle name="Prozent 7 2 2 2" xfId="786" xr:uid="{00000000-0005-0000-0000-0000FD030000}"/>
    <cellStyle name="Prozent 7 2 2 2 2" xfId="787" xr:uid="{00000000-0005-0000-0000-0000FE030000}"/>
    <cellStyle name="Prozent 7 2 2 3" xfId="788" xr:uid="{00000000-0005-0000-0000-0000FF030000}"/>
    <cellStyle name="Prozent 7 2 3" xfId="789" xr:uid="{00000000-0005-0000-0000-000000040000}"/>
    <cellStyle name="Prozent 7 2 3 2" xfId="790" xr:uid="{00000000-0005-0000-0000-000001040000}"/>
    <cellStyle name="Prozent 7 2 4" xfId="791" xr:uid="{00000000-0005-0000-0000-000002040000}"/>
    <cellStyle name="Prozent 7 3" xfId="792" xr:uid="{00000000-0005-0000-0000-000003040000}"/>
    <cellStyle name="Prozent 7 3 2" xfId="793" xr:uid="{00000000-0005-0000-0000-000004040000}"/>
    <cellStyle name="Prozent 7 3 2 2" xfId="794" xr:uid="{00000000-0005-0000-0000-000005040000}"/>
    <cellStyle name="Prozent 7 3 3" xfId="795" xr:uid="{00000000-0005-0000-0000-000006040000}"/>
    <cellStyle name="Prozent 7 4" xfId="796" xr:uid="{00000000-0005-0000-0000-000007040000}"/>
    <cellStyle name="Prozent 7 4 2" xfId="797" xr:uid="{00000000-0005-0000-0000-000008040000}"/>
    <cellStyle name="Prozent 7 5" xfId="798" xr:uid="{00000000-0005-0000-0000-000009040000}"/>
    <cellStyle name="Prozent 8" xfId="799" xr:uid="{00000000-0005-0000-0000-00000A040000}"/>
    <cellStyle name="Prozent 8 2" xfId="800" xr:uid="{00000000-0005-0000-0000-00000B040000}"/>
    <cellStyle name="Prozent 8 2 2" xfId="1086" xr:uid="{00000000-0005-0000-0000-00000C040000}"/>
    <cellStyle name="Prozent 8 2 3" xfId="1087" xr:uid="{00000000-0005-0000-0000-00000D040000}"/>
    <cellStyle name="Prozent 8 2 4" xfId="1085" xr:uid="{00000000-0005-0000-0000-00000E040000}"/>
    <cellStyle name="Prozent 8 3" xfId="801" xr:uid="{00000000-0005-0000-0000-00000F040000}"/>
    <cellStyle name="Prozent 8 3 2" xfId="802" xr:uid="{00000000-0005-0000-0000-000010040000}"/>
    <cellStyle name="Prozent 8 3 2 2" xfId="803" xr:uid="{00000000-0005-0000-0000-000011040000}"/>
    <cellStyle name="Prozent 8 3 2 2 2" xfId="804" xr:uid="{00000000-0005-0000-0000-000012040000}"/>
    <cellStyle name="Prozent 8 3 2 2 3" xfId="1090" xr:uid="{00000000-0005-0000-0000-000013040000}"/>
    <cellStyle name="Prozent 8 3 2 3" xfId="805" xr:uid="{00000000-0005-0000-0000-000014040000}"/>
    <cellStyle name="Prozent 8 3 2 4" xfId="1089" xr:uid="{00000000-0005-0000-0000-000015040000}"/>
    <cellStyle name="Prozent 8 3 3" xfId="806" xr:uid="{00000000-0005-0000-0000-000016040000}"/>
    <cellStyle name="Prozent 8 3 3 2" xfId="807" xr:uid="{00000000-0005-0000-0000-000017040000}"/>
    <cellStyle name="Prozent 8 3 3 3" xfId="1091" xr:uid="{00000000-0005-0000-0000-000018040000}"/>
    <cellStyle name="Prozent 8 3 4" xfId="808" xr:uid="{00000000-0005-0000-0000-000019040000}"/>
    <cellStyle name="Prozent 8 3 5" xfId="1088" xr:uid="{00000000-0005-0000-0000-00001A040000}"/>
    <cellStyle name="Prozent 9" xfId="809" xr:uid="{00000000-0005-0000-0000-00001B040000}"/>
    <cellStyle name="Prozent 9 2" xfId="810" xr:uid="{00000000-0005-0000-0000-00001C040000}"/>
    <cellStyle name="Prozent 9 2 2" xfId="811" xr:uid="{00000000-0005-0000-0000-00001D040000}"/>
    <cellStyle name="Prozent 9 3" xfId="812" xr:uid="{00000000-0005-0000-0000-00001E040000}"/>
    <cellStyle name="Schlecht" xfId="813" xr:uid="{00000000-0005-0000-0000-00001F040000}"/>
    <cellStyle name="Schlecht 2" xfId="814" xr:uid="{00000000-0005-0000-0000-000020040000}"/>
    <cellStyle name="Schlecht 3" xfId="921" xr:uid="{00000000-0005-0000-0000-000021040000}"/>
    <cellStyle name="Schlecht 4" xfId="1184" xr:uid="{00000000-0005-0000-0000-000022040000}"/>
    <cellStyle name="Standard 2" xfId="815" xr:uid="{00000000-0005-0000-0000-000024040000}"/>
    <cellStyle name="Standard 2 2" xfId="816" xr:uid="{00000000-0005-0000-0000-000025040000}"/>
    <cellStyle name="Standard 2 2 2" xfId="817" xr:uid="{00000000-0005-0000-0000-000026040000}"/>
    <cellStyle name="Standard 2 2 3" xfId="1092" xr:uid="{00000000-0005-0000-0000-000027040000}"/>
    <cellStyle name="Standard 2 3" xfId="818" xr:uid="{00000000-0005-0000-0000-000028040000}"/>
    <cellStyle name="Standard 2 4" xfId="819" xr:uid="{00000000-0005-0000-0000-000029040000}"/>
    <cellStyle name="Standard 2 5" xfId="820" xr:uid="{00000000-0005-0000-0000-00002A040000}"/>
    <cellStyle name="Standard 2 6" xfId="821" xr:uid="{00000000-0005-0000-0000-00002B040000}"/>
    <cellStyle name="Standard 2 6 2" xfId="1093" xr:uid="{00000000-0005-0000-0000-00002C040000}"/>
    <cellStyle name="Standard 2 7" xfId="822" xr:uid="{00000000-0005-0000-0000-00002D040000}"/>
    <cellStyle name="Standard 3" xfId="823" xr:uid="{00000000-0005-0000-0000-00002E040000}"/>
    <cellStyle name="Standard 3 2" xfId="824" xr:uid="{00000000-0005-0000-0000-00002F040000}"/>
    <cellStyle name="Standard 3 2 2" xfId="825" xr:uid="{00000000-0005-0000-0000-000030040000}"/>
    <cellStyle name="Standard 3 2 2 2" xfId="826" xr:uid="{00000000-0005-0000-0000-000031040000}"/>
    <cellStyle name="Standard 3 2 2 2 2" xfId="827" xr:uid="{00000000-0005-0000-0000-000032040000}"/>
    <cellStyle name="Standard 3 2 2 2 2 2" xfId="828" xr:uid="{00000000-0005-0000-0000-000033040000}"/>
    <cellStyle name="Standard 3 2 2 2 2 2 2" xfId="829" xr:uid="{00000000-0005-0000-0000-000034040000}"/>
    <cellStyle name="Standard 3 2 2 2 2 3" xfId="830" xr:uid="{00000000-0005-0000-0000-000035040000}"/>
    <cellStyle name="Standard 3 2 2 2 3" xfId="831" xr:uid="{00000000-0005-0000-0000-000036040000}"/>
    <cellStyle name="Standard 3 2 2 2 3 2" xfId="832" xr:uid="{00000000-0005-0000-0000-000037040000}"/>
    <cellStyle name="Standard 3 2 2 2 4" xfId="833" xr:uid="{00000000-0005-0000-0000-000038040000}"/>
    <cellStyle name="Standard 3 2 2 3" xfId="834" xr:uid="{00000000-0005-0000-0000-000039040000}"/>
    <cellStyle name="Standard 3 2 2 3 2" xfId="835" xr:uid="{00000000-0005-0000-0000-00003A040000}"/>
    <cellStyle name="Standard 3 2 2 3 2 2" xfId="836" xr:uid="{00000000-0005-0000-0000-00003B040000}"/>
    <cellStyle name="Standard 3 2 2 3 3" xfId="837" xr:uid="{00000000-0005-0000-0000-00003C040000}"/>
    <cellStyle name="Standard 3 2 2 4" xfId="838" xr:uid="{00000000-0005-0000-0000-00003D040000}"/>
    <cellStyle name="Standard 3 2 2 4 2" xfId="839" xr:uid="{00000000-0005-0000-0000-00003E040000}"/>
    <cellStyle name="Standard 3 2 2 5" xfId="840" xr:uid="{00000000-0005-0000-0000-00003F040000}"/>
    <cellStyle name="Standard 3 2 3" xfId="841" xr:uid="{00000000-0005-0000-0000-000040040000}"/>
    <cellStyle name="Standard 3 2 3 2" xfId="842" xr:uid="{00000000-0005-0000-0000-000041040000}"/>
    <cellStyle name="Standard 3 2 3 2 2" xfId="843" xr:uid="{00000000-0005-0000-0000-000042040000}"/>
    <cellStyle name="Standard 3 2 3 2 2 2" xfId="844" xr:uid="{00000000-0005-0000-0000-000043040000}"/>
    <cellStyle name="Standard 3 2 3 2 3" xfId="845" xr:uid="{00000000-0005-0000-0000-000044040000}"/>
    <cellStyle name="Standard 3 2 3 3" xfId="846" xr:uid="{00000000-0005-0000-0000-000045040000}"/>
    <cellStyle name="Standard 3 2 3 3 2" xfId="847" xr:uid="{00000000-0005-0000-0000-000046040000}"/>
    <cellStyle name="Standard 3 2 3 4" xfId="848" xr:uid="{00000000-0005-0000-0000-000047040000}"/>
    <cellStyle name="Standard 3 2 4" xfId="849" xr:uid="{00000000-0005-0000-0000-000048040000}"/>
    <cellStyle name="Standard 3 2 4 2" xfId="850" xr:uid="{00000000-0005-0000-0000-000049040000}"/>
    <cellStyle name="Standard 3 2 4 2 2" xfId="851" xr:uid="{00000000-0005-0000-0000-00004A040000}"/>
    <cellStyle name="Standard 3 2 4 3" xfId="852" xr:uid="{00000000-0005-0000-0000-00004B040000}"/>
    <cellStyle name="Standard 3 2 4 3 2" xfId="1094" xr:uid="{00000000-0005-0000-0000-00004C040000}"/>
    <cellStyle name="Standard 3 2 5" xfId="853" xr:uid="{00000000-0005-0000-0000-00004D040000}"/>
    <cellStyle name="Standard 3 2 5 2" xfId="854" xr:uid="{00000000-0005-0000-0000-00004E040000}"/>
    <cellStyle name="Standard 3 2 5 3" xfId="1095" xr:uid="{00000000-0005-0000-0000-00004F040000}"/>
    <cellStyle name="Standard 3 2 6" xfId="1096" xr:uid="{00000000-0005-0000-0000-000050040000}"/>
    <cellStyle name="Standard 3 3" xfId="855" xr:uid="{00000000-0005-0000-0000-000051040000}"/>
    <cellStyle name="Standard 3 3 2" xfId="856" xr:uid="{00000000-0005-0000-0000-000052040000}"/>
    <cellStyle name="Standard 3 3 2 2" xfId="857" xr:uid="{00000000-0005-0000-0000-000053040000}"/>
    <cellStyle name="Standard 3 3 2 2 2" xfId="858" xr:uid="{00000000-0005-0000-0000-000054040000}"/>
    <cellStyle name="Standard 3 3 2 2 2 2" xfId="859" xr:uid="{00000000-0005-0000-0000-000055040000}"/>
    <cellStyle name="Standard 3 3 2 2 3" xfId="860" xr:uid="{00000000-0005-0000-0000-000056040000}"/>
    <cellStyle name="Standard 3 3 2 3" xfId="861" xr:uid="{00000000-0005-0000-0000-000057040000}"/>
    <cellStyle name="Standard 3 3 2 3 2" xfId="862" xr:uid="{00000000-0005-0000-0000-000058040000}"/>
    <cellStyle name="Standard 3 3 2 4" xfId="863" xr:uid="{00000000-0005-0000-0000-000059040000}"/>
    <cellStyle name="Standard 3 3 3" xfId="864" xr:uid="{00000000-0005-0000-0000-00005A040000}"/>
    <cellStyle name="Standard 3 3 3 2" xfId="865" xr:uid="{00000000-0005-0000-0000-00005B040000}"/>
    <cellStyle name="Standard 3 3 3 2 2" xfId="866" xr:uid="{00000000-0005-0000-0000-00005C040000}"/>
    <cellStyle name="Standard 3 3 3 3" xfId="867" xr:uid="{00000000-0005-0000-0000-00005D040000}"/>
    <cellStyle name="Standard 3 3 4" xfId="868" xr:uid="{00000000-0005-0000-0000-00005E040000}"/>
    <cellStyle name="Standard 3 3 4 2" xfId="869" xr:uid="{00000000-0005-0000-0000-00005F040000}"/>
    <cellStyle name="Standard 3 3 5" xfId="870" xr:uid="{00000000-0005-0000-0000-000060040000}"/>
    <cellStyle name="Standard 3 4" xfId="871" xr:uid="{00000000-0005-0000-0000-000061040000}"/>
    <cellStyle name="Standard 3 4 2" xfId="872" xr:uid="{00000000-0005-0000-0000-000062040000}"/>
    <cellStyle name="Standard 3 4 2 2" xfId="873" xr:uid="{00000000-0005-0000-0000-000063040000}"/>
    <cellStyle name="Standard 3 4 2 2 2" xfId="874" xr:uid="{00000000-0005-0000-0000-000064040000}"/>
    <cellStyle name="Standard 3 4 2 3" xfId="875" xr:uid="{00000000-0005-0000-0000-000065040000}"/>
    <cellStyle name="Standard 3 4 3" xfId="876" xr:uid="{00000000-0005-0000-0000-000066040000}"/>
    <cellStyle name="Standard 3 4 3 2" xfId="877" xr:uid="{00000000-0005-0000-0000-000067040000}"/>
    <cellStyle name="Standard 3 4 4" xfId="878" xr:uid="{00000000-0005-0000-0000-000068040000}"/>
    <cellStyle name="Standard 3 5" xfId="879" xr:uid="{00000000-0005-0000-0000-000069040000}"/>
    <cellStyle name="Standard 3 5 2" xfId="880" xr:uid="{00000000-0005-0000-0000-00006A040000}"/>
    <cellStyle name="Standard 3 5 2 2" xfId="881" xr:uid="{00000000-0005-0000-0000-00006B040000}"/>
    <cellStyle name="Standard 3 5 3" xfId="882" xr:uid="{00000000-0005-0000-0000-00006C040000}"/>
    <cellStyle name="Standard 3 6" xfId="883" xr:uid="{00000000-0005-0000-0000-00006D040000}"/>
    <cellStyle name="Standard 3 6 2" xfId="884" xr:uid="{00000000-0005-0000-0000-00006E040000}"/>
    <cellStyle name="Standard 3 6 3" xfId="1097" xr:uid="{00000000-0005-0000-0000-00006F040000}"/>
    <cellStyle name="Standard 3 7" xfId="885" xr:uid="{00000000-0005-0000-0000-000070040000}"/>
    <cellStyle name="Standard 4" xfId="886" xr:uid="{00000000-0005-0000-0000-000071040000}"/>
    <cellStyle name="Standard 5" xfId="887" xr:uid="{00000000-0005-0000-0000-000072040000}"/>
    <cellStyle name="Standard 5 2" xfId="888" xr:uid="{00000000-0005-0000-0000-000073040000}"/>
    <cellStyle name="Standard 6" xfId="889" xr:uid="{00000000-0005-0000-0000-000074040000}"/>
    <cellStyle name="Standard 6 2" xfId="890" xr:uid="{00000000-0005-0000-0000-000075040000}"/>
    <cellStyle name="Standard 6 2 2" xfId="1114" xr:uid="{00000000-0005-0000-0000-000076040000}"/>
    <cellStyle name="Standard 6 3" xfId="1124" xr:uid="{00000000-0005-0000-0000-000077040000}"/>
    <cellStyle name="Standard 7" xfId="1123" xr:uid="{00000000-0005-0000-0000-000078040000}"/>
    <cellStyle name="Standard_Bearbeitungsqualität 2011" xfId="891" xr:uid="{00000000-0005-0000-0000-000079040000}"/>
    <cellStyle name="Standard_Werte" xfId="892" xr:uid="{00000000-0005-0000-0000-00007A040000}"/>
    <cellStyle name="Title" xfId="893" xr:uid="{00000000-0005-0000-0000-00007B040000}"/>
    <cellStyle name="Title 2" xfId="894" xr:uid="{00000000-0005-0000-0000-00007C040000}"/>
    <cellStyle name="Title 2 2" xfId="1099" xr:uid="{00000000-0005-0000-0000-00007D040000}"/>
    <cellStyle name="Title 2 3" xfId="1098" xr:uid="{00000000-0005-0000-0000-00007E040000}"/>
    <cellStyle name="Title 3" xfId="895" xr:uid="{00000000-0005-0000-0000-00007F040000}"/>
    <cellStyle name="Title 3 2" xfId="1100" xr:uid="{00000000-0005-0000-0000-000080040000}"/>
    <cellStyle name="Title 4" xfId="896" xr:uid="{00000000-0005-0000-0000-000081040000}"/>
    <cellStyle name="Title 5" xfId="897" xr:uid="{00000000-0005-0000-0000-000082040000}"/>
    <cellStyle name="Total 2" xfId="898" xr:uid="{00000000-0005-0000-0000-000083040000}"/>
    <cellStyle name="Total 2 2" xfId="899" xr:uid="{00000000-0005-0000-0000-000084040000}"/>
    <cellStyle name="Total 2 2 2" xfId="1185" xr:uid="{00000000-0005-0000-0000-000085040000}"/>
    <cellStyle name="Total 2 3" xfId="1122" xr:uid="{00000000-0005-0000-0000-000086040000}"/>
    <cellStyle name="Total 3" xfId="900" xr:uid="{00000000-0005-0000-0000-000087040000}"/>
    <cellStyle name="Total 3 2" xfId="1186" xr:uid="{00000000-0005-0000-0000-000088040000}"/>
    <cellStyle name="Total 4" xfId="901" xr:uid="{00000000-0005-0000-0000-000089040000}"/>
    <cellStyle name="Total 4 2" xfId="1187" xr:uid="{00000000-0005-0000-0000-00008A040000}"/>
    <cellStyle name="Überschrift 1 2" xfId="902" xr:uid="{00000000-0005-0000-0000-00008B040000}"/>
    <cellStyle name="Überschrift 1 3" xfId="1101" xr:uid="{00000000-0005-0000-0000-00008C040000}"/>
    <cellStyle name="Überschrift 2 2" xfId="903" xr:uid="{00000000-0005-0000-0000-00008D040000}"/>
    <cellStyle name="Überschrift 2 3" xfId="1102" xr:uid="{00000000-0005-0000-0000-00008E040000}"/>
    <cellStyle name="Überschrift 3 2" xfId="904" xr:uid="{00000000-0005-0000-0000-00008F040000}"/>
    <cellStyle name="Überschrift 3 3" xfId="1103" xr:uid="{00000000-0005-0000-0000-000090040000}"/>
    <cellStyle name="Überschrift 4 2" xfId="905" xr:uid="{00000000-0005-0000-0000-000091040000}"/>
    <cellStyle name="Überschrift 4 3" xfId="1104" xr:uid="{00000000-0005-0000-0000-000092040000}"/>
    <cellStyle name="Überschrift 5" xfId="906" xr:uid="{00000000-0005-0000-0000-000093040000}"/>
    <cellStyle name="Überschrift 6" xfId="1105" xr:uid="{00000000-0005-0000-0000-000094040000}"/>
    <cellStyle name="Verknüpfte Zelle" xfId="907" xr:uid="{00000000-0005-0000-0000-000095040000}"/>
    <cellStyle name="Verknüpfte Zelle 2" xfId="908" xr:uid="{00000000-0005-0000-0000-000096040000}"/>
    <cellStyle name="Verknüpfte Zelle 3" xfId="922" xr:uid="{00000000-0005-0000-0000-000097040000}"/>
    <cellStyle name="Verknüpfte Zelle 4" xfId="1188" xr:uid="{00000000-0005-0000-0000-000098040000}"/>
    <cellStyle name="Warnender Text 2" xfId="909" xr:uid="{00000000-0005-0000-0000-000099040000}"/>
    <cellStyle name="Warnender Text 2 2" xfId="910" xr:uid="{00000000-0005-0000-0000-00009A040000}"/>
    <cellStyle name="Warnender Text 2 3" xfId="1106" xr:uid="{00000000-0005-0000-0000-00009B040000}"/>
    <cellStyle name="Warnender Text 2 3 2" xfId="1107" xr:uid="{00000000-0005-0000-0000-00009C040000}"/>
    <cellStyle name="Warnender Text 3" xfId="911" xr:uid="{00000000-0005-0000-0000-00009D040000}"/>
    <cellStyle name="Warnender Text 4" xfId="1108" xr:uid="{00000000-0005-0000-0000-00009E040000}"/>
    <cellStyle name="Warnender Text 5" xfId="1109" xr:uid="{00000000-0005-0000-0000-00009F040000}"/>
    <cellStyle name="Warnender Text 6" xfId="1110" xr:uid="{00000000-0005-0000-0000-0000A0040000}"/>
    <cellStyle name="Warning Text 2" xfId="912" xr:uid="{00000000-0005-0000-0000-0000A1040000}"/>
    <cellStyle name="Warning Text 3" xfId="913" xr:uid="{00000000-0005-0000-0000-0000A2040000}"/>
    <cellStyle name="Warning Text 4" xfId="914" xr:uid="{00000000-0005-0000-0000-0000A3040000}"/>
    <cellStyle name="Zelle überprüfen" xfId="915" xr:uid="{00000000-0005-0000-0000-0000A4040000}"/>
    <cellStyle name="Zelle überprüfen 2" xfId="916" xr:uid="{00000000-0005-0000-0000-0000A5040000}"/>
    <cellStyle name="Zelle überprüfen 2 2" xfId="1112" xr:uid="{00000000-0005-0000-0000-0000A6040000}"/>
    <cellStyle name="Zelle überprüfen 2 3" xfId="1111" xr:uid="{00000000-0005-0000-0000-0000A7040000}"/>
    <cellStyle name="Zelle überprüfen 3" xfId="923" xr:uid="{00000000-0005-0000-0000-0000A8040000}"/>
    <cellStyle name="Zelle überprüfen 4" xfId="1113" xr:uid="{00000000-0005-0000-0000-0000A9040000}"/>
    <cellStyle name="Zelle überprüfen 5" xfId="1189" xr:uid="{00000000-0005-0000-0000-0000AA040000}"/>
  </cellStyles>
  <dxfs count="101">
    <dxf>
      <fill>
        <patternFill>
          <bgColor rgb="FFC1C1C1"/>
        </patternFill>
      </fill>
    </dxf>
    <dxf>
      <fill>
        <patternFill>
          <bgColor theme="4" tint="0.79998168889431442"/>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7C80"/>
        </patternFill>
      </fill>
    </dxf>
    <dxf>
      <fill>
        <patternFill>
          <bgColor rgb="FF99FF66"/>
        </patternFill>
      </fill>
    </dxf>
    <dxf>
      <fill>
        <patternFill>
          <bgColor rgb="FF99FF66"/>
        </patternFill>
      </fill>
    </dxf>
    <dxf>
      <fill>
        <patternFill>
          <bgColor rgb="FFFF7C80"/>
        </patternFill>
      </fill>
    </dxf>
    <dxf>
      <fill>
        <patternFill>
          <bgColor rgb="FF99FF66"/>
        </patternFill>
      </fill>
    </dxf>
    <dxf>
      <fill>
        <patternFill>
          <bgColor rgb="FF99FF66"/>
        </patternFill>
      </fill>
    </dxf>
    <dxf>
      <fill>
        <patternFill>
          <bgColor rgb="FF99FF66"/>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rgb="FFFF7C80"/>
        </patternFill>
      </fill>
    </dxf>
    <dxf>
      <fill>
        <patternFill>
          <bgColor theme="0" tint="-0.499984740745262"/>
        </patternFill>
      </fill>
    </dxf>
    <dxf>
      <fill>
        <patternFill patternType="gray0625">
          <fgColor rgb="FF808080"/>
          <bgColor theme="0"/>
        </patternFill>
      </fill>
    </dxf>
    <dxf>
      <fill>
        <patternFill>
          <bgColor rgb="FFFF7C80"/>
        </patternFill>
      </fill>
    </dxf>
    <dxf>
      <fill>
        <patternFill patternType="gray0625">
          <fgColor rgb="FF808080"/>
          <bgColor theme="0"/>
        </patternFill>
      </fill>
    </dxf>
    <dxf>
      <fill>
        <patternFill>
          <bgColor rgb="FFFF7C80"/>
        </patternFill>
      </fill>
    </dxf>
    <dxf>
      <fill>
        <patternFill patternType="gray0625">
          <fgColor rgb="FF808080"/>
          <bgColor theme="0"/>
        </patternFill>
      </fill>
    </dxf>
    <dxf>
      <fill>
        <patternFill>
          <bgColor rgb="FFFF7C80"/>
        </patternFill>
      </fill>
    </dxf>
    <dxf>
      <fill>
        <patternFill>
          <bgColor theme="1" tint="0.499984740745262"/>
        </patternFill>
      </fill>
    </dxf>
    <dxf>
      <fill>
        <patternFill>
          <bgColor theme="0" tint="-0.24994659260841701"/>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BFBFBF"/>
        </patternFill>
      </fill>
    </dxf>
    <dxf>
      <fill>
        <patternFill>
          <bgColor rgb="FF808080"/>
        </patternFill>
      </fill>
    </dxf>
    <dxf>
      <fill>
        <patternFill>
          <bgColor rgb="FFBFBFBF"/>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rgb="FF808080"/>
        </patternFill>
      </fill>
    </dxf>
    <dxf>
      <fill>
        <patternFill>
          <bgColor theme="0" tint="-0.24994659260841701"/>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rgb="FFFF7C80"/>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99FF66"/>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lightUp">
          <bgColor theme="0"/>
        </patternFill>
      </fill>
    </dxf>
    <dxf>
      <fill>
        <patternFill patternType="lightUp">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FF7C80"/>
      <color rgb="FFFF5050"/>
      <color rgb="FFFF9080"/>
      <color rgb="FF808080"/>
      <color rgb="FFCC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514350</xdr:colOff>
      <xdr:row>0</xdr:row>
      <xdr:rowOff>28575</xdr:rowOff>
    </xdr:from>
    <xdr:to>
      <xdr:col>15</xdr:col>
      <xdr:colOff>66676</xdr:colOff>
      <xdr:row>3</xdr:row>
      <xdr:rowOff>66675</xdr:rowOff>
    </xdr:to>
    <xdr:pic>
      <xdr:nvPicPr>
        <xdr:cNvPr id="118194" name="Grafik 1">
          <a:extLst>
            <a:ext uri="{FF2B5EF4-FFF2-40B4-BE49-F238E27FC236}">
              <a16:creationId xmlns:a16="http://schemas.microsoft.com/office/drawing/2014/main" id="{00000000-0008-0000-0000-0000B2CD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0" y="28575"/>
          <a:ext cx="10858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923925</xdr:colOff>
      <xdr:row>19</xdr:row>
      <xdr:rowOff>9525</xdr:rowOff>
    </xdr:from>
    <xdr:to>
      <xdr:col>11</xdr:col>
      <xdr:colOff>1058</xdr:colOff>
      <xdr:row>19</xdr:row>
      <xdr:rowOff>95250</xdr:rowOff>
    </xdr:to>
    <xdr:pic>
      <xdr:nvPicPr>
        <xdr:cNvPr id="118196" name="Grafik 15">
          <a:extLst>
            <a:ext uri="{FF2B5EF4-FFF2-40B4-BE49-F238E27FC236}">
              <a16:creationId xmlns:a16="http://schemas.microsoft.com/office/drawing/2014/main" id="{00000000-0008-0000-0000-0000B4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9725" y="2886075"/>
          <a:ext cx="931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13</xdr:row>
      <xdr:rowOff>9525</xdr:rowOff>
    </xdr:from>
    <xdr:to>
      <xdr:col>15</xdr:col>
      <xdr:colOff>0</xdr:colOff>
      <xdr:row>13</xdr:row>
      <xdr:rowOff>95250</xdr:rowOff>
    </xdr:to>
    <xdr:pic>
      <xdr:nvPicPr>
        <xdr:cNvPr id="118198" name="Grafik 15">
          <a:extLst>
            <a:ext uri="{FF2B5EF4-FFF2-40B4-BE49-F238E27FC236}">
              <a16:creationId xmlns:a16="http://schemas.microsoft.com/office/drawing/2014/main" id="{00000000-0008-0000-0000-0000B6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67700" y="1771650"/>
          <a:ext cx="9800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228600</xdr:colOff>
      <xdr:row>15</xdr:row>
      <xdr:rowOff>9525</xdr:rowOff>
    </xdr:from>
    <xdr:to>
      <xdr:col>8</xdr:col>
      <xdr:colOff>0</xdr:colOff>
      <xdr:row>15</xdr:row>
      <xdr:rowOff>95250</xdr:rowOff>
    </xdr:to>
    <xdr:pic>
      <xdr:nvPicPr>
        <xdr:cNvPr id="118200" name="Grafik 15">
          <a:extLst>
            <a:ext uri="{FF2B5EF4-FFF2-40B4-BE49-F238E27FC236}">
              <a16:creationId xmlns:a16="http://schemas.microsoft.com/office/drawing/2014/main" id="{00000000-0008-0000-0000-0000B8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1524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753208</xdr:colOff>
      <xdr:row>28</xdr:row>
      <xdr:rowOff>8792</xdr:rowOff>
    </xdr:from>
    <xdr:to>
      <xdr:col>14</xdr:col>
      <xdr:colOff>733</xdr:colOff>
      <xdr:row>28</xdr:row>
      <xdr:rowOff>94517</xdr:rowOff>
    </xdr:to>
    <xdr:pic>
      <xdr:nvPicPr>
        <xdr:cNvPr id="10" name="Grafik 15">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4381" y="528417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649166</xdr:colOff>
      <xdr:row>30</xdr:row>
      <xdr:rowOff>9525</xdr:rowOff>
    </xdr:from>
    <xdr:to>
      <xdr:col>12</xdr:col>
      <xdr:colOff>3664</xdr:colOff>
      <xdr:row>30</xdr:row>
      <xdr:rowOff>95250</xdr:rowOff>
    </xdr:to>
    <xdr:pic>
      <xdr:nvPicPr>
        <xdr:cNvPr id="11" name="Grafik 15">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1741" y="5667375"/>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643303</xdr:colOff>
      <xdr:row>31</xdr:row>
      <xdr:rowOff>8059</xdr:rowOff>
    </xdr:from>
    <xdr:to>
      <xdr:col>12</xdr:col>
      <xdr:colOff>732</xdr:colOff>
      <xdr:row>31</xdr:row>
      <xdr:rowOff>93784</xdr:rowOff>
    </xdr:to>
    <xdr:pic>
      <xdr:nvPicPr>
        <xdr:cNvPr id="12" name="Grafik 1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957" y="605277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644035</xdr:colOff>
      <xdr:row>32</xdr:row>
      <xdr:rowOff>6595</xdr:rowOff>
    </xdr:from>
    <xdr:to>
      <xdr:col>12</xdr:col>
      <xdr:colOff>1464</xdr:colOff>
      <xdr:row>32</xdr:row>
      <xdr:rowOff>92320</xdr:rowOff>
    </xdr:to>
    <xdr:pic>
      <xdr:nvPicPr>
        <xdr:cNvPr id="13" name="Grafik 1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2689" y="633705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644033</xdr:colOff>
      <xdr:row>35</xdr:row>
      <xdr:rowOff>6598</xdr:rowOff>
    </xdr:from>
    <xdr:to>
      <xdr:col>12</xdr:col>
      <xdr:colOff>1462</xdr:colOff>
      <xdr:row>35</xdr:row>
      <xdr:rowOff>92323</xdr:rowOff>
    </xdr:to>
    <xdr:pic>
      <xdr:nvPicPr>
        <xdr:cNvPr id="14" name="Grafik 15">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2687" y="667409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851384</xdr:colOff>
      <xdr:row>36</xdr:row>
      <xdr:rowOff>5865</xdr:rowOff>
    </xdr:from>
    <xdr:to>
      <xdr:col>12</xdr:col>
      <xdr:colOff>951030</xdr:colOff>
      <xdr:row>36</xdr:row>
      <xdr:rowOff>91590</xdr:rowOff>
    </xdr:to>
    <xdr:pic>
      <xdr:nvPicPr>
        <xdr:cNvPr id="15" name="Grafik 15">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0057" y="6841884"/>
          <a:ext cx="99646"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644761</xdr:colOff>
      <xdr:row>38</xdr:row>
      <xdr:rowOff>9528</xdr:rowOff>
    </xdr:from>
    <xdr:to>
      <xdr:col>12</xdr:col>
      <xdr:colOff>2190</xdr:colOff>
      <xdr:row>38</xdr:row>
      <xdr:rowOff>95253</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5" y="7182586"/>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643297</xdr:colOff>
      <xdr:row>42</xdr:row>
      <xdr:rowOff>8063</xdr:rowOff>
    </xdr:from>
    <xdr:to>
      <xdr:col>12</xdr:col>
      <xdr:colOff>726</xdr:colOff>
      <xdr:row>42</xdr:row>
      <xdr:rowOff>93788</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951" y="831679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645292</xdr:colOff>
      <xdr:row>20</xdr:row>
      <xdr:rowOff>12979</xdr:rowOff>
    </xdr:from>
    <xdr:to>
      <xdr:col>11</xdr:col>
      <xdr:colOff>739181</xdr:colOff>
      <xdr:row>20</xdr:row>
      <xdr:rowOff>98704</xdr:rowOff>
    </xdr:to>
    <xdr:pic>
      <xdr:nvPicPr>
        <xdr:cNvPr id="18" name="Grafik 15">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9267" y="3461029"/>
          <a:ext cx="9388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860391</xdr:colOff>
      <xdr:row>20</xdr:row>
      <xdr:rowOff>8793</xdr:rowOff>
    </xdr:from>
    <xdr:to>
      <xdr:col>13</xdr:col>
      <xdr:colOff>3141</xdr:colOff>
      <xdr:row>20</xdr:row>
      <xdr:rowOff>94518</xdr:rowOff>
    </xdr:to>
    <xdr:pic>
      <xdr:nvPicPr>
        <xdr:cNvPr id="19" name="Grafik 15">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9087" y="343779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756872</xdr:colOff>
      <xdr:row>20</xdr:row>
      <xdr:rowOff>7327</xdr:rowOff>
    </xdr:from>
    <xdr:to>
      <xdr:col>14</xdr:col>
      <xdr:colOff>2199</xdr:colOff>
      <xdr:row>20</xdr:row>
      <xdr:rowOff>93052</xdr:rowOff>
    </xdr:to>
    <xdr:pic>
      <xdr:nvPicPr>
        <xdr:cNvPr id="20" name="Grafik 15">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8045" y="3429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648431</xdr:colOff>
      <xdr:row>22</xdr:row>
      <xdr:rowOff>8793</xdr:rowOff>
    </xdr:from>
    <xdr:to>
      <xdr:col>12</xdr:col>
      <xdr:colOff>3662</xdr:colOff>
      <xdr:row>22</xdr:row>
      <xdr:rowOff>94518</xdr:rowOff>
    </xdr:to>
    <xdr:pic>
      <xdr:nvPicPr>
        <xdr:cNvPr id="21" name="Grafik 15">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7085" y="359898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859447</xdr:colOff>
      <xdr:row>22</xdr:row>
      <xdr:rowOff>7328</xdr:rowOff>
    </xdr:from>
    <xdr:to>
      <xdr:col>13</xdr:col>
      <xdr:colOff>2197</xdr:colOff>
      <xdr:row>22</xdr:row>
      <xdr:rowOff>93053</xdr:rowOff>
    </xdr:to>
    <xdr:pic>
      <xdr:nvPicPr>
        <xdr:cNvPr id="22" name="Grafik 15">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646964</xdr:colOff>
      <xdr:row>23</xdr:row>
      <xdr:rowOff>7327</xdr:rowOff>
    </xdr:from>
    <xdr:to>
      <xdr:col>12</xdr:col>
      <xdr:colOff>2195</xdr:colOff>
      <xdr:row>23</xdr:row>
      <xdr:rowOff>93052</xdr:rowOff>
    </xdr:to>
    <xdr:pic>
      <xdr:nvPicPr>
        <xdr:cNvPr id="23" name="Grafik 15">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5618" y="3766039"/>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857980</xdr:colOff>
      <xdr:row>23</xdr:row>
      <xdr:rowOff>5862</xdr:rowOff>
    </xdr:from>
    <xdr:to>
      <xdr:col>13</xdr:col>
      <xdr:colOff>730</xdr:colOff>
      <xdr:row>23</xdr:row>
      <xdr:rowOff>91587</xdr:rowOff>
    </xdr:to>
    <xdr:pic>
      <xdr:nvPicPr>
        <xdr:cNvPr id="24" name="Grafik 15">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3" y="3764574"/>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645497</xdr:colOff>
      <xdr:row>24</xdr:row>
      <xdr:rowOff>5862</xdr:rowOff>
    </xdr:from>
    <xdr:to>
      <xdr:col>12</xdr:col>
      <xdr:colOff>728</xdr:colOff>
      <xdr:row>24</xdr:row>
      <xdr:rowOff>91587</xdr:rowOff>
    </xdr:to>
    <xdr:pic>
      <xdr:nvPicPr>
        <xdr:cNvPr id="25" name="Grafik 15">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4151" y="393309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856513</xdr:colOff>
      <xdr:row>24</xdr:row>
      <xdr:rowOff>13922</xdr:rowOff>
    </xdr:from>
    <xdr:to>
      <xdr:col>12</xdr:col>
      <xdr:colOff>951763</xdr:colOff>
      <xdr:row>24</xdr:row>
      <xdr:rowOff>99647</xdr:rowOff>
    </xdr:to>
    <xdr:pic>
      <xdr:nvPicPr>
        <xdr:cNvPr id="26" name="Grafik 1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3438" y="3976322"/>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644032</xdr:colOff>
      <xdr:row>25</xdr:row>
      <xdr:rowOff>13921</xdr:rowOff>
    </xdr:from>
    <xdr:to>
      <xdr:col>11</xdr:col>
      <xdr:colOff>739282</xdr:colOff>
      <xdr:row>25</xdr:row>
      <xdr:rowOff>99646</xdr:rowOff>
    </xdr:to>
    <xdr:pic>
      <xdr:nvPicPr>
        <xdr:cNvPr id="27" name="Grafik 15">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8007" y="4147771"/>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855048</xdr:colOff>
      <xdr:row>25</xdr:row>
      <xdr:rowOff>10258</xdr:rowOff>
    </xdr:from>
    <xdr:to>
      <xdr:col>12</xdr:col>
      <xdr:colOff>950298</xdr:colOff>
      <xdr:row>25</xdr:row>
      <xdr:rowOff>95983</xdr:rowOff>
    </xdr:to>
    <xdr:pic>
      <xdr:nvPicPr>
        <xdr:cNvPr id="28" name="Grafik 15">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1" y="410600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23</xdr:row>
      <xdr:rowOff>7328</xdr:rowOff>
    </xdr:from>
    <xdr:ext cx="95250" cy="85725"/>
    <xdr:pic>
      <xdr:nvPicPr>
        <xdr:cNvPr id="29" name="Grafik 15">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31" name="Grafik 15">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651364</xdr:colOff>
      <xdr:row>28</xdr:row>
      <xdr:rowOff>7327</xdr:rowOff>
    </xdr:from>
    <xdr:to>
      <xdr:col>12</xdr:col>
      <xdr:colOff>3664</xdr:colOff>
      <xdr:row>28</xdr:row>
      <xdr:rowOff>93052</xdr:rowOff>
    </xdr:to>
    <xdr:pic>
      <xdr:nvPicPr>
        <xdr:cNvPr id="32" name="Grafik 15">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3939" y="532227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29</xdr:row>
      <xdr:rowOff>7328</xdr:rowOff>
    </xdr:from>
    <xdr:ext cx="95250" cy="85725"/>
    <xdr:pic>
      <xdr:nvPicPr>
        <xdr:cNvPr id="33" name="Grafik 15">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41030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645501</xdr:colOff>
      <xdr:row>29</xdr:row>
      <xdr:rowOff>5862</xdr:rowOff>
    </xdr:from>
    <xdr:ext cx="95250" cy="85725"/>
    <xdr:pic>
      <xdr:nvPicPr>
        <xdr:cNvPr id="34" name="Grafik 15">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4155" y="544976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857984</xdr:colOff>
      <xdr:row>30</xdr:row>
      <xdr:rowOff>8059</xdr:rowOff>
    </xdr:from>
    <xdr:to>
      <xdr:col>13</xdr:col>
      <xdr:colOff>2932</xdr:colOff>
      <xdr:row>30</xdr:row>
      <xdr:rowOff>93784</xdr:rowOff>
    </xdr:to>
    <xdr:pic>
      <xdr:nvPicPr>
        <xdr:cNvPr id="35" name="Grafik 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56204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30</xdr:row>
      <xdr:rowOff>7328</xdr:rowOff>
    </xdr:from>
    <xdr:ext cx="95250" cy="85725"/>
    <xdr:pic>
      <xdr:nvPicPr>
        <xdr:cNvPr id="36" name="Grafik 1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5451232"/>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31</xdr:row>
      <xdr:rowOff>8059</xdr:rowOff>
    </xdr:from>
    <xdr:ext cx="97448" cy="85725"/>
    <xdr:pic>
      <xdr:nvPicPr>
        <xdr:cNvPr id="37" name="Grafik 15">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56204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38" name="Grafik 15">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5619751"/>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32</xdr:row>
      <xdr:rowOff>8059</xdr:rowOff>
    </xdr:from>
    <xdr:ext cx="97448" cy="85725"/>
    <xdr:pic>
      <xdr:nvPicPr>
        <xdr:cNvPr id="39" name="Grafik 15">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05277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40" name="Grafik 1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05204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855049</xdr:colOff>
      <xdr:row>35</xdr:row>
      <xdr:rowOff>5133</xdr:rowOff>
    </xdr:from>
    <xdr:to>
      <xdr:col>12</xdr:col>
      <xdr:colOff>952497</xdr:colOff>
      <xdr:row>35</xdr:row>
      <xdr:rowOff>90858</xdr:rowOff>
    </xdr:to>
    <xdr:pic>
      <xdr:nvPicPr>
        <xdr:cNvPr id="41" name="Grafik 15">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2" y="6672633"/>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857984</xdr:colOff>
      <xdr:row>35</xdr:row>
      <xdr:rowOff>8059</xdr:rowOff>
    </xdr:from>
    <xdr:ext cx="97448" cy="85725"/>
    <xdr:pic>
      <xdr:nvPicPr>
        <xdr:cNvPr id="42" name="Grafik 15">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33852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43" name="Grafik 15">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33779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644763</xdr:colOff>
      <xdr:row>37</xdr:row>
      <xdr:rowOff>9529</xdr:rowOff>
    </xdr:from>
    <xdr:ext cx="97448" cy="85725"/>
    <xdr:pic>
      <xdr:nvPicPr>
        <xdr:cNvPr id="44" name="Grafik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7" y="701406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644762</xdr:colOff>
      <xdr:row>36</xdr:row>
      <xdr:rowOff>9529</xdr:rowOff>
    </xdr:from>
    <xdr:ext cx="97448" cy="85725"/>
    <xdr:pic>
      <xdr:nvPicPr>
        <xdr:cNvPr id="45" name="Grafik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6" y="684554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46" name="Grafik 1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33852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47" name="Grafik 15">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33779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48" name="Grafik 15">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01259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646967</xdr:colOff>
      <xdr:row>39</xdr:row>
      <xdr:rowOff>7327</xdr:rowOff>
    </xdr:from>
    <xdr:ext cx="95250" cy="85725"/>
    <xdr:pic>
      <xdr:nvPicPr>
        <xdr:cNvPr id="49" name="Grafik 15">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5621" y="775188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38</xdr:row>
      <xdr:rowOff>8059</xdr:rowOff>
    </xdr:from>
    <xdr:ext cx="97448" cy="85725"/>
    <xdr:pic>
      <xdr:nvPicPr>
        <xdr:cNvPr id="50" name="Grafik 15">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84407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51" name="Grafik 15">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84334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39</xdr:row>
      <xdr:rowOff>8059</xdr:rowOff>
    </xdr:from>
    <xdr:ext cx="97448" cy="85725"/>
    <xdr:pic>
      <xdr:nvPicPr>
        <xdr:cNvPr id="52" name="Grafik 15">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18111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53" name="Grafik 15">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718038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54" name="Grafik 15">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75261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55" name="Grafik 15">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775188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641832</xdr:colOff>
      <xdr:row>44</xdr:row>
      <xdr:rowOff>6597</xdr:rowOff>
    </xdr:from>
    <xdr:to>
      <xdr:col>11</xdr:col>
      <xdr:colOff>739280</xdr:colOff>
      <xdr:row>44</xdr:row>
      <xdr:rowOff>92322</xdr:rowOff>
    </xdr:to>
    <xdr:pic>
      <xdr:nvPicPr>
        <xdr:cNvPr id="56" name="Grafik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0486" y="848384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750271</xdr:colOff>
      <xdr:row>44</xdr:row>
      <xdr:rowOff>5132</xdr:rowOff>
    </xdr:from>
    <xdr:to>
      <xdr:col>14</xdr:col>
      <xdr:colOff>1052</xdr:colOff>
      <xdr:row>44</xdr:row>
      <xdr:rowOff>90857</xdr:rowOff>
    </xdr:to>
    <xdr:pic>
      <xdr:nvPicPr>
        <xdr:cNvPr id="57" name="Grafik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44" y="84823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23</xdr:row>
      <xdr:rowOff>7328</xdr:rowOff>
    </xdr:from>
    <xdr:ext cx="95250" cy="85725"/>
    <xdr:pic>
      <xdr:nvPicPr>
        <xdr:cNvPr id="58" name="Grafik 15">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60" name="Grafik 15">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61" name="Grafik 15">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41411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62" name="Grafik 15">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41411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3" name="Grafik 15">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4" name="Grafik 15">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5" name="Grafik 15">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66" name="Grafik 1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67" name="Grafik 15">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68" name="Grafik 15">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69" name="Grafik 15">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70" name="Grafik 15">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71" name="Grafik 15">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35</xdr:row>
      <xdr:rowOff>8059</xdr:rowOff>
    </xdr:from>
    <xdr:ext cx="97448" cy="85725"/>
    <xdr:pic>
      <xdr:nvPicPr>
        <xdr:cNvPr id="72" name="Grafik 15">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3802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3" name="Grafik 15">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4" name="Grafik 15">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5" name="Grafik 15">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6" name="Grafik 1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77" name="Grafik 15">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78" name="Grafik 15">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79" name="Grafik 15">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0" name="Grafik 15">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1" name="Grafik 15">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2" name="Grafik 15">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3" name="Grafik 15">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84" name="Grafik 15">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5" name="Grafik 15">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86" name="Grafik 1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7" name="Grafik 15">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8" name="Grafik 15">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9" name="Grafik 15">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90" name="Grafik 15">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38</xdr:row>
      <xdr:rowOff>8059</xdr:rowOff>
    </xdr:from>
    <xdr:ext cx="97448" cy="85725"/>
    <xdr:pic>
      <xdr:nvPicPr>
        <xdr:cNvPr id="91" name="Grafik 15">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2" name="Grafik 15">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38</xdr:row>
      <xdr:rowOff>8059</xdr:rowOff>
    </xdr:from>
    <xdr:ext cx="97448" cy="85725"/>
    <xdr:pic>
      <xdr:nvPicPr>
        <xdr:cNvPr id="93" name="Grafik 15">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4" name="Grafik 15">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5" name="Grafik 15">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6" name="Grafik 1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7" name="Grafik 15">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39</xdr:row>
      <xdr:rowOff>8059</xdr:rowOff>
    </xdr:from>
    <xdr:ext cx="97448" cy="85725"/>
    <xdr:pic>
      <xdr:nvPicPr>
        <xdr:cNvPr id="98" name="Grafik 15">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99" name="Grafik 15">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39</xdr:row>
      <xdr:rowOff>8059</xdr:rowOff>
    </xdr:from>
    <xdr:ext cx="97448" cy="85725"/>
    <xdr:pic>
      <xdr:nvPicPr>
        <xdr:cNvPr id="100" name="Grafik 15">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1" name="Grafik 15">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2" name="Grafik 15">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3" name="Grafik 15">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4" name="Grafik 15">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105" name="Grafik 15">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06" name="Grafik 1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107" name="Grafik 15">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08" name="Grafik 15">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109" name="Grafik 15">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0" name="Grafik 15">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1" name="Grafik 15">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2" name="Grafik 15">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3" name="Grafik 15">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23</xdr:row>
      <xdr:rowOff>7328</xdr:rowOff>
    </xdr:from>
    <xdr:ext cx="95250" cy="85725"/>
    <xdr:pic>
      <xdr:nvPicPr>
        <xdr:cNvPr id="114" name="Grafik 15">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116" name="Grafik 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117" name="Grafik 15">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118" name="Grafik 15">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119" name="Grafik 15">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120" name="Grafik 15">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121" name="Grafik 15">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13</xdr:col>
      <xdr:colOff>760431</xdr:colOff>
      <xdr:row>22</xdr:row>
      <xdr:rowOff>8165</xdr:rowOff>
    </xdr:from>
    <xdr:to>
      <xdr:col>14</xdr:col>
      <xdr:colOff>3036</xdr:colOff>
      <xdr:row>22</xdr:row>
      <xdr:rowOff>93890</xdr:rowOff>
    </xdr:to>
    <xdr:pic>
      <xdr:nvPicPr>
        <xdr:cNvPr id="122" name="Grafik 15">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23</xdr:row>
      <xdr:rowOff>7328</xdr:rowOff>
    </xdr:from>
    <xdr:ext cx="95250" cy="85725"/>
    <xdr:pic>
      <xdr:nvPicPr>
        <xdr:cNvPr id="123" name="Grafik 15">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23</xdr:row>
      <xdr:rowOff>8165</xdr:rowOff>
    </xdr:from>
    <xdr:ext cx="93052" cy="85725"/>
    <xdr:pic>
      <xdr:nvPicPr>
        <xdr:cNvPr id="124" name="Grafik 15">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24</xdr:row>
      <xdr:rowOff>8165</xdr:rowOff>
    </xdr:from>
    <xdr:ext cx="93052" cy="85725"/>
    <xdr:pic>
      <xdr:nvPicPr>
        <xdr:cNvPr id="126" name="Grafik 1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127" name="Grafik 15">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25</xdr:row>
      <xdr:rowOff>8165</xdr:rowOff>
    </xdr:from>
    <xdr:ext cx="93052" cy="85725"/>
    <xdr:pic>
      <xdr:nvPicPr>
        <xdr:cNvPr id="128" name="Grafik 15">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129" name="Grafik 15">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29</xdr:row>
      <xdr:rowOff>8165</xdr:rowOff>
    </xdr:from>
    <xdr:ext cx="93052" cy="85725"/>
    <xdr:pic>
      <xdr:nvPicPr>
        <xdr:cNvPr id="130" name="Grafik 15">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131" name="Grafik 15">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30</xdr:row>
      <xdr:rowOff>8165</xdr:rowOff>
    </xdr:from>
    <xdr:ext cx="93052" cy="85725"/>
    <xdr:pic>
      <xdr:nvPicPr>
        <xdr:cNvPr id="132" name="Grafik 15">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133" name="Grafik 15">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31</xdr:row>
      <xdr:rowOff>8165</xdr:rowOff>
    </xdr:from>
    <xdr:ext cx="93052" cy="85725"/>
    <xdr:pic>
      <xdr:nvPicPr>
        <xdr:cNvPr id="134" name="Grafik 15">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135" name="Grafik 15">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32</xdr:row>
      <xdr:rowOff>8165</xdr:rowOff>
    </xdr:from>
    <xdr:ext cx="93052" cy="85725"/>
    <xdr:pic>
      <xdr:nvPicPr>
        <xdr:cNvPr id="136" name="Grafik 15">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137" name="Grafik 15">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35</xdr:row>
      <xdr:rowOff>8165</xdr:rowOff>
    </xdr:from>
    <xdr:ext cx="93052" cy="85725"/>
    <xdr:pic>
      <xdr:nvPicPr>
        <xdr:cNvPr id="138" name="Grafik 15">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139" name="Grafik 15">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750906</xdr:colOff>
      <xdr:row>36</xdr:row>
      <xdr:rowOff>8165</xdr:rowOff>
    </xdr:from>
    <xdr:ext cx="93052" cy="85725"/>
    <xdr:pic>
      <xdr:nvPicPr>
        <xdr:cNvPr id="140" name="Grafik 15">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1331" y="723764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141" name="Grafik 15">
          <a:extLst>
            <a:ext uri="{FF2B5EF4-FFF2-40B4-BE49-F238E27FC236}">
              <a16:creationId xmlns:a16="http://schemas.microsoft.com/office/drawing/2014/main" id="{00000000-0008-0000-00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37</xdr:row>
      <xdr:rowOff>8165</xdr:rowOff>
    </xdr:from>
    <xdr:ext cx="93052" cy="85725"/>
    <xdr:pic>
      <xdr:nvPicPr>
        <xdr:cNvPr id="142" name="Grafik 15">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143" name="Grafik 15">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38</xdr:row>
      <xdr:rowOff>8165</xdr:rowOff>
    </xdr:from>
    <xdr:ext cx="93052" cy="85725"/>
    <xdr:pic>
      <xdr:nvPicPr>
        <xdr:cNvPr id="144" name="Grafik 15">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45" name="Grafik 15">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39</xdr:row>
      <xdr:rowOff>8165</xdr:rowOff>
    </xdr:from>
    <xdr:ext cx="93052" cy="85725"/>
    <xdr:pic>
      <xdr:nvPicPr>
        <xdr:cNvPr id="146" name="Grafik 1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47" name="Grafik 15">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42</xdr:row>
      <xdr:rowOff>8165</xdr:rowOff>
    </xdr:from>
    <xdr:ext cx="93052" cy="85725"/>
    <xdr:pic>
      <xdr:nvPicPr>
        <xdr:cNvPr id="148" name="Grafik 15">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323850</xdr:colOff>
      <xdr:row>5</xdr:row>
      <xdr:rowOff>9525</xdr:rowOff>
    </xdr:from>
    <xdr:ext cx="97971" cy="85725"/>
    <xdr:pic>
      <xdr:nvPicPr>
        <xdr:cNvPr id="149" name="Grafik 15">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7950" y="781050"/>
          <a:ext cx="97971"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647700</xdr:colOff>
      <xdr:row>43</xdr:row>
      <xdr:rowOff>0</xdr:rowOff>
    </xdr:from>
    <xdr:to>
      <xdr:col>12</xdr:col>
      <xdr:colOff>2198</xdr:colOff>
      <xdr:row>43</xdr:row>
      <xdr:rowOff>85725</xdr:rowOff>
    </xdr:to>
    <xdr:pic>
      <xdr:nvPicPr>
        <xdr:cNvPr id="151" name="Grafik 55">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86450" y="8534400"/>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753627</xdr:colOff>
      <xdr:row>21</xdr:row>
      <xdr:rowOff>6804</xdr:rowOff>
    </xdr:from>
    <xdr:to>
      <xdr:col>13</xdr:col>
      <xdr:colOff>843957</xdr:colOff>
      <xdr:row>21</xdr:row>
      <xdr:rowOff>92529</xdr:rowOff>
    </xdr:to>
    <xdr:pic>
      <xdr:nvPicPr>
        <xdr:cNvPr id="2" name="Grafik 1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64052" y="3626304"/>
          <a:ext cx="9033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756872</xdr:colOff>
      <xdr:row>21</xdr:row>
      <xdr:rowOff>7327</xdr:rowOff>
    </xdr:from>
    <xdr:ext cx="93052" cy="85725"/>
    <xdr:pic>
      <xdr:nvPicPr>
        <xdr:cNvPr id="3" name="Grafik 1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7297" y="3455377"/>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644035</xdr:colOff>
      <xdr:row>21</xdr:row>
      <xdr:rowOff>8060</xdr:rowOff>
    </xdr:from>
    <xdr:to>
      <xdr:col>12</xdr:col>
      <xdr:colOff>1383</xdr:colOff>
      <xdr:row>21</xdr:row>
      <xdr:rowOff>93785</xdr:rowOff>
    </xdr:to>
    <xdr:pic>
      <xdr:nvPicPr>
        <xdr:cNvPr id="4" name="Grafik 1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010" y="3627560"/>
          <a:ext cx="98181"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861645</xdr:colOff>
      <xdr:row>21</xdr:row>
      <xdr:rowOff>6595</xdr:rowOff>
    </xdr:from>
    <xdr:to>
      <xdr:col>13</xdr:col>
      <xdr:colOff>4395</xdr:colOff>
      <xdr:row>21</xdr:row>
      <xdr:rowOff>92320</xdr:rowOff>
    </xdr:to>
    <xdr:pic>
      <xdr:nvPicPr>
        <xdr:cNvPr id="5" name="Grafik 1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9570" y="362609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857984</xdr:colOff>
      <xdr:row>34</xdr:row>
      <xdr:rowOff>8059</xdr:rowOff>
    </xdr:from>
    <xdr:ext cx="97448" cy="85725"/>
    <xdr:pic>
      <xdr:nvPicPr>
        <xdr:cNvPr id="150" name="Grafik 15">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909" y="70660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2" name="Grafik 15">
          <a:extLst>
            <a:ext uri="{FF2B5EF4-FFF2-40B4-BE49-F238E27FC236}">
              <a16:creationId xmlns:a16="http://schemas.microsoft.com/office/drawing/2014/main" id="{00000000-0008-0000-00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34</xdr:row>
      <xdr:rowOff>8059</xdr:rowOff>
    </xdr:from>
    <xdr:ext cx="97448" cy="85725"/>
    <xdr:pic>
      <xdr:nvPicPr>
        <xdr:cNvPr id="153" name="Grafik 15">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909" y="70660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4" name="Grafik 15">
          <a:extLst>
            <a:ext uri="{FF2B5EF4-FFF2-40B4-BE49-F238E27FC236}">
              <a16:creationId xmlns:a16="http://schemas.microsoft.com/office/drawing/2014/main" id="{00000000-0008-0000-00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5" name="Grafik 15">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6" name="Grafik 15">
          <a:extLst>
            <a:ext uri="{FF2B5EF4-FFF2-40B4-BE49-F238E27FC236}">
              <a16:creationId xmlns:a16="http://schemas.microsoft.com/office/drawing/2014/main" id="{00000000-0008-0000-00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7" name="Grafik 15">
          <a:extLst>
            <a:ext uri="{FF2B5EF4-FFF2-40B4-BE49-F238E27FC236}">
              <a16:creationId xmlns:a16="http://schemas.microsoft.com/office/drawing/2014/main" id="{00000000-0008-0000-00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8" name="Grafik 15">
          <a:extLst>
            <a:ext uri="{FF2B5EF4-FFF2-40B4-BE49-F238E27FC236}">
              <a16:creationId xmlns:a16="http://schemas.microsoft.com/office/drawing/2014/main" id="{00000000-0008-0000-00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9" name="Grafik 15">
          <a:extLst>
            <a:ext uri="{FF2B5EF4-FFF2-40B4-BE49-F238E27FC236}">
              <a16:creationId xmlns:a16="http://schemas.microsoft.com/office/drawing/2014/main" id="{00000000-0008-0000-00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34</xdr:row>
      <xdr:rowOff>8165</xdr:rowOff>
    </xdr:from>
    <xdr:ext cx="93052" cy="85725"/>
    <xdr:pic>
      <xdr:nvPicPr>
        <xdr:cNvPr id="160" name="Grafik 15">
          <a:extLst>
            <a:ext uri="{FF2B5EF4-FFF2-40B4-BE49-F238E27FC236}">
              <a16:creationId xmlns:a16="http://schemas.microsoft.com/office/drawing/2014/main" id="{00000000-0008-0000-00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0856" y="706619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34</xdr:row>
      <xdr:rowOff>8165</xdr:rowOff>
    </xdr:from>
    <xdr:ext cx="90330" cy="85725"/>
    <xdr:pic>
      <xdr:nvPicPr>
        <xdr:cNvPr id="161" name="Grafik 15">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70856" y="3799115"/>
          <a:ext cx="9033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639637</xdr:colOff>
      <xdr:row>34</xdr:row>
      <xdr:rowOff>6598</xdr:rowOff>
    </xdr:from>
    <xdr:to>
      <xdr:col>11</xdr:col>
      <xdr:colOff>740016</xdr:colOff>
      <xdr:row>34</xdr:row>
      <xdr:rowOff>92323</xdr:rowOff>
    </xdr:to>
    <xdr:pic>
      <xdr:nvPicPr>
        <xdr:cNvPr id="162" name="Grafik 15">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4612" y="6893173"/>
          <a:ext cx="10037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760431</xdr:colOff>
      <xdr:row>30</xdr:row>
      <xdr:rowOff>8165</xdr:rowOff>
    </xdr:from>
    <xdr:ext cx="93052" cy="85725"/>
    <xdr:pic>
      <xdr:nvPicPr>
        <xdr:cNvPr id="6" name="Grafik 15">
          <a:extLst>
            <a:ext uri="{FF2B5EF4-FFF2-40B4-BE49-F238E27FC236}">
              <a16:creationId xmlns:a16="http://schemas.microsoft.com/office/drawing/2014/main" id="{C29809B8-B0C3-4963-8A7B-3A1F93524D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0856" y="566601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30</xdr:row>
      <xdr:rowOff>8165</xdr:rowOff>
    </xdr:from>
    <xdr:ext cx="93052" cy="85725"/>
    <xdr:pic>
      <xdr:nvPicPr>
        <xdr:cNvPr id="7" name="Grafik 15">
          <a:extLst>
            <a:ext uri="{FF2B5EF4-FFF2-40B4-BE49-F238E27FC236}">
              <a16:creationId xmlns:a16="http://schemas.microsoft.com/office/drawing/2014/main" id="{21016CA8-08A8-48E1-B5DC-011A5117C0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0856" y="566601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638175</xdr:colOff>
      <xdr:row>33</xdr:row>
      <xdr:rowOff>9525</xdr:rowOff>
    </xdr:from>
    <xdr:to>
      <xdr:col>11</xdr:col>
      <xdr:colOff>738554</xdr:colOff>
      <xdr:row>33</xdr:row>
      <xdr:rowOff>95250</xdr:rowOff>
    </xdr:to>
    <xdr:pic>
      <xdr:nvPicPr>
        <xdr:cNvPr id="8" name="Grafik 15">
          <a:extLst>
            <a:ext uri="{FF2B5EF4-FFF2-40B4-BE49-F238E27FC236}">
              <a16:creationId xmlns:a16="http://schemas.microsoft.com/office/drawing/2014/main" id="{617C1AB8-36A6-4627-9186-6650B3E893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3150" y="6724650"/>
          <a:ext cx="10037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857250</xdr:colOff>
      <xdr:row>33</xdr:row>
      <xdr:rowOff>9525</xdr:rowOff>
    </xdr:from>
    <xdr:ext cx="95250" cy="85725"/>
    <xdr:pic>
      <xdr:nvPicPr>
        <xdr:cNvPr id="9" name="Grafik 15">
          <a:extLst>
            <a:ext uri="{FF2B5EF4-FFF2-40B4-BE49-F238E27FC236}">
              <a16:creationId xmlns:a16="http://schemas.microsoft.com/office/drawing/2014/main" id="{EF20EDD8-BD16-4FCA-98D3-55C2E1F136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175" y="672465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752475</xdr:colOff>
      <xdr:row>33</xdr:row>
      <xdr:rowOff>9525</xdr:rowOff>
    </xdr:from>
    <xdr:ext cx="93052" cy="85725"/>
    <xdr:pic>
      <xdr:nvPicPr>
        <xdr:cNvPr id="30" name="Grafik 15">
          <a:extLst>
            <a:ext uri="{FF2B5EF4-FFF2-40B4-BE49-F238E27FC236}">
              <a16:creationId xmlns:a16="http://schemas.microsoft.com/office/drawing/2014/main" id="{CA574AE0-898C-4DA5-A7D9-AD0DA2CE11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672465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228600</xdr:colOff>
      <xdr:row>13</xdr:row>
      <xdr:rowOff>9525</xdr:rowOff>
    </xdr:from>
    <xdr:ext cx="95250" cy="85725"/>
    <xdr:pic>
      <xdr:nvPicPr>
        <xdr:cNvPr id="115" name="Grafik 15">
          <a:extLst>
            <a:ext uri="{FF2B5EF4-FFF2-40B4-BE49-F238E27FC236}">
              <a16:creationId xmlns:a16="http://schemas.microsoft.com/office/drawing/2014/main" id="{AC27C43E-7C5D-4957-B685-38F3B1E650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1524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228600</xdr:colOff>
      <xdr:row>11</xdr:row>
      <xdr:rowOff>9525</xdr:rowOff>
    </xdr:from>
    <xdr:ext cx="95250" cy="85725"/>
    <xdr:pic>
      <xdr:nvPicPr>
        <xdr:cNvPr id="59" name="Grafik 15">
          <a:extLst>
            <a:ext uri="{FF2B5EF4-FFF2-40B4-BE49-F238E27FC236}">
              <a16:creationId xmlns:a16="http://schemas.microsoft.com/office/drawing/2014/main" id="{E865AE2A-D59C-4C42-9274-D9FFCD76B9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1524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247650</xdr:colOff>
      <xdr:row>0</xdr:row>
      <xdr:rowOff>28575</xdr:rowOff>
    </xdr:from>
    <xdr:to>
      <xdr:col>18</xdr:col>
      <xdr:colOff>552450</xdr:colOff>
      <xdr:row>3</xdr:row>
      <xdr:rowOff>133350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81975" y="28575"/>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5</xdr:row>
      <xdr:rowOff>9525</xdr:rowOff>
    </xdr:from>
    <xdr:to>
      <xdr:col>15</xdr:col>
      <xdr:colOff>0</xdr:colOff>
      <xdr:row>5</xdr:row>
      <xdr:rowOff>114300</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7</xdr:row>
      <xdr:rowOff>9525</xdr:rowOff>
    </xdr:from>
    <xdr:to>
      <xdr:col>15</xdr:col>
      <xdr:colOff>0</xdr:colOff>
      <xdr:row>7</xdr:row>
      <xdr:rowOff>114300</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047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828675</xdr:colOff>
      <xdr:row>7</xdr:row>
      <xdr:rowOff>9525</xdr:rowOff>
    </xdr:from>
    <xdr:to>
      <xdr:col>7</xdr:col>
      <xdr:colOff>0</xdr:colOff>
      <xdr:row>7</xdr:row>
      <xdr:rowOff>114300</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10477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4619625</xdr:colOff>
      <xdr:row>14</xdr:row>
      <xdr:rowOff>9525</xdr:rowOff>
    </xdr:from>
    <xdr:to>
      <xdr:col>19</xdr:col>
      <xdr:colOff>4733925</xdr:colOff>
      <xdr:row>14</xdr:row>
      <xdr:rowOff>104775</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42576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13</xdr:row>
      <xdr:rowOff>9525</xdr:rowOff>
    </xdr:from>
    <xdr:to>
      <xdr:col>3</xdr:col>
      <xdr:colOff>285750</xdr:colOff>
      <xdr:row>13</xdr:row>
      <xdr:rowOff>114300</xdr:rowOff>
    </xdr:to>
    <xdr:pic>
      <xdr:nvPicPr>
        <xdr:cNvPr id="12" name="Grafik 5">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13</xdr:row>
      <xdr:rowOff>9525</xdr:rowOff>
    </xdr:from>
    <xdr:to>
      <xdr:col>2</xdr:col>
      <xdr:colOff>171450</xdr:colOff>
      <xdr:row>13</xdr:row>
      <xdr:rowOff>114300</xdr:rowOff>
    </xdr:to>
    <xdr:pic>
      <xdr:nvPicPr>
        <xdr:cNvPr id="14" name="Grafik 5">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4619625</xdr:colOff>
      <xdr:row>25</xdr:row>
      <xdr:rowOff>9525</xdr:rowOff>
    </xdr:from>
    <xdr:ext cx="114300" cy="95250"/>
    <xdr:pic>
      <xdr:nvPicPr>
        <xdr:cNvPr id="9" name="Grafik 6">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59912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171450</xdr:colOff>
      <xdr:row>24</xdr:row>
      <xdr:rowOff>9525</xdr:rowOff>
    </xdr:from>
    <xdr:ext cx="114300" cy="104775"/>
    <xdr:pic>
      <xdr:nvPicPr>
        <xdr:cNvPr id="10" name="Grafik 5">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5743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24</xdr:row>
      <xdr:rowOff>9525</xdr:rowOff>
    </xdr:from>
    <xdr:ext cx="114300" cy="104775"/>
    <xdr:pic>
      <xdr:nvPicPr>
        <xdr:cNvPr id="11" name="Grafik 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5743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36</xdr:row>
      <xdr:rowOff>9525</xdr:rowOff>
    </xdr:from>
    <xdr:ext cx="114300" cy="95250"/>
    <xdr:pic>
      <xdr:nvPicPr>
        <xdr:cNvPr id="13" name="Grafik 6">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95821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171450</xdr:colOff>
      <xdr:row>35</xdr:row>
      <xdr:rowOff>9525</xdr:rowOff>
    </xdr:from>
    <xdr:ext cx="114300" cy="104775"/>
    <xdr:pic>
      <xdr:nvPicPr>
        <xdr:cNvPr id="15" name="Grafik 5">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9334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35</xdr:row>
      <xdr:rowOff>9525</xdr:rowOff>
    </xdr:from>
    <xdr:ext cx="114300" cy="104775"/>
    <xdr:pic>
      <xdr:nvPicPr>
        <xdr:cNvPr id="16" name="Grafik 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9334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942975</xdr:colOff>
      <xdr:row>13</xdr:row>
      <xdr:rowOff>9525</xdr:rowOff>
    </xdr:from>
    <xdr:to>
      <xdr:col>4</xdr:col>
      <xdr:colOff>1057275</xdr:colOff>
      <xdr:row>13</xdr:row>
      <xdr:rowOff>114300</xdr:rowOff>
    </xdr:to>
    <xdr:pic>
      <xdr:nvPicPr>
        <xdr:cNvPr id="7" name="Grafik 5">
          <a:extLst>
            <a:ext uri="{FF2B5EF4-FFF2-40B4-BE49-F238E27FC236}">
              <a16:creationId xmlns:a16="http://schemas.microsoft.com/office/drawing/2014/main" id="{1A5C4F63-A51E-4EB5-BA60-2787F316B3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133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942975</xdr:colOff>
      <xdr:row>24</xdr:row>
      <xdr:rowOff>9525</xdr:rowOff>
    </xdr:from>
    <xdr:ext cx="114300" cy="104775"/>
    <xdr:pic>
      <xdr:nvPicPr>
        <xdr:cNvPr id="8" name="Grafik 5">
          <a:extLst>
            <a:ext uri="{FF2B5EF4-FFF2-40B4-BE49-F238E27FC236}">
              <a16:creationId xmlns:a16="http://schemas.microsoft.com/office/drawing/2014/main" id="{3A9D1D54-1DC7-4152-B182-0E73DB2FD7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133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942975</xdr:colOff>
      <xdr:row>35</xdr:row>
      <xdr:rowOff>9525</xdr:rowOff>
    </xdr:from>
    <xdr:ext cx="114300" cy="104775"/>
    <xdr:pic>
      <xdr:nvPicPr>
        <xdr:cNvPr id="17" name="Grafik 5">
          <a:extLst>
            <a:ext uri="{FF2B5EF4-FFF2-40B4-BE49-F238E27FC236}">
              <a16:creationId xmlns:a16="http://schemas.microsoft.com/office/drawing/2014/main" id="{27ECC458-4A50-4D79-B760-0F70CE6CF2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133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onkozert.local\Onkozert\06_daten\09_excel-kennzahlenb&#246;gen\12_excel-kb%20auditjahr%202018\organe\viszeral\pankreas\eb_pankreas-H1.1_daten_160906_r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Datenquelle"/>
      <sheetName val="HilfstabelleSD"/>
      <sheetName val="HilfstabelleB"/>
      <sheetName val="Kennzahlenbogen_(KB)"/>
      <sheetName val="HilfstabelleKB"/>
      <sheetName val="Berechnung1"/>
      <sheetName val="Hilfstabelle Datendef KB"/>
      <sheetName val="Datendefizite_KB"/>
      <sheetName val="Matrix"/>
      <sheetName val="HilfstabelleM"/>
      <sheetName val="Berechnung2"/>
      <sheetName val="Berechnung3"/>
      <sheetName val="Datendefizite_Matrix"/>
      <sheetName val="HilfstabelleDM"/>
    </sheetNames>
    <sheetDataSet>
      <sheetData sheetId="0"/>
      <sheetData sheetId="1">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KRAZTUR</v>
          </cell>
        </row>
        <row r="19">
          <cell r="B19" t="str">
            <v>KR7</v>
          </cell>
        </row>
        <row r="20">
          <cell r="B20" t="str">
            <v>Medbrix</v>
          </cell>
        </row>
        <row r="21">
          <cell r="B21" t="str">
            <v>megaMANAGER</v>
          </cell>
        </row>
        <row r="22">
          <cell r="B22" t="str">
            <v xml:space="preserve">megaMANAGER eDoc </v>
          </cell>
        </row>
        <row r="23">
          <cell r="B23" t="str">
            <v>MR-TU-DO</v>
          </cell>
        </row>
        <row r="24">
          <cell r="B24" t="str">
            <v>NUK</v>
          </cell>
        </row>
        <row r="25">
          <cell r="B25" t="str">
            <v>ORBIS-ODOK</v>
          </cell>
        </row>
        <row r="26">
          <cell r="B26" t="str">
            <v>ODSeasy / ODSeasy Net</v>
          </cell>
        </row>
        <row r="27">
          <cell r="B27" t="str">
            <v>OncoAssist Tumordokumentation</v>
          </cell>
        </row>
        <row r="28">
          <cell r="B28" t="str">
            <v>Oncolution</v>
          </cell>
        </row>
        <row r="29">
          <cell r="B29" t="str">
            <v>ONKOSTAR</v>
          </cell>
        </row>
        <row r="30">
          <cell r="B30" t="str">
            <v>ONDIS</v>
          </cell>
        </row>
        <row r="31">
          <cell r="B31" t="str">
            <v>onkodok (XAXOA)</v>
          </cell>
        </row>
        <row r="32">
          <cell r="B32" t="str">
            <v>OnkoManager</v>
          </cell>
        </row>
        <row r="33">
          <cell r="B33" t="str">
            <v>Onkomedia</v>
          </cell>
        </row>
        <row r="34">
          <cell r="B34" t="str">
            <v>OnkoNet</v>
          </cell>
        </row>
        <row r="35">
          <cell r="B35" t="str">
            <v>online Dokumentation IDZB</v>
          </cell>
        </row>
        <row r="36">
          <cell r="B36" t="str">
            <v>SMATOS</v>
          </cell>
        </row>
        <row r="37">
          <cell r="B37" t="str">
            <v>StuDoQ</v>
          </cell>
        </row>
        <row r="38">
          <cell r="B38" t="str">
            <v>QuaDoSta</v>
          </cell>
        </row>
        <row r="39">
          <cell r="B39" t="str">
            <v>TRM</v>
          </cell>
        </row>
        <row r="40">
          <cell r="B40" t="str">
            <v>Tudok (Tumorzentrum Regensburg)</v>
          </cell>
        </row>
        <row r="41">
          <cell r="B41" t="str">
            <v>Tumordokumentation des Instituts für Krebsepidemiologie</v>
          </cell>
        </row>
        <row r="42">
          <cell r="B42" t="str">
            <v>UCC-TDS (Tumorzentrum Dresden)</v>
          </cell>
        </row>
        <row r="43">
          <cell r="B43" t="str">
            <v>Nicht gelistet</v>
          </cell>
        </row>
        <row r="44">
          <cell r="B44"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5">
          <cell r="F95">
            <v>0</v>
          </cell>
        </row>
        <row r="98">
          <cell r="A98" t="str">
            <v>FAD-Z001-2 P</v>
          </cell>
        </row>
        <row r="99">
          <cell r="A99" t="str">
            <v>FAD-Z001-3 P</v>
          </cell>
        </row>
        <row r="100">
          <cell r="A100" t="str">
            <v>FAD-Z002 P</v>
          </cell>
        </row>
        <row r="101">
          <cell r="A101" t="str">
            <v>FAD-Z003-1 P</v>
          </cell>
        </row>
        <row r="102">
          <cell r="A102" t="str">
            <v>FAD-Z003-3 P</v>
          </cell>
        </row>
        <row r="103">
          <cell r="A103" t="str">
            <v>FAD-Z007 P</v>
          </cell>
        </row>
        <row r="104">
          <cell r="A104" t="str">
            <v>FAD-Z013 P</v>
          </cell>
        </row>
        <row r="105">
          <cell r="A105" t="str">
            <v>FAD-Z017 P</v>
          </cell>
        </row>
        <row r="106">
          <cell r="A106" t="str">
            <v>FAD-Z019 P</v>
          </cell>
        </row>
        <row r="107">
          <cell r="A107" t="str">
            <v>FAD-Z031 P</v>
          </cell>
        </row>
        <row r="108">
          <cell r="A108" t="str">
            <v>FAD-Z032 P</v>
          </cell>
        </row>
        <row r="109">
          <cell r="A109" t="str">
            <v>FAD-Z037 P</v>
          </cell>
        </row>
        <row r="110">
          <cell r="A110" t="str">
            <v>FAD-Z040 P</v>
          </cell>
        </row>
        <row r="111">
          <cell r="A111" t="str">
            <v>FAD-Z043 P</v>
          </cell>
        </row>
        <row r="112">
          <cell r="A112" t="str">
            <v>FAD-Z044 P</v>
          </cell>
        </row>
        <row r="113">
          <cell r="A113" t="str">
            <v>FAD-Z047 P</v>
          </cell>
        </row>
        <row r="114">
          <cell r="A114" t="str">
            <v>FAD-Z055 P</v>
          </cell>
        </row>
        <row r="115">
          <cell r="A115" t="str">
            <v>FAD-Z057-1 P</v>
          </cell>
        </row>
        <row r="116">
          <cell r="A116" t="str">
            <v>FAD-Z063 P</v>
          </cell>
        </row>
        <row r="117">
          <cell r="A117" t="str">
            <v>FAD-Z064 P</v>
          </cell>
        </row>
        <row r="118">
          <cell r="A118" t="str">
            <v>FAD-Z065 P</v>
          </cell>
        </row>
        <row r="119">
          <cell r="A119" t="str">
            <v>FAD-Z067 P</v>
          </cell>
        </row>
        <row r="120">
          <cell r="A120" t="str">
            <v>FAD-Z070 P</v>
          </cell>
        </row>
        <row r="121">
          <cell r="A121" t="str">
            <v>FAD-Z072 P</v>
          </cell>
        </row>
        <row r="122">
          <cell r="A122" t="str">
            <v>FAD-Z076 P</v>
          </cell>
        </row>
        <row r="123">
          <cell r="A123" t="str">
            <v>FAD-Z083 P</v>
          </cell>
        </row>
        <row r="124">
          <cell r="A124" t="str">
            <v>FAD-Z093-1 P</v>
          </cell>
        </row>
        <row r="125">
          <cell r="A125" t="str">
            <v>FAD-Z096 P</v>
          </cell>
        </row>
        <row r="126">
          <cell r="A126" t="str">
            <v>FAD-Z097 P</v>
          </cell>
        </row>
        <row r="127">
          <cell r="A127" t="str">
            <v>FAD-Z098 P</v>
          </cell>
        </row>
        <row r="128">
          <cell r="A128" t="str">
            <v>FAD-Z099 P</v>
          </cell>
        </row>
        <row r="129">
          <cell r="A129" t="str">
            <v>FAD-Z100 P</v>
          </cell>
        </row>
        <row r="130">
          <cell r="A130" t="str">
            <v>FAD-Z101-1 P</v>
          </cell>
        </row>
        <row r="131">
          <cell r="A131" t="str">
            <v>FAD-Z103 P</v>
          </cell>
        </row>
        <row r="132">
          <cell r="A132" t="str">
            <v>FAD-Z108 P</v>
          </cell>
        </row>
        <row r="133">
          <cell r="A133" t="str">
            <v>FAD-Z113 P</v>
          </cell>
        </row>
        <row r="134">
          <cell r="A134" t="str">
            <v>FAD-Z114 P</v>
          </cell>
        </row>
        <row r="135">
          <cell r="A135" t="str">
            <v>FAD-Z118 P</v>
          </cell>
        </row>
        <row r="136">
          <cell r="A136" t="str">
            <v>FAD-Z121 P</v>
          </cell>
        </row>
        <row r="137">
          <cell r="A137" t="str">
            <v>FAD-Z122 P</v>
          </cell>
        </row>
        <row r="138">
          <cell r="A138" t="str">
            <v>FAD-Z133 P</v>
          </cell>
        </row>
        <row r="139">
          <cell r="A139" t="str">
            <v>FAD-Z141 P</v>
          </cell>
        </row>
        <row r="140">
          <cell r="A140" t="str">
            <v>FAD-Z142 P</v>
          </cell>
        </row>
        <row r="141">
          <cell r="A141" t="str">
            <v>FAD-Z144 P</v>
          </cell>
        </row>
        <row r="142">
          <cell r="A142" t="str">
            <v>FAD-Z149 P</v>
          </cell>
        </row>
        <row r="143">
          <cell r="A143" t="str">
            <v>FAD-Z160 P</v>
          </cell>
        </row>
        <row r="144">
          <cell r="A144" t="str">
            <v>FAD-Z173-1 P</v>
          </cell>
        </row>
        <row r="145">
          <cell r="A145" t="str">
            <v>FAD-Z174 P</v>
          </cell>
        </row>
        <row r="146">
          <cell r="A146" t="str">
            <v>FAD-Z175 P</v>
          </cell>
        </row>
        <row r="147">
          <cell r="A147" t="str">
            <v>FAD-Z177 P</v>
          </cell>
        </row>
        <row r="148">
          <cell r="A148" t="str">
            <v>FAD-Z178 P</v>
          </cell>
        </row>
        <row r="149">
          <cell r="A149" t="str">
            <v>FAD-Z180 P</v>
          </cell>
        </row>
        <row r="150">
          <cell r="A150" t="str">
            <v>FAD-Z185 P</v>
          </cell>
        </row>
        <row r="151">
          <cell r="A151" t="str">
            <v>FAD-Z186 P</v>
          </cell>
        </row>
        <row r="152">
          <cell r="A152" t="str">
            <v>FAD-Z187 P</v>
          </cell>
        </row>
        <row r="153">
          <cell r="A153" t="str">
            <v>FAD-Z197 P</v>
          </cell>
        </row>
        <row r="154">
          <cell r="A154" t="str">
            <v>FAD-Z210 P</v>
          </cell>
        </row>
        <row r="155">
          <cell r="A155" t="str">
            <v>FAD-Z214 P</v>
          </cell>
        </row>
        <row r="156">
          <cell r="A156" t="str">
            <v>FAD-Z215 P</v>
          </cell>
        </row>
        <row r="157">
          <cell r="A157" t="str">
            <v>FAD-Z220 P</v>
          </cell>
        </row>
        <row r="158">
          <cell r="A158" t="str">
            <v>FAD-Z224 P</v>
          </cell>
        </row>
        <row r="159">
          <cell r="A159" t="str">
            <v>FAD-Z225 P</v>
          </cell>
        </row>
        <row r="160">
          <cell r="A160" t="str">
            <v>FAD-Z226 P</v>
          </cell>
        </row>
        <row r="161">
          <cell r="A161" t="str">
            <v>FAD-Z227 P</v>
          </cell>
        </row>
        <row r="162">
          <cell r="A162" t="str">
            <v>FAD-Z228 P</v>
          </cell>
        </row>
        <row r="163">
          <cell r="A163" t="str">
            <v>FAD-Z231 P</v>
          </cell>
        </row>
        <row r="164">
          <cell r="A164" t="str">
            <v>FAD-Z232 P</v>
          </cell>
        </row>
        <row r="165">
          <cell r="A165" t="str">
            <v>FAD-Z234 P</v>
          </cell>
        </row>
        <row r="166">
          <cell r="A166" t="str">
            <v>FAD-Z243 P</v>
          </cell>
        </row>
        <row r="167">
          <cell r="A167" t="str">
            <v>FAD-Z248 P</v>
          </cell>
        </row>
        <row r="168">
          <cell r="A168" t="str">
            <v>FAD-Z250 P</v>
          </cell>
        </row>
        <row r="169">
          <cell r="A169" t="str">
            <v>FAD-Z255 P</v>
          </cell>
        </row>
        <row r="170">
          <cell r="A170" t="str">
            <v>FAD-Z256 P</v>
          </cell>
        </row>
        <row r="171">
          <cell r="A171" t="str">
            <v>FAD-Z261 P</v>
          </cell>
        </row>
        <row r="172">
          <cell r="A172" t="str">
            <v>FAD-Z264 P</v>
          </cell>
        </row>
        <row r="173">
          <cell r="A173" t="str">
            <v>FAD-Z265 P</v>
          </cell>
        </row>
        <row r="174">
          <cell r="A174" t="str">
            <v>FAD-Z271 P</v>
          </cell>
        </row>
        <row r="175">
          <cell r="A175" t="str">
            <v>FAD-Z273 P</v>
          </cell>
        </row>
        <row r="176">
          <cell r="A176" t="str">
            <v>FAD-Z281 P</v>
          </cell>
        </row>
        <row r="177">
          <cell r="A177" t="str">
            <v>FAD-Z283 P</v>
          </cell>
        </row>
        <row r="178">
          <cell r="A178" t="str">
            <v>FAD-Z284 P</v>
          </cell>
        </row>
        <row r="179">
          <cell r="A179" t="str">
            <v>FAD-Z288 P</v>
          </cell>
        </row>
        <row r="180">
          <cell r="A180" t="str">
            <v>FAD-Z293 P</v>
          </cell>
        </row>
        <row r="181">
          <cell r="A181" t="str">
            <v>FAD-Z295 P</v>
          </cell>
        </row>
        <row r="182">
          <cell r="A182" t="str">
            <v>FAD-Z297 P</v>
          </cell>
        </row>
        <row r="183">
          <cell r="A183" t="str">
            <v>FAD-Z298 P</v>
          </cell>
        </row>
        <row r="184">
          <cell r="A184" t="str">
            <v>FAD-Z300 P</v>
          </cell>
        </row>
        <row r="185">
          <cell r="A185" t="str">
            <v>FAD-Z304 P</v>
          </cell>
        </row>
        <row r="186">
          <cell r="A186" t="str">
            <v>FAD-Z306 P</v>
          </cell>
        </row>
        <row r="187">
          <cell r="A187" t="str">
            <v>FAD-Z308 P</v>
          </cell>
        </row>
        <row r="188">
          <cell r="A188" t="str">
            <v>FAD-Z310 P</v>
          </cell>
        </row>
        <row r="189">
          <cell r="A189" t="str">
            <v>FAD-Z311 P</v>
          </cell>
        </row>
        <row r="190">
          <cell r="A190" t="str">
            <v>FAD-Z314 P</v>
          </cell>
        </row>
        <row r="191">
          <cell r="A191" t="str">
            <v>FAD-Z326 P</v>
          </cell>
        </row>
        <row r="192">
          <cell r="A192" t="str">
            <v>FAD-Z333 P</v>
          </cell>
        </row>
        <row r="193">
          <cell r="A193" t="str">
            <v>FAD-Z337 P</v>
          </cell>
        </row>
        <row r="194">
          <cell r="A194" t="str">
            <v>Nicht gelistet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K80"/>
  <sheetViews>
    <sheetView showGridLines="0" tabSelected="1" zoomScaleNormal="100" zoomScaleSheetLayoutView="90" zoomScalePageLayoutView="69" workbookViewId="0">
      <selection activeCell="D12" sqref="D12:H12"/>
    </sheetView>
  </sheetViews>
  <sheetFormatPr defaultColWidth="9.140625" defaultRowHeight="14.25" x14ac:dyDescent="0.25"/>
  <cols>
    <col min="1" max="1" width="0.5703125" style="21" customWidth="1"/>
    <col min="2" max="2" width="3.42578125" style="21" customWidth="1"/>
    <col min="3" max="3" width="14.85546875" style="21" customWidth="1"/>
    <col min="4" max="4" width="16" style="21" customWidth="1"/>
    <col min="5" max="5" width="6.28515625" style="21" customWidth="1"/>
    <col min="6" max="6" width="6.85546875" style="21" customWidth="1"/>
    <col min="7" max="10" width="4.85546875" style="21" customWidth="1"/>
    <col min="11" max="11" width="15.28515625" style="21" customWidth="1"/>
    <col min="12" max="12" width="11.140625" style="21" customWidth="1"/>
    <col min="13" max="13" width="14.28515625" style="21" customWidth="1"/>
    <col min="14" max="14" width="12.7109375" style="21" customWidth="1"/>
    <col min="15" max="15" width="10.28515625" style="19" customWidth="1"/>
    <col min="16" max="16" width="1.140625" style="19" customWidth="1"/>
    <col min="17" max="26" width="9" style="21" hidden="1" customWidth="1"/>
    <col min="27" max="28" width="9" style="62" hidden="1" customWidth="1"/>
    <col min="29" max="29" width="9" style="21" hidden="1" customWidth="1"/>
    <col min="30" max="33" width="9.140625" style="21" hidden="1" customWidth="1"/>
    <col min="34" max="16384" width="9.140625" style="21"/>
  </cols>
  <sheetData>
    <row r="1" spans="1:28" ht="6" customHeight="1" x14ac:dyDescent="0.25">
      <c r="A1" s="25"/>
      <c r="B1" s="222" t="s">
        <v>529</v>
      </c>
      <c r="C1" s="222"/>
      <c r="D1" s="222"/>
      <c r="E1" s="222"/>
      <c r="F1" s="222"/>
    </row>
    <row r="2" spans="1:28" ht="12" customHeight="1" x14ac:dyDescent="0.25">
      <c r="A2" s="3"/>
      <c r="B2" s="222"/>
      <c r="C2" s="222"/>
      <c r="D2" s="222"/>
      <c r="E2" s="222"/>
      <c r="F2" s="222"/>
      <c r="G2" s="48"/>
      <c r="H2" s="48"/>
      <c r="I2" s="48"/>
    </row>
    <row r="3" spans="1:28" ht="16.5" x14ac:dyDescent="0.25">
      <c r="A3" s="5"/>
      <c r="B3" s="223" t="s">
        <v>92</v>
      </c>
      <c r="C3" s="224"/>
    </row>
    <row r="4" spans="1:28" ht="9.75" customHeight="1" x14ac:dyDescent="0.2">
      <c r="A4" s="22"/>
      <c r="B4" s="7" t="s">
        <v>93</v>
      </c>
    </row>
    <row r="5" spans="1:28" ht="16.5" customHeight="1" x14ac:dyDescent="0.25">
      <c r="E5" s="9"/>
      <c r="F5" s="9"/>
      <c r="G5" s="9"/>
      <c r="H5" s="9"/>
      <c r="I5" s="9"/>
      <c r="J5" s="9"/>
    </row>
    <row r="6" spans="1:28" ht="14.1" customHeight="1" x14ac:dyDescent="0.25">
      <c r="A6" s="3"/>
      <c r="B6" s="230" t="s">
        <v>102</v>
      </c>
      <c r="C6" s="231"/>
      <c r="D6" s="228"/>
      <c r="E6" s="229"/>
      <c r="F6" s="85"/>
      <c r="G6" s="71"/>
      <c r="M6" s="139"/>
      <c r="N6" s="140"/>
      <c r="O6" s="140"/>
    </row>
    <row r="7" spans="1:28" ht="6" customHeight="1" x14ac:dyDescent="0.25">
      <c r="A7" s="3"/>
      <c r="B7" s="3"/>
      <c r="C7" s="3"/>
      <c r="D7" s="3"/>
      <c r="E7" s="4"/>
      <c r="F7" s="4"/>
      <c r="G7" s="4"/>
      <c r="H7" s="4"/>
      <c r="I7" s="4"/>
      <c r="J7" s="4"/>
    </row>
    <row r="8" spans="1:28" s="3" customFormat="1" ht="14.1" customHeight="1" x14ac:dyDescent="0.25">
      <c r="B8" s="230" t="s">
        <v>17</v>
      </c>
      <c r="C8" s="232"/>
      <c r="D8" s="225" t="str">
        <f>IF($D$6="","",Datenquelle!B37)</f>
        <v/>
      </c>
      <c r="E8" s="226"/>
      <c r="F8" s="226"/>
      <c r="G8" s="226"/>
      <c r="H8" s="226"/>
      <c r="I8" s="226"/>
      <c r="J8" s="226"/>
      <c r="K8" s="226"/>
      <c r="L8" s="226"/>
      <c r="M8" s="226"/>
      <c r="N8" s="226"/>
      <c r="O8" s="227"/>
      <c r="P8" s="33"/>
      <c r="AA8" s="62"/>
      <c r="AB8" s="62"/>
    </row>
    <row r="9" spans="1:28" s="3" customFormat="1" ht="6" customHeight="1" x14ac:dyDescent="0.25">
      <c r="C9" s="4"/>
      <c r="D9" s="17"/>
      <c r="E9" s="17"/>
      <c r="F9" s="17"/>
      <c r="G9" s="17"/>
      <c r="H9" s="34"/>
      <c r="I9" s="34"/>
      <c r="J9" s="34"/>
      <c r="K9" s="34"/>
      <c r="L9" s="34"/>
      <c r="M9" s="34"/>
      <c r="N9" s="34"/>
      <c r="O9" s="47"/>
      <c r="P9" s="47"/>
      <c r="AA9" s="62"/>
      <c r="AB9" s="62"/>
    </row>
    <row r="10" spans="1:28" s="3" customFormat="1" ht="14.1" customHeight="1" x14ac:dyDescent="0.25">
      <c r="B10" s="230" t="s">
        <v>18</v>
      </c>
      <c r="C10" s="232"/>
      <c r="D10" s="225" t="str">
        <f>IF($D$6="","",Datenquelle!C37)</f>
        <v/>
      </c>
      <c r="E10" s="226"/>
      <c r="F10" s="226"/>
      <c r="G10" s="226"/>
      <c r="H10" s="226"/>
      <c r="I10" s="226"/>
      <c r="J10" s="226"/>
      <c r="K10" s="226"/>
      <c r="L10" s="226"/>
      <c r="M10" s="226"/>
      <c r="N10" s="226"/>
      <c r="O10" s="227"/>
      <c r="P10" s="33"/>
      <c r="S10" s="199"/>
      <c r="AA10" s="62"/>
      <c r="AB10" s="62"/>
    </row>
    <row r="11" spans="1:28" s="3" customFormat="1" ht="6" customHeight="1" x14ac:dyDescent="0.25">
      <c r="C11" s="4"/>
      <c r="D11" s="4"/>
      <c r="E11" s="4"/>
      <c r="F11" s="4"/>
      <c r="G11" s="4"/>
      <c r="O11" s="19"/>
      <c r="P11" s="19"/>
      <c r="AA11" s="62"/>
      <c r="AB11" s="62"/>
    </row>
    <row r="12" spans="1:28" s="3" customFormat="1" ht="14.1" customHeight="1" x14ac:dyDescent="0.25">
      <c r="B12" s="233" t="s">
        <v>530</v>
      </c>
      <c r="C12" s="232"/>
      <c r="D12" s="237"/>
      <c r="E12" s="238"/>
      <c r="F12" s="238"/>
      <c r="G12" s="238"/>
      <c r="H12" s="239"/>
      <c r="K12" s="33" t="s">
        <v>123</v>
      </c>
      <c r="M12" s="234"/>
      <c r="N12" s="235"/>
      <c r="O12" s="236"/>
      <c r="P12" s="86"/>
      <c r="S12" s="199"/>
      <c r="AA12" s="62"/>
      <c r="AB12" s="62"/>
    </row>
    <row r="13" spans="1:28" s="3" customFormat="1" ht="6" customHeight="1" x14ac:dyDescent="0.25">
      <c r="E13" s="4"/>
      <c r="F13" s="4"/>
      <c r="H13" s="17"/>
      <c r="J13" s="34"/>
      <c r="K13" s="34"/>
      <c r="L13" s="4"/>
      <c r="M13" s="4"/>
      <c r="N13" s="4"/>
      <c r="AA13" s="62"/>
      <c r="AB13" s="62"/>
    </row>
    <row r="14" spans="1:28" s="3" customFormat="1" ht="14.1" customHeight="1" x14ac:dyDescent="0.25">
      <c r="B14" s="233" t="s">
        <v>531</v>
      </c>
      <c r="C14" s="232"/>
      <c r="D14" s="237"/>
      <c r="E14" s="238"/>
      <c r="F14" s="238"/>
      <c r="G14" s="238"/>
      <c r="H14" s="239"/>
      <c r="K14" s="17" t="s">
        <v>16</v>
      </c>
      <c r="M14" s="246" t="str">
        <f>IF($D$6="","",Datenquelle!G37)</f>
        <v/>
      </c>
      <c r="N14" s="247"/>
      <c r="O14" s="248"/>
      <c r="P14" s="84"/>
      <c r="T14" s="199"/>
      <c r="U14" s="21"/>
      <c r="AA14" s="62"/>
      <c r="AB14" s="62"/>
    </row>
    <row r="15" spans="1:28" ht="6" customHeight="1" x14ac:dyDescent="0.25">
      <c r="D15" s="24"/>
      <c r="E15" s="24"/>
      <c r="H15" s="26"/>
      <c r="J15" s="26"/>
      <c r="K15" s="26"/>
      <c r="L15" s="3"/>
      <c r="M15" s="3"/>
      <c r="N15" s="3"/>
    </row>
    <row r="16" spans="1:28" s="3" customFormat="1" ht="14.1" customHeight="1" x14ac:dyDescent="0.25">
      <c r="B16" s="233" t="s">
        <v>230</v>
      </c>
      <c r="C16" s="232"/>
      <c r="D16" s="237"/>
      <c r="E16" s="238"/>
      <c r="F16" s="238"/>
      <c r="G16" s="238"/>
      <c r="H16" s="239"/>
      <c r="J16" s="45"/>
      <c r="K16" s="34" t="s">
        <v>15</v>
      </c>
      <c r="M16" s="249">
        <v>2024</v>
      </c>
      <c r="N16" s="250"/>
      <c r="O16" s="251"/>
      <c r="P16" s="71"/>
      <c r="R16" s="199"/>
      <c r="S16" s="199"/>
      <c r="T16" s="199"/>
      <c r="AA16" s="62"/>
      <c r="AB16" s="62"/>
    </row>
    <row r="17" spans="1:37" s="3" customFormat="1" ht="6" customHeight="1" x14ac:dyDescent="0.25">
      <c r="C17" s="4"/>
      <c r="F17" s="20"/>
      <c r="G17" s="20"/>
      <c r="I17" s="10"/>
      <c r="J17" s="10"/>
      <c r="O17" s="19"/>
      <c r="P17" s="19"/>
      <c r="AA17" s="62"/>
      <c r="AB17" s="62"/>
    </row>
    <row r="18" spans="1:37" s="3" customFormat="1" ht="3.75" customHeight="1" x14ac:dyDescent="0.25">
      <c r="H18" s="20"/>
      <c r="O18" s="19"/>
      <c r="P18" s="19"/>
      <c r="AA18" s="62"/>
      <c r="AB18" s="62"/>
    </row>
    <row r="19" spans="1:37" ht="45" customHeight="1" x14ac:dyDescent="0.25">
      <c r="B19" s="244" t="s">
        <v>33</v>
      </c>
      <c r="C19" s="244"/>
      <c r="D19" s="244"/>
      <c r="E19" s="240" t="s">
        <v>103</v>
      </c>
      <c r="F19" s="30" t="s">
        <v>34</v>
      </c>
      <c r="G19" s="255" t="s">
        <v>287</v>
      </c>
      <c r="H19" s="256"/>
      <c r="I19" s="256"/>
      <c r="J19" s="257"/>
      <c r="K19" s="244" t="s">
        <v>327</v>
      </c>
      <c r="L19" s="245"/>
      <c r="M19" s="245"/>
      <c r="N19" s="245"/>
      <c r="O19" s="245"/>
      <c r="P19" s="72"/>
      <c r="R19" s="138"/>
      <c r="AI19" s="3"/>
      <c r="AJ19" s="3"/>
      <c r="AK19" s="3"/>
    </row>
    <row r="20" spans="1:37" ht="45" customHeight="1" x14ac:dyDescent="0.25">
      <c r="B20" s="244"/>
      <c r="C20" s="244"/>
      <c r="D20" s="244"/>
      <c r="E20" s="241"/>
      <c r="F20" s="30" t="s">
        <v>35</v>
      </c>
      <c r="G20" s="30" t="s">
        <v>36</v>
      </c>
      <c r="H20" s="30" t="s">
        <v>37</v>
      </c>
      <c r="I20" s="30" t="s">
        <v>38</v>
      </c>
      <c r="J20" s="30" t="s">
        <v>39</v>
      </c>
      <c r="K20" s="30" t="s">
        <v>440</v>
      </c>
      <c r="L20" s="30" t="s">
        <v>328</v>
      </c>
      <c r="M20" s="30" t="s">
        <v>330</v>
      </c>
      <c r="N20" s="30" t="s">
        <v>329</v>
      </c>
      <c r="O20" s="30" t="s">
        <v>40</v>
      </c>
      <c r="P20" s="73"/>
      <c r="V20" s="30" t="s">
        <v>36</v>
      </c>
      <c r="W20" s="30" t="s">
        <v>37</v>
      </c>
      <c r="X20" s="30" t="s">
        <v>38</v>
      </c>
      <c r="Y20" s="30" t="s">
        <v>39</v>
      </c>
      <c r="AA20" s="143" t="s">
        <v>331</v>
      </c>
      <c r="AB20" s="143" t="s">
        <v>326</v>
      </c>
      <c r="AI20" s="3"/>
      <c r="AJ20" s="3"/>
      <c r="AK20" s="3"/>
    </row>
    <row r="21" spans="1:37" s="42" customFormat="1" ht="14.1" customHeight="1" x14ac:dyDescent="0.25">
      <c r="A21" s="43"/>
      <c r="B21" s="36">
        <v>1</v>
      </c>
      <c r="C21" s="242" t="s">
        <v>41</v>
      </c>
      <c r="D21" s="242"/>
      <c r="E21" s="80">
        <v>65390</v>
      </c>
      <c r="F21" s="38">
        <f t="shared" ref="F21:F40" si="0">E21/neu_ges</f>
        <v>0.16273860779970634</v>
      </c>
      <c r="G21" s="37">
        <v>50</v>
      </c>
      <c r="H21" s="39" t="s">
        <v>42</v>
      </c>
      <c r="I21" s="39" t="s">
        <v>42</v>
      </c>
      <c r="J21" s="37">
        <v>25</v>
      </c>
      <c r="K21" s="35"/>
      <c r="L21" s="35"/>
      <c r="M21" s="35"/>
      <c r="N21" s="173"/>
      <c r="O21" s="38" t="str">
        <f t="array" ref="O21">IF(OR(($K21=$G$20:$J$20)*($L21&gt;=$V21:$Y21)),$F21,"-----")</f>
        <v>-----</v>
      </c>
      <c r="P21" s="46"/>
      <c r="Q21" s="36">
        <f t="shared" ref="Q21:S26" si="1">IF(OR($K21="V",$K21="n"),0,L21)</f>
        <v>0</v>
      </c>
      <c r="R21" s="36">
        <f t="shared" si="1"/>
        <v>0</v>
      </c>
      <c r="S21" s="36">
        <f t="shared" si="1"/>
        <v>0</v>
      </c>
      <c r="T21" s="57">
        <f t="shared" ref="T21:T40" si="2">IF(OR($K21="V",$K21="n",$O21="-----"),0,O21)</f>
        <v>0</v>
      </c>
      <c r="U21" s="169">
        <f>Q21+R21</f>
        <v>0</v>
      </c>
      <c r="V21" s="37">
        <v>50</v>
      </c>
      <c r="W21" s="126" t="s">
        <v>42</v>
      </c>
      <c r="X21" s="126" t="s">
        <v>42</v>
      </c>
      <c r="Y21" s="37">
        <v>25</v>
      </c>
      <c r="Z21" s="120"/>
      <c r="AA21" s="144" t="str">
        <f t="array" ref="AA21">IF(OR(((K21="")*(M21="")),((K21=$G$20:$J$20)*(M21=""))),"nein","ja")</f>
        <v>nein</v>
      </c>
      <c r="AB21" s="144" t="str">
        <f t="array" ref="AB21">IF(OR(((K21="")*(N21="")),((K21=$G$20:$J$20)*(N21=""))),"nein","ja")</f>
        <v>nein</v>
      </c>
    </row>
    <row r="22" spans="1:37" s="42" customFormat="1" ht="14.1" customHeight="1" x14ac:dyDescent="0.25">
      <c r="A22" s="43"/>
      <c r="B22" s="36">
        <v>2</v>
      </c>
      <c r="C22" s="242" t="s">
        <v>474</v>
      </c>
      <c r="D22" s="243"/>
      <c r="E22" s="198" t="s">
        <v>441</v>
      </c>
      <c r="F22" s="198" t="s">
        <v>441</v>
      </c>
      <c r="G22" s="39"/>
      <c r="H22" s="37">
        <v>12</v>
      </c>
      <c r="I22" s="41"/>
      <c r="J22" s="41"/>
      <c r="K22" s="35"/>
      <c r="L22" s="35"/>
      <c r="M22" s="35"/>
      <c r="N22" s="168">
        <f>Q22+R22</f>
        <v>0</v>
      </c>
      <c r="O22" s="38" t="str">
        <f t="array" ref="O22">IF(OR(($K22=$G$20:$J$20)*($L22&gt;=$V22:$Y22)),"-----","-----")</f>
        <v>-----</v>
      </c>
      <c r="P22" s="46"/>
      <c r="Q22" s="36">
        <f t="shared" ref="Q22" si="3">IF(OR($K22="V",$K22="n"),0,L22)</f>
        <v>0</v>
      </c>
      <c r="R22" s="36">
        <f t="shared" ref="R22" si="4">IF(OR($K22="V",$K22="n"),0,M22)</f>
        <v>0</v>
      </c>
      <c r="S22" s="36">
        <f t="shared" ref="S22" si="5">IF(OR($K22="V",$K22="n"),0,N22)</f>
        <v>0</v>
      </c>
      <c r="T22" s="57">
        <f t="shared" ref="T22" si="6">IF(OR($K22="V",$K22="n",$O22="-----"),0,O22)</f>
        <v>0</v>
      </c>
      <c r="U22" s="169"/>
      <c r="V22" s="126" t="s">
        <v>42</v>
      </c>
      <c r="W22" s="37">
        <v>12</v>
      </c>
      <c r="X22" s="127" t="s">
        <v>42</v>
      </c>
      <c r="Y22" s="127" t="s">
        <v>42</v>
      </c>
      <c r="Z22" s="120"/>
      <c r="AA22" s="144" t="str">
        <f t="array" ref="AA22">IF(OR(((K22="")*(M22="")),((K22=$G$20:$J$20)*(M22=""))),"nein","ja")</f>
        <v>nein</v>
      </c>
      <c r="AB22" s="144" t="str">
        <f t="array" ref="AB22">IF(OR(((K22="")*(N22="")),((K22=$G$20:$J$20)*(N22=""))),"nein","ja")</f>
        <v>ja</v>
      </c>
    </row>
    <row r="23" spans="1:37" s="42" customFormat="1" ht="14.1" customHeight="1" x14ac:dyDescent="0.25">
      <c r="A23" s="43"/>
      <c r="B23" s="36">
        <v>3</v>
      </c>
      <c r="C23" s="242" t="s">
        <v>43</v>
      </c>
      <c r="D23" s="243"/>
      <c r="E23" s="80">
        <v>14960</v>
      </c>
      <c r="F23" s="38">
        <f t="shared" si="0"/>
        <v>3.7231527338791967E-2</v>
      </c>
      <c r="G23" s="39" t="s">
        <v>42</v>
      </c>
      <c r="H23" s="37">
        <v>25</v>
      </c>
      <c r="I23" s="41"/>
      <c r="J23" s="37">
        <v>13</v>
      </c>
      <c r="K23" s="35"/>
      <c r="L23" s="35"/>
      <c r="M23" s="35"/>
      <c r="N23" s="168">
        <f>Q23+R23</f>
        <v>0</v>
      </c>
      <c r="O23" s="38" t="str">
        <f t="array" ref="O23">IF(OR(($K23=$G$20:$J$20)*($L23&gt;=$V23:$Y23)),$F23,"-----")</f>
        <v>-----</v>
      </c>
      <c r="P23" s="46"/>
      <c r="Q23" s="36">
        <f t="shared" si="1"/>
        <v>0</v>
      </c>
      <c r="R23" s="36">
        <f t="shared" si="1"/>
        <v>0</v>
      </c>
      <c r="S23" s="36">
        <f t="shared" si="1"/>
        <v>0</v>
      </c>
      <c r="T23" s="57">
        <f t="shared" si="2"/>
        <v>0</v>
      </c>
      <c r="U23" s="124"/>
      <c r="V23" s="126" t="s">
        <v>42</v>
      </c>
      <c r="W23" s="37">
        <v>25</v>
      </c>
      <c r="X23" s="127" t="s">
        <v>42</v>
      </c>
      <c r="Y23" s="37">
        <v>13</v>
      </c>
      <c r="Z23" s="120"/>
      <c r="AA23" s="144" t="str">
        <f t="array" ref="AA23">IF(OR(((K23="")*(M23="")),((K23=$G$20:$J$20)*(M23=""))),"nein","ja")</f>
        <v>nein</v>
      </c>
      <c r="AB23" s="144" t="str">
        <f t="array" ref="AB23">IF(OR(((K23="")*(N23="")),((K23=$G$20:$J$20)*(N23=""))),"nein","ja")</f>
        <v>ja</v>
      </c>
    </row>
    <row r="24" spans="1:37" s="42" customFormat="1" ht="14.1" customHeight="1" x14ac:dyDescent="0.25">
      <c r="A24" s="43"/>
      <c r="B24" s="82" t="s">
        <v>442</v>
      </c>
      <c r="C24" s="242" t="s">
        <v>228</v>
      </c>
      <c r="D24" s="243"/>
      <c r="E24" s="80">
        <v>15870</v>
      </c>
      <c r="F24" s="38">
        <f t="shared" si="0"/>
        <v>3.9496279336004581E-2</v>
      </c>
      <c r="G24" s="39" t="s">
        <v>42</v>
      </c>
      <c r="H24" s="83">
        <v>30</v>
      </c>
      <c r="I24" s="41"/>
      <c r="J24" s="37">
        <v>15</v>
      </c>
      <c r="K24" s="35"/>
      <c r="L24" s="35"/>
      <c r="M24" s="35"/>
      <c r="N24" s="168">
        <f>Q24+R24</f>
        <v>0</v>
      </c>
      <c r="O24" s="38" t="str">
        <f t="array" ref="O24">IF(OR(($K24=$G$20:$J$20)*($L24&gt;=$V24:$Y24)),$F24,"-----")</f>
        <v>-----</v>
      </c>
      <c r="P24" s="46"/>
      <c r="Q24" s="36">
        <f t="shared" si="1"/>
        <v>0</v>
      </c>
      <c r="R24" s="36">
        <f t="shared" si="1"/>
        <v>0</v>
      </c>
      <c r="S24" s="36">
        <f t="shared" si="1"/>
        <v>0</v>
      </c>
      <c r="T24" s="57">
        <f t="shared" si="2"/>
        <v>0</v>
      </c>
      <c r="U24" s="124"/>
      <c r="V24" s="126" t="s">
        <v>42</v>
      </c>
      <c r="W24" s="83">
        <v>30</v>
      </c>
      <c r="X24" s="127" t="s">
        <v>42</v>
      </c>
      <c r="Y24" s="37">
        <v>15</v>
      </c>
      <c r="Z24" s="120"/>
      <c r="AA24" s="144" t="str">
        <f t="array" ref="AA24">IF(OR(((K24="")*(M24="")),((K24=$G$20:$J$20)*(M24=""))),"nein","ja")</f>
        <v>nein</v>
      </c>
      <c r="AB24" s="144" t="str">
        <f t="array" ref="AB24">IF(OR(((K24="")*(N24="")),((K24=$G$20:$J$20)*(N24=""))),"nein","ja")</f>
        <v>ja</v>
      </c>
    </row>
    <row r="25" spans="1:37" s="42" customFormat="1" ht="14.1" customHeight="1" x14ac:dyDescent="0.25">
      <c r="A25" s="43"/>
      <c r="B25" s="82" t="s">
        <v>443</v>
      </c>
      <c r="C25" s="242" t="s">
        <v>527</v>
      </c>
      <c r="D25" s="243"/>
      <c r="E25" s="80">
        <v>9520</v>
      </c>
      <c r="F25" s="38">
        <f t="shared" si="0"/>
        <v>2.3692790124685798E-2</v>
      </c>
      <c r="G25" s="39"/>
      <c r="H25" s="83">
        <v>40</v>
      </c>
      <c r="I25" s="41"/>
      <c r="J25" s="37">
        <v>20</v>
      </c>
      <c r="K25" s="35"/>
      <c r="L25" s="35"/>
      <c r="M25" s="35"/>
      <c r="N25" s="168">
        <f>Q25+R25</f>
        <v>0</v>
      </c>
      <c r="O25" s="38" t="str">
        <f t="array" ref="O25">IF(OR(($K25=$G$20:$J$20)*($L25&gt;=$V25:$Y25)),$F25,"-----")</f>
        <v>-----</v>
      </c>
      <c r="P25" s="46"/>
      <c r="Q25" s="36">
        <f t="shared" si="1"/>
        <v>0</v>
      </c>
      <c r="R25" s="36">
        <f>IF(OR($K25="V",$K25="n"),0,M25)</f>
        <v>0</v>
      </c>
      <c r="S25" s="36">
        <f>IF(OR($K25="V",$K25="n"),0,N25)</f>
        <v>0</v>
      </c>
      <c r="T25" s="57">
        <f t="shared" si="2"/>
        <v>0</v>
      </c>
      <c r="U25" s="124"/>
      <c r="V25" s="126" t="s">
        <v>42</v>
      </c>
      <c r="W25" s="83">
        <v>40</v>
      </c>
      <c r="X25" s="127" t="s">
        <v>42</v>
      </c>
      <c r="Y25" s="37">
        <v>20</v>
      </c>
      <c r="Z25" s="120"/>
      <c r="AA25" s="144" t="str">
        <f t="array" ref="AA25">IF(OR(((K25="")*(M25="")),((K25=$G$20:$J$20)*(M25=""))),"nein","ja")</f>
        <v>nein</v>
      </c>
      <c r="AB25" s="144" t="str">
        <f t="array" ref="AB25">IF(OR(((K25="")*(N25="")),((K25=$G$20:$J$20)*(N25=""))),"nein","ja")</f>
        <v>ja</v>
      </c>
    </row>
    <row r="26" spans="1:37" s="42" customFormat="1" ht="14.1" customHeight="1" x14ac:dyDescent="0.25">
      <c r="A26" s="43"/>
      <c r="B26" s="36">
        <v>6</v>
      </c>
      <c r="C26" s="242" t="s">
        <v>288</v>
      </c>
      <c r="D26" s="243"/>
      <c r="E26" s="80">
        <v>6180</v>
      </c>
      <c r="F26" s="38">
        <f t="shared" si="0"/>
        <v>1.5380403673377965E-2</v>
      </c>
      <c r="G26" s="39" t="s">
        <v>42</v>
      </c>
      <c r="H26" s="83">
        <v>20</v>
      </c>
      <c r="I26" s="41"/>
      <c r="J26" s="37">
        <v>10</v>
      </c>
      <c r="K26" s="35"/>
      <c r="L26" s="35"/>
      <c r="M26" s="35"/>
      <c r="N26" s="168">
        <f>Q26+R26</f>
        <v>0</v>
      </c>
      <c r="O26" s="38" t="str">
        <f t="array" ref="O26">IF(OR(($K26=$G$20:$J$20)*($L26&gt;=$V26:$Y26)),$F26,"-----")</f>
        <v>-----</v>
      </c>
      <c r="P26" s="46"/>
      <c r="Q26" s="36">
        <f t="shared" si="1"/>
        <v>0</v>
      </c>
      <c r="R26" s="36">
        <f>IF(OR($K26="V",$K26="n"),0,M26)</f>
        <v>0</v>
      </c>
      <c r="S26" s="36">
        <f t="shared" si="1"/>
        <v>0</v>
      </c>
      <c r="T26" s="57">
        <f t="shared" si="2"/>
        <v>0</v>
      </c>
      <c r="U26" s="124"/>
      <c r="V26" s="126" t="s">
        <v>42</v>
      </c>
      <c r="W26" s="83">
        <v>20</v>
      </c>
      <c r="X26" s="127" t="s">
        <v>42</v>
      </c>
      <c r="Y26" s="37">
        <v>10</v>
      </c>
      <c r="Z26" s="120"/>
      <c r="AA26" s="144" t="str">
        <f t="array" ref="AA26">IF(OR(((K26="")*(M26="")),((K26=$G$20:$J$20)*(M26=""))),"nein","ja")</f>
        <v>nein</v>
      </c>
      <c r="AB26" s="144" t="str">
        <f t="array" ref="AB26">IF(OR(((K26="")*(N26="")),((K26=$G$20:$J$20)*(N26=""))),"nein","ja")</f>
        <v>ja</v>
      </c>
    </row>
    <row r="27" spans="1:37" s="42" customFormat="1" ht="33.75" customHeight="1" x14ac:dyDescent="0.25">
      <c r="A27" s="43"/>
      <c r="B27" s="36">
        <v>7</v>
      </c>
      <c r="C27" s="254" t="s">
        <v>524</v>
      </c>
      <c r="D27" s="253"/>
      <c r="E27" s="80">
        <v>1800</v>
      </c>
      <c r="F27" s="38">
        <f>E27/neu_ges</f>
        <v>4.4797292252557177E-3</v>
      </c>
      <c r="G27" s="39" t="s">
        <v>42</v>
      </c>
      <c r="H27" s="39" t="s">
        <v>42</v>
      </c>
      <c r="I27" s="63" t="s">
        <v>157</v>
      </c>
      <c r="J27" s="39" t="s">
        <v>42</v>
      </c>
      <c r="K27" s="35"/>
      <c r="L27" s="35"/>
      <c r="M27" s="132"/>
      <c r="N27" s="132"/>
      <c r="O27" s="38" t="str">
        <f t="array" ref="O27">IF(OR(($K27=$G$20:$J$20)*($L27&gt;0)),$F27,"-----")</f>
        <v>-----</v>
      </c>
      <c r="P27" s="46"/>
      <c r="Q27" s="36">
        <f t="shared" ref="Q27:S40" si="7">IF(OR($K27="V",$K27="n"),0,L27)</f>
        <v>0</v>
      </c>
      <c r="R27" s="131"/>
      <c r="S27" s="131"/>
      <c r="T27" s="57">
        <f t="shared" si="2"/>
        <v>0</v>
      </c>
      <c r="U27" s="124"/>
      <c r="V27" s="126" t="s">
        <v>42</v>
      </c>
      <c r="W27" s="126" t="s">
        <v>42</v>
      </c>
      <c r="X27" s="63" t="s">
        <v>30</v>
      </c>
      <c r="Y27" s="126" t="s">
        <v>42</v>
      </c>
      <c r="Z27" s="120"/>
      <c r="AA27" s="147"/>
      <c r="AB27" s="147"/>
    </row>
    <row r="28" spans="1:37" s="42" customFormat="1" ht="45.75" customHeight="1" x14ac:dyDescent="0.25">
      <c r="A28" s="43"/>
      <c r="B28" s="36">
        <v>8</v>
      </c>
      <c r="C28" s="254" t="s">
        <v>289</v>
      </c>
      <c r="D28" s="253"/>
      <c r="E28" s="80">
        <v>5870</v>
      </c>
      <c r="F28" s="38">
        <f t="shared" si="0"/>
        <v>1.460889475125059E-2</v>
      </c>
      <c r="G28" s="39" t="s">
        <v>42</v>
      </c>
      <c r="H28" s="39" t="s">
        <v>42</v>
      </c>
      <c r="I28" s="63" t="s">
        <v>157</v>
      </c>
      <c r="J28" s="39" t="s">
        <v>42</v>
      </c>
      <c r="K28" s="35"/>
      <c r="L28" s="35"/>
      <c r="M28" s="132"/>
      <c r="N28" s="132"/>
      <c r="O28" s="38" t="str">
        <f t="array" ref="O28">IF(OR(($K28=$G$20:$J$20)*($L28&gt;0)),$F28,"-----")</f>
        <v>-----</v>
      </c>
      <c r="P28" s="46"/>
      <c r="Q28" s="36">
        <f t="shared" si="7"/>
        <v>0</v>
      </c>
      <c r="R28" s="131"/>
      <c r="S28" s="131"/>
      <c r="T28" s="57">
        <f t="shared" si="2"/>
        <v>0</v>
      </c>
      <c r="U28" s="124"/>
      <c r="V28" s="126" t="s">
        <v>42</v>
      </c>
      <c r="W28" s="126" t="s">
        <v>42</v>
      </c>
      <c r="X28" s="63" t="s">
        <v>30</v>
      </c>
      <c r="Y28" s="126" t="s">
        <v>42</v>
      </c>
      <c r="Z28" s="120"/>
      <c r="AA28" s="147"/>
      <c r="AB28" s="147"/>
      <c r="AC28" s="138"/>
    </row>
    <row r="29" spans="1:37" s="42" customFormat="1" ht="13.5" customHeight="1" x14ac:dyDescent="0.25">
      <c r="A29" s="43"/>
      <c r="B29" s="36">
        <v>9</v>
      </c>
      <c r="C29" s="252" t="s">
        <v>435</v>
      </c>
      <c r="D29" s="253"/>
      <c r="E29" s="80">
        <v>32830</v>
      </c>
      <c r="F29" s="38">
        <f t="shared" si="0"/>
        <v>8.1705283591747349E-2</v>
      </c>
      <c r="G29" s="37" t="s">
        <v>290</v>
      </c>
      <c r="H29" s="39" t="s">
        <v>42</v>
      </c>
      <c r="I29" s="39" t="s">
        <v>42</v>
      </c>
      <c r="J29" s="37" t="s">
        <v>291</v>
      </c>
      <c r="K29" s="35"/>
      <c r="L29" s="35"/>
      <c r="M29" s="132"/>
      <c r="N29" s="174"/>
      <c r="O29" s="38" t="str">
        <f t="array" ref="O29">IF(OR(($K29=$I$20)*(N29&gt;0)),$F29,IF(OR(($K29=$G$20:$J$20)*($N29&gt;=$V29:$Y29)),$F29,"-----"))</f>
        <v>-----</v>
      </c>
      <c r="P29" s="46"/>
      <c r="Q29" s="36">
        <f>IF(OR($K29="V",$K29="n"),0,L29)</f>
        <v>0</v>
      </c>
      <c r="R29" s="131"/>
      <c r="S29" s="36">
        <f>IF(OR($K29="V",$K29="n"),0,N29)</f>
        <v>0</v>
      </c>
      <c r="T29" s="57">
        <f t="shared" si="2"/>
        <v>0</v>
      </c>
      <c r="U29" s="124"/>
      <c r="V29" s="37">
        <v>75</v>
      </c>
      <c r="W29" s="126" t="s">
        <v>42</v>
      </c>
      <c r="X29" s="126" t="s">
        <v>42</v>
      </c>
      <c r="Y29" s="37">
        <v>38</v>
      </c>
      <c r="Z29" s="120"/>
      <c r="AA29" s="147"/>
      <c r="AB29" s="145" t="str">
        <f t="array" ref="AB29">IF(OR(((K29="")*(N29="")),((K29=G20:J20)*(N29=""))),"nein","ja")</f>
        <v>nein</v>
      </c>
    </row>
    <row r="30" spans="1:37" s="42" customFormat="1" ht="14.1" customHeight="1" x14ac:dyDescent="0.25">
      <c r="A30" s="43"/>
      <c r="B30" s="36">
        <v>10</v>
      </c>
      <c r="C30" s="242" t="s">
        <v>44</v>
      </c>
      <c r="D30" s="253"/>
      <c r="E30" s="80">
        <v>72180</v>
      </c>
      <c r="F30" s="38">
        <f t="shared" si="0"/>
        <v>0.17963714193275429</v>
      </c>
      <c r="G30" s="37">
        <v>100</v>
      </c>
      <c r="H30" s="39" t="s">
        <v>42</v>
      </c>
      <c r="I30" s="39" t="s">
        <v>42</v>
      </c>
      <c r="J30" s="37">
        <v>50</v>
      </c>
      <c r="K30" s="35"/>
      <c r="L30" s="35"/>
      <c r="M30" s="35"/>
      <c r="N30" s="168">
        <f>Q30+R30</f>
        <v>0</v>
      </c>
      <c r="O30" s="38" t="str">
        <f t="array" ref="O30">IF(OR(($K30=$G$20:$J$20)*($L30&gt;=$V30:$Y30)),$F30,"-----")</f>
        <v>-----</v>
      </c>
      <c r="P30" s="46"/>
      <c r="Q30" s="36">
        <f t="shared" si="7"/>
        <v>0</v>
      </c>
      <c r="R30" s="36">
        <f t="shared" si="7"/>
        <v>0</v>
      </c>
      <c r="S30" s="36">
        <f t="shared" si="7"/>
        <v>0</v>
      </c>
      <c r="T30" s="57">
        <f t="shared" si="2"/>
        <v>0</v>
      </c>
      <c r="U30" s="124"/>
      <c r="V30" s="37">
        <v>100</v>
      </c>
      <c r="W30" s="126" t="s">
        <v>42</v>
      </c>
      <c r="X30" s="126" t="s">
        <v>42</v>
      </c>
      <c r="Y30" s="37">
        <v>50</v>
      </c>
      <c r="Z30" s="120"/>
      <c r="AA30" s="144" t="str">
        <f t="array" ref="AA30">IF(OR(((K30="")*(M30="")),((K30=$G$20:$J$20)*(M30=""))),"nein","ja")</f>
        <v>nein</v>
      </c>
      <c r="AB30" s="144" t="str">
        <f t="array" ref="AB30">IF(OR(((K30="")*(N30="")),((K30=$G$20:$J$20)*(N30=""))),"nein","ja")</f>
        <v>ja</v>
      </c>
    </row>
    <row r="31" spans="1:37" s="42" customFormat="1" ht="33.75" customHeight="1" x14ac:dyDescent="0.25">
      <c r="A31" s="43"/>
      <c r="B31" s="36">
        <v>11</v>
      </c>
      <c r="C31" s="254" t="s">
        <v>424</v>
      </c>
      <c r="D31" s="253"/>
      <c r="E31" s="80">
        <v>26280</v>
      </c>
      <c r="F31" s="38">
        <f t="shared" si="0"/>
        <v>6.540404668873348E-2</v>
      </c>
      <c r="G31" s="37">
        <v>50</v>
      </c>
      <c r="H31" s="39" t="s">
        <v>42</v>
      </c>
      <c r="I31" s="39" t="s">
        <v>42</v>
      </c>
      <c r="J31" s="37">
        <v>25</v>
      </c>
      <c r="K31" s="35"/>
      <c r="L31" s="35"/>
      <c r="M31" s="35"/>
      <c r="N31" s="168">
        <f>Q31+R31</f>
        <v>0</v>
      </c>
      <c r="O31" s="38" t="str">
        <f t="array" ref="O31">IF(OR(($K31=$J$20)*(N31&gt;=38)*(L31&gt;=J31)),$F31,IF(OR(($K31=$G$20:$J$20)*($N31&gt;=V31+Y31)*(L31&gt;=G31)),$F31,"-----"))</f>
        <v>-----</v>
      </c>
      <c r="P31" s="46"/>
      <c r="Q31" s="36">
        <f t="shared" si="7"/>
        <v>0</v>
      </c>
      <c r="R31" s="36">
        <f t="shared" ref="R31" si="8">IF(OR($K31="V",$K31="n"),0,M31)</f>
        <v>0</v>
      </c>
      <c r="S31" s="36">
        <f t="shared" ref="S31" si="9">IF(OR($K31="V",$K31="n"),0,N31)</f>
        <v>0</v>
      </c>
      <c r="T31" s="57">
        <f t="shared" si="2"/>
        <v>0</v>
      </c>
      <c r="U31" s="124"/>
      <c r="V31" s="37">
        <v>50</v>
      </c>
      <c r="W31" s="126" t="s">
        <v>42</v>
      </c>
      <c r="X31" s="126" t="s">
        <v>42</v>
      </c>
      <c r="Y31" s="37">
        <v>25</v>
      </c>
      <c r="Z31" s="120"/>
      <c r="AA31" s="144" t="str">
        <f t="array" ref="AA31">IF(OR(((K31="")*(M31="")),((K31=$G$20:$J$20)*(M31=""))),"nein","ja")</f>
        <v>nein</v>
      </c>
      <c r="AB31" s="145" t="str">
        <f t="array" ref="AB31">IF(OR(((K31="")*(N31="")),((K31=G20:J20)*(N31=""))),"nein","ja")</f>
        <v>ja</v>
      </c>
    </row>
    <row r="32" spans="1:37" s="42" customFormat="1" ht="22.5" customHeight="1" x14ac:dyDescent="0.25">
      <c r="A32" s="43"/>
      <c r="B32" s="36">
        <v>12</v>
      </c>
      <c r="C32" s="254" t="s">
        <v>206</v>
      </c>
      <c r="D32" s="253"/>
      <c r="E32" s="80">
        <v>17800</v>
      </c>
      <c r="F32" s="38">
        <f t="shared" si="0"/>
        <v>4.4299544560862096E-2</v>
      </c>
      <c r="G32" s="37">
        <v>40</v>
      </c>
      <c r="H32" s="39" t="s">
        <v>42</v>
      </c>
      <c r="I32" s="39" t="s">
        <v>42</v>
      </c>
      <c r="J32" s="37">
        <v>20</v>
      </c>
      <c r="K32" s="35"/>
      <c r="L32" s="35"/>
      <c r="M32" s="35"/>
      <c r="N32" s="168">
        <f>Q32+R32</f>
        <v>0</v>
      </c>
      <c r="O32" s="38" t="str">
        <f t="array" ref="O32">IF(OR(($K32=$G$20:$J$20)*($L32&gt;=$V32:$Y32)),$F32,"-----")</f>
        <v>-----</v>
      </c>
      <c r="P32" s="46"/>
      <c r="Q32" s="36">
        <f t="shared" si="7"/>
        <v>0</v>
      </c>
      <c r="R32" s="36">
        <f t="shared" ref="R32" si="10">IF(OR($K32="V",$K32="n"),0,M32)</f>
        <v>0</v>
      </c>
      <c r="S32" s="36">
        <f t="shared" ref="S32" si="11">IF(OR($K32="V",$K32="n"),0,N32)</f>
        <v>0</v>
      </c>
      <c r="T32" s="57">
        <f t="shared" si="2"/>
        <v>0</v>
      </c>
      <c r="U32" s="124"/>
      <c r="V32" s="37">
        <v>40</v>
      </c>
      <c r="W32" s="126" t="s">
        <v>42</v>
      </c>
      <c r="X32" s="126" t="s">
        <v>42</v>
      </c>
      <c r="Y32" s="37">
        <v>20</v>
      </c>
      <c r="Z32" s="120"/>
      <c r="AA32" s="144" t="str">
        <f t="array" ref="AA32">IF(OR(((K32="")*(M32="")),((K32=$G$20:$J$20)*(M32=""))),"nein","ja")</f>
        <v>nein</v>
      </c>
      <c r="AB32" s="145" t="str">
        <f t="array" ref="AB32">IF(OR(((K32="")*(N32="")),((K32=G20:J20)*(N32=""))),"nein","ja")</f>
        <v>ja</v>
      </c>
    </row>
    <row r="33" spans="1:33" s="42" customFormat="1" ht="14.1" customHeight="1" x14ac:dyDescent="0.25">
      <c r="A33" s="43"/>
      <c r="B33" s="36">
        <v>13</v>
      </c>
      <c r="C33" s="242" t="s">
        <v>46</v>
      </c>
      <c r="D33" s="243"/>
      <c r="E33" s="80">
        <v>63440</v>
      </c>
      <c r="F33" s="38">
        <f t="shared" si="0"/>
        <v>0.15788556780567931</v>
      </c>
      <c r="G33" s="37">
        <v>100</v>
      </c>
      <c r="H33" s="39" t="s">
        <v>42</v>
      </c>
      <c r="I33" s="39" t="s">
        <v>42</v>
      </c>
      <c r="J33" s="37">
        <v>50</v>
      </c>
      <c r="K33" s="35"/>
      <c r="L33" s="35"/>
      <c r="M33" s="35"/>
      <c r="N33" s="168">
        <f>Q33+R33</f>
        <v>0</v>
      </c>
      <c r="O33" s="38" t="str">
        <f t="array" ref="O33">IF(OR(($K33=$G$20:$J$20)*($L33&gt;=$V33:$Y33)),$F33,"-----")</f>
        <v>-----</v>
      </c>
      <c r="P33" s="46"/>
      <c r="Q33" s="36">
        <f t="shared" si="7"/>
        <v>0</v>
      </c>
      <c r="R33" s="36">
        <f>IF(OR($K33="V",$K33="n"),0,M33)</f>
        <v>0</v>
      </c>
      <c r="S33" s="36">
        <f t="shared" ref="S33" si="12">IF(OR($K33="V",$K33="n"),0,N33)</f>
        <v>0</v>
      </c>
      <c r="T33" s="57">
        <f t="shared" si="2"/>
        <v>0</v>
      </c>
      <c r="U33" s="124"/>
      <c r="V33" s="37">
        <v>100</v>
      </c>
      <c r="W33" s="126" t="s">
        <v>42</v>
      </c>
      <c r="X33" s="126" t="s">
        <v>42</v>
      </c>
      <c r="Y33" s="37">
        <v>50</v>
      </c>
      <c r="Z33" s="120"/>
      <c r="AA33" s="144" t="str">
        <f t="array" ref="AA33">IF(OR(((K33="")*(M33="")),((K33=$G$20:$J$20)*(M33=""))),"nein","ja")</f>
        <v>nein</v>
      </c>
      <c r="AB33" s="145" t="str">
        <f t="array" ref="AB33">IF(OR(((K33="")*(N33="")),((K33=G20:J20)*(N33=""))),"nein","ja")</f>
        <v>ja</v>
      </c>
    </row>
    <row r="34" spans="1:33" s="42" customFormat="1" ht="14.1" customHeight="1" x14ac:dyDescent="0.25">
      <c r="A34" s="43"/>
      <c r="B34" s="36">
        <v>14</v>
      </c>
      <c r="C34" s="242" t="s">
        <v>476</v>
      </c>
      <c r="D34" s="243"/>
      <c r="E34" s="212">
        <v>950</v>
      </c>
      <c r="F34" s="38">
        <f t="shared" si="0"/>
        <v>2.3643015355516287E-3</v>
      </c>
      <c r="G34" s="39" t="s">
        <v>42</v>
      </c>
      <c r="H34" s="63">
        <v>8</v>
      </c>
      <c r="I34" s="63" t="s">
        <v>157</v>
      </c>
      <c r="J34" s="40" t="s">
        <v>42</v>
      </c>
      <c r="K34" s="35"/>
      <c r="L34" s="35"/>
      <c r="M34" s="35"/>
      <c r="N34" s="168">
        <f>Q34+R34</f>
        <v>0</v>
      </c>
      <c r="O34" s="38" t="str">
        <f t="array" ref="O34">IF(OR(($K34=$I$20)*(L34&gt;0)),$F34,IF(OR(($K34=$G$20:$J$20)*($L34&gt;=$V34:$Y34)),$F34,"-----"))</f>
        <v>-----</v>
      </c>
      <c r="P34" s="46"/>
      <c r="Q34" s="36">
        <f>IF(OR($K34="V",$K34="n"),0,L34)</f>
        <v>0</v>
      </c>
      <c r="R34" s="36">
        <f>IF(OR($K34="V",$K34="n"),0,M34)</f>
        <v>0</v>
      </c>
      <c r="S34" s="36">
        <f t="shared" ref="S34" si="13">IF(OR($K34="V",$K34="n"),0,N34)</f>
        <v>0</v>
      </c>
      <c r="T34" s="57">
        <f>IF(OR($K34="V",$K34="n",$O34="-----"),0,O34)</f>
        <v>0</v>
      </c>
      <c r="U34" s="124"/>
      <c r="V34" s="126" t="s">
        <v>42</v>
      </c>
      <c r="W34" s="63">
        <v>8</v>
      </c>
      <c r="X34" s="63" t="s">
        <v>30</v>
      </c>
      <c r="Y34" s="126" t="s">
        <v>42</v>
      </c>
      <c r="Z34" s="120"/>
      <c r="AA34" s="144" t="str">
        <f t="array" ref="AA34">IF(OR(((K34="")*(M34="")),((K34=$G$20:$J$20)*(M34=""))),"nein","ja")</f>
        <v>nein</v>
      </c>
      <c r="AB34" s="145" t="str">
        <f t="array" ref="AB34">IF(OR(((K34="")*(N34="")),((K34=G21:J21)*(N34=""))),"nein","ja")</f>
        <v>ja</v>
      </c>
    </row>
    <row r="35" spans="1:33" s="42" customFormat="1" ht="14.1" customHeight="1" x14ac:dyDescent="0.25">
      <c r="A35" s="43"/>
      <c r="B35" s="36">
        <v>15</v>
      </c>
      <c r="C35" s="242" t="s">
        <v>444</v>
      </c>
      <c r="D35" s="243"/>
      <c r="E35" s="80">
        <v>4710</v>
      </c>
      <c r="F35" s="38">
        <f t="shared" si="0"/>
        <v>1.1721958139419128E-2</v>
      </c>
      <c r="G35" s="39"/>
      <c r="H35" s="63">
        <v>15</v>
      </c>
      <c r="I35" s="63" t="s">
        <v>157</v>
      </c>
      <c r="J35" s="63">
        <v>8</v>
      </c>
      <c r="K35" s="35"/>
      <c r="L35" s="35"/>
      <c r="M35" s="35"/>
      <c r="N35" s="168">
        <f t="shared" ref="N35:N40" si="14">Q35+R35</f>
        <v>0</v>
      </c>
      <c r="O35" s="38" t="str">
        <f t="array" ref="O35">IF(OR(($K35=$I$20)*(L35&gt;0)),$F35,IF(OR(($K35=$G$20:$J$20)*($L35&gt;=$V35:$Y35)),$F35,"-----"))</f>
        <v>-----</v>
      </c>
      <c r="P35" s="46"/>
      <c r="Q35" s="36">
        <f t="shared" ref="Q35" si="15">IF(OR($K35="V",$K35="n"),0,L35)</f>
        <v>0</v>
      </c>
      <c r="R35" s="36">
        <f t="shared" ref="R35" si="16">IF(OR($K35="V",$K35="n"),0,M35)</f>
        <v>0</v>
      </c>
      <c r="S35" s="36">
        <f t="shared" ref="S35" si="17">IF(OR($K35="V",$K35="n"),0,N35)</f>
        <v>0</v>
      </c>
      <c r="T35" s="57">
        <f>IF(OR($K35="V",$K35="n",$O35="-----"),0,O35)</f>
        <v>0</v>
      </c>
      <c r="U35" s="124"/>
      <c r="V35" s="126" t="s">
        <v>42</v>
      </c>
      <c r="W35" s="63">
        <v>15</v>
      </c>
      <c r="X35" s="63" t="s">
        <v>30</v>
      </c>
      <c r="Y35" s="63">
        <v>8</v>
      </c>
      <c r="Z35" s="120"/>
      <c r="AA35" s="144" t="str">
        <f t="array" ref="AA35">IF(OR(((K35="")*(M35="")),((K35=$G$20:$J$20)*(M35=""))),"nein","ja")</f>
        <v>nein</v>
      </c>
      <c r="AB35" s="145" t="str">
        <f t="array" ref="AB35">IF(OR(((K35="")*(N35="")),((K35=G19:J19)*(N35=""))),"nein","ja")</f>
        <v>ja</v>
      </c>
    </row>
    <row r="36" spans="1:33" s="42" customFormat="1" ht="14.1" customHeight="1" x14ac:dyDescent="0.25">
      <c r="A36" s="43"/>
      <c r="B36" s="36">
        <v>16</v>
      </c>
      <c r="C36" s="242" t="s">
        <v>389</v>
      </c>
      <c r="D36" s="243"/>
      <c r="E36" s="80">
        <v>14500</v>
      </c>
      <c r="F36" s="38">
        <f t="shared" si="0"/>
        <v>3.6086707647893283E-2</v>
      </c>
      <c r="G36" s="39" t="s">
        <v>42</v>
      </c>
      <c r="H36" s="63" t="s">
        <v>320</v>
      </c>
      <c r="I36" s="39" t="s">
        <v>42</v>
      </c>
      <c r="J36" s="63" t="s">
        <v>321</v>
      </c>
      <c r="K36" s="35"/>
      <c r="L36" s="35"/>
      <c r="M36" s="35"/>
      <c r="N36" s="168">
        <f t="shared" si="14"/>
        <v>0</v>
      </c>
      <c r="O36" s="38" t="str">
        <f t="array" ref="O36">IF(OR(($K36=$G$20:$J$20)*($N36&gt;=$V36:$Y36)),$F36,"-----")</f>
        <v>-----</v>
      </c>
      <c r="P36" s="46"/>
      <c r="Q36" s="36">
        <f t="shared" si="7"/>
        <v>0</v>
      </c>
      <c r="R36" s="36">
        <f t="shared" ref="R36" si="18">IF(OR($K36="V",$K36="n"),0,M36)</f>
        <v>0</v>
      </c>
      <c r="S36" s="36">
        <f t="shared" ref="S36" si="19">IF(OR($K36="V",$K36="n"),0,N36)</f>
        <v>0</v>
      </c>
      <c r="T36" s="57">
        <f>IF(OR($K36="V",$K36="n",$O36="-----"),0,O36)</f>
        <v>0</v>
      </c>
      <c r="U36" s="124"/>
      <c r="V36" s="126" t="s">
        <v>42</v>
      </c>
      <c r="W36" s="63">
        <v>35</v>
      </c>
      <c r="X36" s="126" t="s">
        <v>42</v>
      </c>
      <c r="Y36" s="63">
        <v>18</v>
      </c>
      <c r="Z36" s="120"/>
      <c r="AA36" s="144" t="str">
        <f t="array" ref="AA36">IF(OR(((K36="")*(M36="")),((K36=$G$20:$J$20)*(M36=""))),"nein","ja")</f>
        <v>nein</v>
      </c>
      <c r="AB36" s="145" t="str">
        <f t="array" ref="AB36">IF(OR(((K36="")*(N36="")),((K36=G20:J20)*(N36=""))),"nein","ja")</f>
        <v>ja</v>
      </c>
    </row>
    <row r="37" spans="1:33" s="42" customFormat="1" ht="14.1" customHeight="1" x14ac:dyDescent="0.25">
      <c r="A37" s="43"/>
      <c r="B37" s="36">
        <v>17</v>
      </c>
      <c r="C37" s="242" t="s">
        <v>390</v>
      </c>
      <c r="D37" s="243"/>
      <c r="E37" s="80">
        <v>15970</v>
      </c>
      <c r="F37" s="38">
        <f t="shared" si="0"/>
        <v>3.9745153181852122E-2</v>
      </c>
      <c r="G37" s="39" t="s">
        <v>42</v>
      </c>
      <c r="H37" s="63">
        <v>50</v>
      </c>
      <c r="I37" s="39" t="s">
        <v>42</v>
      </c>
      <c r="J37" s="63">
        <v>25</v>
      </c>
      <c r="K37" s="35"/>
      <c r="L37" s="35"/>
      <c r="M37" s="35"/>
      <c r="N37" s="168">
        <f t="shared" si="14"/>
        <v>0</v>
      </c>
      <c r="O37" s="38" t="str">
        <f t="array" ref="O37">IF(OR(($K37=$G$20:$J$20)*($L37&gt;=$V37:$Y37)),$F37,"-----")</f>
        <v>-----</v>
      </c>
      <c r="P37" s="46"/>
      <c r="Q37" s="36">
        <f t="shared" si="7"/>
        <v>0</v>
      </c>
      <c r="R37" s="36">
        <f t="shared" ref="R37" si="20">IF(OR($K37="V",$K37="n"),0,M37)</f>
        <v>0</v>
      </c>
      <c r="S37" s="36">
        <f t="shared" ref="S37" si="21">IF(OR($K37="V",$K37="n"),0,N37)</f>
        <v>0</v>
      </c>
      <c r="T37" s="57">
        <f t="shared" si="2"/>
        <v>0</v>
      </c>
      <c r="U37" s="124"/>
      <c r="V37" s="126" t="s">
        <v>42</v>
      </c>
      <c r="W37" s="63">
        <v>50</v>
      </c>
      <c r="X37" s="126" t="s">
        <v>42</v>
      </c>
      <c r="Y37" s="63">
        <v>25</v>
      </c>
      <c r="Z37" s="120"/>
      <c r="AA37" s="144" t="str">
        <f t="array" ref="AA37">IF(OR(((K37="")*(M37="")),((K37=$G$20:$J$20)*(M37=""))),"nein","ja")</f>
        <v>nein</v>
      </c>
      <c r="AB37" s="145" t="str">
        <f t="array" ref="AB37">IF(OR(((K37="")*(N37="")),((K37=G20:J20)*(N37=""))),"nein","ja")</f>
        <v>ja</v>
      </c>
    </row>
    <row r="38" spans="1:33" s="42" customFormat="1" ht="13.5" customHeight="1" x14ac:dyDescent="0.25">
      <c r="A38" s="43"/>
      <c r="B38" s="36">
        <v>18</v>
      </c>
      <c r="C38" s="252" t="s">
        <v>296</v>
      </c>
      <c r="D38" s="253"/>
      <c r="E38" s="80">
        <v>6430</v>
      </c>
      <c r="F38" s="38">
        <f>E38/neu_ges</f>
        <v>1.6002588287996816E-2</v>
      </c>
      <c r="G38" s="39" t="s">
        <v>42</v>
      </c>
      <c r="H38" s="37" t="s">
        <v>323</v>
      </c>
      <c r="I38" s="39" t="s">
        <v>42</v>
      </c>
      <c r="J38" s="37" t="s">
        <v>322</v>
      </c>
      <c r="K38" s="35"/>
      <c r="L38" s="35"/>
      <c r="M38" s="35"/>
      <c r="N38" s="168">
        <f t="shared" si="14"/>
        <v>0</v>
      </c>
      <c r="O38" s="38" t="str">
        <f t="array" ref="O38">IF(OR(($K38=$G$20:$J$20)*($N38&gt;=$V38:$Y38)),$F38,"-----")</f>
        <v>-----</v>
      </c>
      <c r="P38" s="46"/>
      <c r="Q38" s="36">
        <f t="shared" si="7"/>
        <v>0</v>
      </c>
      <c r="R38" s="36">
        <f t="shared" ref="R38" si="22">IF(OR($K38="V",$K38="n"),0,M38)</f>
        <v>0</v>
      </c>
      <c r="S38" s="36">
        <f t="shared" ref="S38" si="23">IF(OR($K38="V",$K38="n"),0,N38)</f>
        <v>0</v>
      </c>
      <c r="T38" s="57">
        <f t="shared" si="2"/>
        <v>0</v>
      </c>
      <c r="U38" s="124"/>
      <c r="V38" s="126" t="s">
        <v>42</v>
      </c>
      <c r="W38" s="37">
        <v>50</v>
      </c>
      <c r="X38" s="126" t="s">
        <v>42</v>
      </c>
      <c r="Y38" s="37">
        <v>25</v>
      </c>
      <c r="Z38" s="120"/>
      <c r="AA38" s="144" t="str">
        <f t="array" ref="AA38">IF(OR(((K38="")*(M38="")),((K38=$G$20:$J$20)*(M38=""))),"nein","ja")</f>
        <v>nein</v>
      </c>
      <c r="AB38" s="145" t="str">
        <f t="array" ref="AB38">IF(OR(((K38="")*(N38="")),((K38=G20:J20)*(N38=""))),"nein","ja")</f>
        <v>ja</v>
      </c>
    </row>
    <row r="39" spans="1:33" s="42" customFormat="1" ht="45" customHeight="1" x14ac:dyDescent="0.25">
      <c r="A39" s="43"/>
      <c r="B39" s="36">
        <v>19</v>
      </c>
      <c r="C39" s="254" t="s">
        <v>297</v>
      </c>
      <c r="D39" s="253"/>
      <c r="E39" s="80">
        <v>17130</v>
      </c>
      <c r="F39" s="38">
        <f t="shared" si="0"/>
        <v>4.2632089793683582E-2</v>
      </c>
      <c r="G39" s="39" t="s">
        <v>42</v>
      </c>
      <c r="H39" s="37">
        <v>75</v>
      </c>
      <c r="I39" s="39" t="s">
        <v>42</v>
      </c>
      <c r="J39" s="37">
        <v>37</v>
      </c>
      <c r="K39" s="35"/>
      <c r="L39" s="35"/>
      <c r="M39" s="35"/>
      <c r="N39" s="168">
        <f t="shared" si="14"/>
        <v>0</v>
      </c>
      <c r="O39" s="38" t="str">
        <f t="array" ref="O39">IF(OR(($K39=$G$20:$J$20)*($L39&gt;=$V39:$Y39)),$F39,"-----")</f>
        <v>-----</v>
      </c>
      <c r="P39" s="46"/>
      <c r="Q39" s="36">
        <f t="shared" si="7"/>
        <v>0</v>
      </c>
      <c r="R39" s="36">
        <f t="shared" ref="R39" si="24">IF(OR($K39="V",$K39="n"),0,M39)</f>
        <v>0</v>
      </c>
      <c r="S39" s="36">
        <f t="shared" ref="S39" si="25">IF(OR($K39="V",$K39="n"),0,N39)</f>
        <v>0</v>
      </c>
      <c r="T39" s="57">
        <f t="shared" si="2"/>
        <v>0</v>
      </c>
      <c r="U39" s="124"/>
      <c r="V39" s="126" t="s">
        <v>42</v>
      </c>
      <c r="W39" s="37">
        <v>75</v>
      </c>
      <c r="X39" s="126" t="s">
        <v>42</v>
      </c>
      <c r="Y39" s="37">
        <v>37</v>
      </c>
      <c r="Z39" s="120"/>
      <c r="AA39" s="144" t="str">
        <f t="array" ref="AA39">IF(OR(((K39="")*(M39="")),((K39=$G$20:$J$20)*(M39=""))),"nein","ja")</f>
        <v>nein</v>
      </c>
      <c r="AB39" s="145" t="str">
        <f t="array" ref="AB39">IF(OR(((K39="")*(N39="")),((K39=G21:J21)*(N39=""))),"nein","ja")</f>
        <v>ja</v>
      </c>
    </row>
    <row r="40" spans="1:33" s="42" customFormat="1" ht="14.1" customHeight="1" x14ac:dyDescent="0.25">
      <c r="A40" s="43"/>
      <c r="B40" s="36">
        <v>20</v>
      </c>
      <c r="C40" s="242" t="s">
        <v>91</v>
      </c>
      <c r="D40" s="243"/>
      <c r="E40" s="80">
        <v>10000</v>
      </c>
      <c r="F40" s="38">
        <f t="shared" si="0"/>
        <v>2.4887384584753987E-2</v>
      </c>
      <c r="G40" s="39" t="s">
        <v>42</v>
      </c>
      <c r="H40" s="37">
        <v>100</v>
      </c>
      <c r="I40" s="39" t="s">
        <v>42</v>
      </c>
      <c r="J40" s="37">
        <v>50</v>
      </c>
      <c r="K40" s="35"/>
      <c r="L40" s="35"/>
      <c r="M40" s="35"/>
      <c r="N40" s="168">
        <f t="shared" si="14"/>
        <v>0</v>
      </c>
      <c r="O40" s="38" t="str">
        <f t="array" ref="O40">IF(OR(($K40=$G$20:$J$20)*($L40&gt;=$V40:$Y40)),$F40,"-----")</f>
        <v>-----</v>
      </c>
      <c r="P40" s="46"/>
      <c r="Q40" s="36">
        <f t="shared" si="7"/>
        <v>0</v>
      </c>
      <c r="R40" s="36">
        <f t="shared" ref="R40" si="26">IF(OR($K40="V",$K40="n"),0,M40)</f>
        <v>0</v>
      </c>
      <c r="S40" s="36">
        <f t="shared" ref="S40" si="27">IF(OR($K40="V",$K40="n"),0,N40)</f>
        <v>0</v>
      </c>
      <c r="T40" s="57">
        <f t="shared" si="2"/>
        <v>0</v>
      </c>
      <c r="U40" s="124"/>
      <c r="V40" s="126" t="s">
        <v>42</v>
      </c>
      <c r="W40" s="37">
        <v>100</v>
      </c>
      <c r="X40" s="126" t="s">
        <v>42</v>
      </c>
      <c r="Y40" s="37">
        <v>50</v>
      </c>
      <c r="Z40" s="120"/>
      <c r="AA40" s="144" t="str">
        <f t="array" ref="AA40">IF(OR(((K40="")*(M40="")),((K40=$G$20:$J$20)*(M40=""))),"nein","ja")</f>
        <v>nein</v>
      </c>
      <c r="AB40" s="145" t="str">
        <f t="array" ref="AB40">IF(OR(((K40="")*(N40="")),((K40=G23:J23)*(N40=""))),"nein","ja")</f>
        <v>ja</v>
      </c>
    </row>
    <row r="41" spans="1:33" ht="21.75" customHeight="1" x14ac:dyDescent="0.25">
      <c r="C41" s="260" t="s">
        <v>0</v>
      </c>
      <c r="D41" s="260"/>
      <c r="E41" s="60">
        <f>SUM(E21:E40)</f>
        <v>401810</v>
      </c>
      <c r="F41" s="28">
        <f>SUM(F21:F40)</f>
        <v>1</v>
      </c>
      <c r="G41" s="32"/>
      <c r="H41" s="32"/>
      <c r="I41" s="32"/>
      <c r="J41" s="32"/>
      <c r="K41" s="69" t="s">
        <v>101</v>
      </c>
      <c r="L41" s="60" t="str">
        <f>IF(SUM(Q21:Q40)=0,"-----",SUM(Q21:Q40))</f>
        <v>-----</v>
      </c>
      <c r="M41" s="60" t="str">
        <f>IF(SUM(R21:R40)=0,"-----",SUM(R21:R40))</f>
        <v>-----</v>
      </c>
      <c r="N41" s="60" t="str">
        <f>IF(SUM(S21:S40)=0,"-----",SUM(S21:S40))</f>
        <v>-----</v>
      </c>
      <c r="O41" s="28" t="str">
        <f>IF(SUM(T21:T40)=0,"-----",SUM(T21:T40))</f>
        <v>-----</v>
      </c>
      <c r="P41" s="29"/>
      <c r="T41" s="125"/>
      <c r="V41" s="128"/>
      <c r="W41" s="129"/>
      <c r="X41" s="129"/>
      <c r="Y41" s="129"/>
      <c r="AA41" s="146"/>
      <c r="AB41" s="146"/>
    </row>
    <row r="42" spans="1:33" ht="9" customHeight="1" x14ac:dyDescent="0.25">
      <c r="C42" s="44"/>
      <c r="D42" s="44"/>
      <c r="E42" s="81"/>
      <c r="F42" s="29"/>
      <c r="G42" s="32"/>
      <c r="H42" s="32"/>
      <c r="I42" s="32"/>
      <c r="J42" s="32"/>
      <c r="K42" s="32"/>
      <c r="L42" s="32"/>
      <c r="M42" s="32"/>
      <c r="N42" s="32"/>
      <c r="O42" s="46"/>
      <c r="P42" s="46"/>
      <c r="T42" s="125"/>
      <c r="V42" s="128"/>
      <c r="W42" s="129"/>
      <c r="X42" s="129"/>
      <c r="Y42" s="129"/>
      <c r="AA42" s="146"/>
      <c r="AB42" s="146"/>
    </row>
    <row r="43" spans="1:33" ht="14.1" customHeight="1" x14ac:dyDescent="0.25">
      <c r="B43" s="36">
        <v>21</v>
      </c>
      <c r="C43" s="242" t="s">
        <v>45</v>
      </c>
      <c r="D43" s="243"/>
      <c r="E43" s="80">
        <v>49530</v>
      </c>
      <c r="F43" s="38">
        <f>E43/neu_ges</f>
        <v>0.12326721584828651</v>
      </c>
      <c r="G43" s="37">
        <v>200</v>
      </c>
      <c r="H43" s="39" t="s">
        <v>42</v>
      </c>
      <c r="I43" s="39" t="s">
        <v>42</v>
      </c>
      <c r="J43" s="37">
        <v>100</v>
      </c>
      <c r="K43" s="35"/>
      <c r="L43" s="35"/>
      <c r="M43" s="35"/>
      <c r="N43" s="168">
        <f>Q43+R43</f>
        <v>0</v>
      </c>
      <c r="O43" s="38" t="str" cm="1">
        <f t="array" ref="O43">IF(OR(($K43=$G$20:$J$20)*($L43&gt;=$V43:$Y43)),$F43,"-----")</f>
        <v>-----</v>
      </c>
      <c r="P43" s="46"/>
      <c r="Q43" s="36">
        <f>IF(OR($K43="V",$K43="n"),0,L43)</f>
        <v>0</v>
      </c>
      <c r="R43" s="36">
        <f t="shared" ref="R43" si="28">IF(OR($K43="V",$K43="n"),0,M43)</f>
        <v>0</v>
      </c>
      <c r="S43" s="36">
        <f t="shared" ref="S43" si="29">IF(OR($K43="V",$K43="n"),0,N43)</f>
        <v>0</v>
      </c>
      <c r="T43" s="57">
        <f t="array" ref="T43">IF(OR($K43="V",$K43="n",$O43="-----"),0,O43)</f>
        <v>0</v>
      </c>
      <c r="U43" s="124"/>
      <c r="V43" s="37">
        <v>200</v>
      </c>
      <c r="W43" s="126" t="s">
        <v>42</v>
      </c>
      <c r="X43" s="126" t="s">
        <v>42</v>
      </c>
      <c r="Y43" s="37">
        <v>100</v>
      </c>
      <c r="AA43" s="144" t="str">
        <f t="array" ref="AA43">IF(OR(((K43="")*(M43="")),((K43=$G$20:$J$20)*(M43=""))),"nein","ja")</f>
        <v>nein</v>
      </c>
      <c r="AB43" s="145" t="str">
        <f t="array" ref="AB43">IF(OR(((K43="")*(N43="")),((K43=G26:J26)*(N43=""))),"nein","ja")</f>
        <v>ja</v>
      </c>
    </row>
    <row r="44" spans="1:33" ht="14.1" customHeight="1" x14ac:dyDescent="0.25">
      <c r="B44" s="36">
        <v>22</v>
      </c>
      <c r="C44" s="261" t="s">
        <v>391</v>
      </c>
      <c r="D44" s="262"/>
      <c r="E44" s="80">
        <v>1600</v>
      </c>
      <c r="F44" s="38">
        <v>3.5000000000000001E-3</v>
      </c>
      <c r="G44" s="39"/>
      <c r="H44" s="37" t="s">
        <v>436</v>
      </c>
      <c r="I44" s="39"/>
      <c r="J44" s="39"/>
      <c r="K44" s="35"/>
      <c r="L44" s="35"/>
      <c r="M44" s="132"/>
      <c r="N44" s="132"/>
      <c r="O44" s="38" t="str">
        <f t="array" ref="O44">IF(OR(($K44=$AD$44:$AG$44)*($L44&gt;=$V44:$Y44)),$F44,"-----")</f>
        <v>-----</v>
      </c>
      <c r="P44" s="46"/>
      <c r="Q44" s="36">
        <f>IF(OR($K44="V",$K44="n"),0,L44)</f>
        <v>0</v>
      </c>
      <c r="R44" s="175"/>
      <c r="S44" s="175"/>
      <c r="T44" s="57">
        <f>IF(OR($K44="V",$K44="n",$O44="-----"),0,O44)</f>
        <v>0</v>
      </c>
      <c r="U44" s="124"/>
      <c r="V44" s="126" t="s">
        <v>42</v>
      </c>
      <c r="W44" s="63">
        <v>12</v>
      </c>
      <c r="X44" s="126" t="s">
        <v>42</v>
      </c>
      <c r="Y44" s="126" t="s">
        <v>42</v>
      </c>
      <c r="AA44" s="176"/>
      <c r="AB44" s="176"/>
      <c r="AD44" s="21" t="s">
        <v>36</v>
      </c>
      <c r="AE44" s="21" t="s">
        <v>438</v>
      </c>
      <c r="AF44" s="21" t="s">
        <v>38</v>
      </c>
      <c r="AG44" s="21" t="s">
        <v>39</v>
      </c>
    </row>
    <row r="45" spans="1:33" ht="14.1" customHeight="1" x14ac:dyDescent="0.25">
      <c r="B45" s="36">
        <v>23</v>
      </c>
      <c r="C45" s="261" t="s">
        <v>229</v>
      </c>
      <c r="D45" s="262"/>
      <c r="E45" s="80">
        <v>2170</v>
      </c>
      <c r="F45" s="38">
        <f>E45/neu_ges</f>
        <v>5.4005624548916151E-3</v>
      </c>
      <c r="G45" s="39" t="s">
        <v>42</v>
      </c>
      <c r="H45" s="63" t="s">
        <v>324</v>
      </c>
      <c r="I45" s="39" t="s">
        <v>42</v>
      </c>
      <c r="J45" s="123" t="s">
        <v>325</v>
      </c>
      <c r="K45" s="35"/>
      <c r="L45" s="35"/>
      <c r="M45" s="132"/>
      <c r="N45" s="174"/>
      <c r="O45" s="38" t="str">
        <f t="array" ref="O45">IF(OR(($K45=$G$20:$J$20)*($N45&gt;=$V45:$Y45)),$F45,"-----")</f>
        <v>-----</v>
      </c>
      <c r="P45" s="46"/>
      <c r="Q45" s="36">
        <f>IF(OR($K45="V",$K45="n"),0,L45)</f>
        <v>0</v>
      </c>
      <c r="R45" s="131"/>
      <c r="S45" s="36">
        <f>IF(OR($K45="V",$K45="n"),0,N45)</f>
        <v>0</v>
      </c>
      <c r="T45" s="57">
        <f>IF(OR($K45="V",$K45="n",$O45="-----"),0,O45)</f>
        <v>0</v>
      </c>
      <c r="U45" s="124"/>
      <c r="V45" s="126" t="s">
        <v>42</v>
      </c>
      <c r="W45" s="63">
        <v>30</v>
      </c>
      <c r="X45" s="126" t="s">
        <v>42</v>
      </c>
      <c r="Y45" s="37">
        <v>15</v>
      </c>
      <c r="AA45" s="148"/>
      <c r="AB45" s="145" t="str">
        <f t="array" ref="AB45">IF(OR(((K45="")*(N45="")),((K45=G20:J20)*(N45=""))),"nein","ja")</f>
        <v>nein</v>
      </c>
    </row>
    <row r="46" spans="1:33" ht="35.25" customHeight="1" x14ac:dyDescent="0.25">
      <c r="C46" s="260" t="s">
        <v>392</v>
      </c>
      <c r="D46" s="260"/>
      <c r="E46" s="60">
        <v>455110</v>
      </c>
      <c r="F46" s="28">
        <v>1.1322000000000001</v>
      </c>
      <c r="G46" s="27"/>
      <c r="H46" s="27"/>
      <c r="I46" s="27"/>
      <c r="J46" s="27"/>
      <c r="K46" s="56" t="s">
        <v>439</v>
      </c>
      <c r="L46" s="59" t="str">
        <f>IF(L41="-----","-----",L41+Q43+Q44+Q45)</f>
        <v>-----</v>
      </c>
      <c r="M46" s="59" t="str">
        <f>IF(M41="-----","-----",M41+R43+R44+R45)</f>
        <v>-----</v>
      </c>
      <c r="N46" s="59" t="str">
        <f>IF(N41="-----","-----",N41+S43+S44+S45)</f>
        <v>-----</v>
      </c>
      <c r="O46" s="58" t="str">
        <f>IF(O41="-----","-----",O41+T43+T44+T45)</f>
        <v>-----</v>
      </c>
      <c r="P46" s="74"/>
    </row>
    <row r="47" spans="1:33" ht="3" customHeight="1" x14ac:dyDescent="0.25">
      <c r="C47" s="259" t="s">
        <v>99</v>
      </c>
      <c r="D47" s="259"/>
      <c r="E47" s="259"/>
      <c r="F47" s="259"/>
      <c r="G47" s="259"/>
      <c r="H47" s="259"/>
      <c r="I47" s="259"/>
      <c r="J47" s="259"/>
      <c r="K47" s="259"/>
      <c r="L47" s="259"/>
      <c r="M47" s="259"/>
      <c r="N47" s="259"/>
      <c r="O47" s="259"/>
      <c r="P47" s="76"/>
    </row>
    <row r="48" spans="1:33" ht="9" customHeight="1" x14ac:dyDescent="0.25">
      <c r="D48" s="27"/>
      <c r="E48" s="27"/>
      <c r="F48" s="51"/>
      <c r="G48" s="27"/>
      <c r="H48" s="27"/>
      <c r="I48" s="27"/>
      <c r="J48" s="27"/>
      <c r="K48" s="27"/>
      <c r="L48" s="27"/>
      <c r="M48" s="27"/>
      <c r="N48" s="27"/>
    </row>
    <row r="49" spans="3:26" ht="20.25" customHeight="1" x14ac:dyDescent="0.25">
      <c r="C49" s="258" t="s">
        <v>475</v>
      </c>
      <c r="D49" s="258"/>
      <c r="E49" s="258"/>
      <c r="F49" s="258"/>
      <c r="G49" s="258"/>
      <c r="H49" s="258"/>
      <c r="I49" s="258"/>
      <c r="J49" s="258"/>
      <c r="L49" s="196" t="s">
        <v>13</v>
      </c>
      <c r="M49" s="196"/>
      <c r="N49" s="196"/>
      <c r="O49" s="196"/>
      <c r="P49" s="68"/>
      <c r="R49" s="138"/>
    </row>
    <row r="50" spans="3:26" ht="4.5" customHeight="1" x14ac:dyDescent="0.25">
      <c r="C50" s="258"/>
      <c r="D50" s="258"/>
      <c r="E50" s="258"/>
      <c r="F50" s="258"/>
      <c r="G50" s="258"/>
      <c r="H50" s="258"/>
      <c r="I50" s="258"/>
      <c r="J50" s="258"/>
      <c r="L50" s="68"/>
      <c r="O50" s="21"/>
      <c r="P50" s="21"/>
    </row>
    <row r="51" spans="3:26" ht="15" customHeight="1" x14ac:dyDescent="0.25">
      <c r="C51" s="258"/>
      <c r="D51" s="258"/>
      <c r="E51" s="258"/>
      <c r="F51" s="258"/>
      <c r="G51" s="258"/>
      <c r="H51" s="258"/>
      <c r="I51" s="258"/>
      <c r="J51" s="258"/>
      <c r="L51" s="51" t="s">
        <v>94</v>
      </c>
      <c r="O51" s="55">
        <f>SUM(O21:O40,O43,O44,O45)</f>
        <v>0</v>
      </c>
      <c r="P51" s="65"/>
    </row>
    <row r="52" spans="3:26" ht="15" customHeight="1" x14ac:dyDescent="0.25">
      <c r="C52" s="258"/>
      <c r="D52" s="258"/>
      <c r="E52" s="258"/>
      <c r="F52" s="258"/>
      <c r="G52" s="258"/>
      <c r="H52" s="258"/>
      <c r="I52" s="258"/>
      <c r="J52" s="258"/>
      <c r="L52" s="51" t="s">
        <v>95</v>
      </c>
      <c r="O52" s="64">
        <f>SUMIF(K21:K40,"V",F21:F40)+O51</f>
        <v>0</v>
      </c>
      <c r="P52" s="65"/>
      <c r="Z52" s="78"/>
    </row>
    <row r="53" spans="3:26" ht="15" customHeight="1" x14ac:dyDescent="0.25">
      <c r="C53" s="258"/>
      <c r="D53" s="258"/>
      <c r="E53" s="258"/>
      <c r="F53" s="258"/>
      <c r="G53" s="258"/>
      <c r="H53" s="258"/>
      <c r="I53" s="258"/>
      <c r="J53" s="258"/>
      <c r="L53" s="51" t="s">
        <v>122</v>
      </c>
      <c r="O53" s="55">
        <f>IF(O52&gt;0,O51/O52,0)</f>
        <v>0</v>
      </c>
      <c r="P53" s="65"/>
    </row>
    <row r="54" spans="3:26" ht="6" customHeight="1" x14ac:dyDescent="0.25">
      <c r="C54" s="258"/>
      <c r="D54" s="258"/>
      <c r="E54" s="258"/>
      <c r="F54" s="258"/>
      <c r="G54" s="258"/>
      <c r="H54" s="258"/>
      <c r="I54" s="258"/>
      <c r="J54" s="258"/>
      <c r="L54" s="51"/>
      <c r="O54" s="65"/>
      <c r="P54" s="65"/>
    </row>
    <row r="55" spans="3:26" ht="15" customHeight="1" x14ac:dyDescent="0.25">
      <c r="C55" s="258"/>
      <c r="D55" s="258"/>
      <c r="E55" s="258"/>
      <c r="F55" s="258"/>
      <c r="G55" s="258"/>
      <c r="H55" s="258"/>
      <c r="I55" s="258"/>
      <c r="J55" s="258"/>
      <c r="L55" s="51" t="s">
        <v>49</v>
      </c>
      <c r="O55" s="54">
        <f>COUNTIF(K21:K45,"Z")+COUNTIF(K21:K45,"M")</f>
        <v>0</v>
      </c>
      <c r="P55" s="50"/>
    </row>
    <row r="56" spans="3:26" ht="15" customHeight="1" x14ac:dyDescent="0.25">
      <c r="C56" s="258"/>
      <c r="D56" s="258"/>
      <c r="E56" s="258"/>
      <c r="F56" s="258"/>
      <c r="G56" s="258"/>
      <c r="H56" s="258"/>
      <c r="I56" s="258"/>
      <c r="J56" s="258"/>
      <c r="L56" s="51" t="s">
        <v>96</v>
      </c>
      <c r="M56" s="27"/>
      <c r="N56" s="27"/>
      <c r="O56" s="54">
        <f>COUNTIF(K21:K45,"T")</f>
        <v>0</v>
      </c>
      <c r="P56" s="50"/>
    </row>
    <row r="57" spans="3:26" ht="5.25" customHeight="1" thickBot="1" x14ac:dyDescent="0.3">
      <c r="C57" s="258"/>
      <c r="D57" s="258"/>
      <c r="E57" s="258"/>
      <c r="F57" s="258"/>
      <c r="G57" s="258"/>
      <c r="H57" s="258"/>
      <c r="I57" s="258"/>
      <c r="J57" s="258"/>
      <c r="L57" s="51"/>
      <c r="M57" s="27"/>
      <c r="N57" s="27"/>
      <c r="O57" s="50"/>
      <c r="P57" s="50"/>
    </row>
    <row r="58" spans="3:26" ht="15" customHeight="1" thickBot="1" x14ac:dyDescent="0.3">
      <c r="C58" s="258"/>
      <c r="D58" s="258"/>
      <c r="E58" s="258"/>
      <c r="F58" s="258"/>
      <c r="G58" s="258"/>
      <c r="H58" s="258"/>
      <c r="I58" s="258"/>
      <c r="J58" s="258"/>
      <c r="L58" s="49" t="s">
        <v>253</v>
      </c>
      <c r="O58" s="70" t="str">
        <f>IF(AND(O51&gt;=0.5,O53&gt;=0.7,C68="ja",C70="ja",C72=0,C74="ja",C76="ja",C78="ja",C80="ja"),"ja","nein")</f>
        <v>nein</v>
      </c>
      <c r="P58" s="75"/>
    </row>
    <row r="59" spans="3:26" ht="8.25" customHeight="1" x14ac:dyDescent="0.25">
      <c r="C59" s="258"/>
      <c r="D59" s="258"/>
      <c r="E59" s="258"/>
      <c r="F59" s="258"/>
      <c r="G59" s="258"/>
      <c r="H59" s="258"/>
      <c r="I59" s="258"/>
      <c r="J59" s="258"/>
      <c r="K59" s="61"/>
      <c r="O59" s="21"/>
      <c r="P59" s="21"/>
    </row>
    <row r="60" spans="3:26" ht="15" customHeight="1" x14ac:dyDescent="0.25">
      <c r="C60" s="258"/>
      <c r="D60" s="258"/>
      <c r="E60" s="258"/>
      <c r="F60" s="258"/>
      <c r="G60" s="258"/>
      <c r="H60" s="258"/>
      <c r="I60" s="258"/>
      <c r="J60" s="258"/>
    </row>
    <row r="61" spans="3:26" ht="81" customHeight="1" x14ac:dyDescent="0.25">
      <c r="C61" s="258"/>
      <c r="D61" s="258"/>
      <c r="E61" s="258"/>
      <c r="F61" s="258"/>
      <c r="G61" s="258"/>
      <c r="H61" s="258"/>
      <c r="I61" s="258"/>
      <c r="J61" s="258"/>
    </row>
    <row r="62" spans="3:26" ht="15" customHeight="1" x14ac:dyDescent="0.25">
      <c r="C62" s="197"/>
      <c r="D62" s="197"/>
      <c r="E62" s="197"/>
      <c r="F62" s="197"/>
      <c r="G62" s="197"/>
      <c r="H62" s="197"/>
      <c r="I62" s="197"/>
      <c r="J62" s="197"/>
    </row>
    <row r="63" spans="3:26" ht="15" customHeight="1" x14ac:dyDescent="0.25"/>
    <row r="64" spans="3:26" hidden="1" x14ac:dyDescent="0.25">
      <c r="C64" s="52">
        <v>46022</v>
      </c>
      <c r="F64" s="62"/>
      <c r="H64" s="146"/>
      <c r="K64" s="62"/>
      <c r="M64" s="62"/>
    </row>
    <row r="65" spans="3:13" ht="3.75" hidden="1" customHeight="1" thickBot="1" x14ac:dyDescent="0.3">
      <c r="C65" s="23"/>
    </row>
    <row r="66" spans="3:13" ht="15" hidden="1" thickBot="1" x14ac:dyDescent="0.3">
      <c r="C66" s="53">
        <f>IF(OR(M14="-----",M14&gt;C64),0,DATEDIF(M14,C64,"y"))</f>
        <v>0</v>
      </c>
      <c r="D66" s="62" t="s">
        <v>532</v>
      </c>
      <c r="F66" s="62"/>
      <c r="H66" s="62"/>
      <c r="K66" s="62"/>
      <c r="M66" s="15"/>
    </row>
    <row r="67" spans="3:13" ht="9" hidden="1" customHeight="1" x14ac:dyDescent="0.25"/>
    <row r="68" spans="3:13" ht="15.75" hidden="1" customHeight="1" x14ac:dyDescent="0.25">
      <c r="C68" s="67" t="str">
        <f>IF(AND(C66&lt;=2,O55&gt;=2),"ja",IF(AND(C66&gt;=3,O55&gt;=3),"ja","nein"))</f>
        <v>nein</v>
      </c>
      <c r="D68" s="62" t="s">
        <v>97</v>
      </c>
    </row>
    <row r="69" spans="3:13" ht="6" hidden="1" customHeight="1" x14ac:dyDescent="0.25">
      <c r="C69" s="23"/>
      <c r="D69" s="62"/>
    </row>
    <row r="70" spans="3:13" ht="17.25" hidden="1" customHeight="1" x14ac:dyDescent="0.25">
      <c r="C70" s="67" t="str">
        <f>IF(D6="","nein",IF(AND(C66&lt;=2,O56&lt;=2),"ja",IF(AND(C66&gt;=3,C66&lt;6,O56&lt;=1),"ja",IF(AND(C66&gt;=6,O56=0),"ja","nein"))))</f>
        <v>nein</v>
      </c>
      <c r="D70" s="62" t="s">
        <v>100</v>
      </c>
    </row>
    <row r="71" spans="3:13" ht="5.25" hidden="1" customHeight="1" x14ac:dyDescent="0.25"/>
    <row r="72" spans="3:13" hidden="1" x14ac:dyDescent="0.25">
      <c r="C72" s="66">
        <f>COUNTBLANK(K21:K40)+COUNTBLANK(K43)+COUNTBLANK(K44)+COUNTBLANK(K45)</f>
        <v>23</v>
      </c>
      <c r="D72" s="62" t="s">
        <v>98</v>
      </c>
    </row>
    <row r="73" spans="3:13" ht="6" hidden="1" customHeight="1" x14ac:dyDescent="0.25"/>
    <row r="74" spans="3:13" hidden="1" x14ac:dyDescent="0.25">
      <c r="C74" s="67" t="str">
        <f>IF(OR(D6="",M12="",D16="",D12="",D14=""),"nein","ja")</f>
        <v>nein</v>
      </c>
      <c r="D74" s="62" t="s">
        <v>111</v>
      </c>
    </row>
    <row r="75" spans="3:13" ht="6" hidden="1" customHeight="1" x14ac:dyDescent="0.25"/>
    <row r="76" spans="3:13" hidden="1" x14ac:dyDescent="0.25">
      <c r="C76" s="67" t="str">
        <f t="array" ref="C76">IF(OR((K21:K40="")*(L21:L40="")),"nein",IF(OR((K21:K40=G20:J20)*(L21:L40="")),"nein","ja"))</f>
        <v>nein</v>
      </c>
      <c r="D76" s="62" t="s">
        <v>147</v>
      </c>
    </row>
    <row r="77" spans="3:13" ht="6" hidden="1" customHeight="1" x14ac:dyDescent="0.25"/>
    <row r="78" spans="3:13" hidden="1" x14ac:dyDescent="0.25">
      <c r="C78" s="67" t="str">
        <f t="array" ref="C78">IF(OR((K43:K45="")*(L43:L45="")),"nein",IF(OR((K43:K45=G20:J20)*(L43:L45="")),"nein","ja"))</f>
        <v>nein</v>
      </c>
      <c r="D78" s="62" t="s">
        <v>231</v>
      </c>
    </row>
    <row r="79" spans="3:13" ht="6" hidden="1" customHeight="1" x14ac:dyDescent="0.25"/>
    <row r="80" spans="3:13" hidden="1" x14ac:dyDescent="0.25">
      <c r="C80" s="67" t="str">
        <f>IF((COUNTIF($AA$21:$AB$45,"nein"))=0,"ja","nein")</f>
        <v>nein</v>
      </c>
      <c r="D80" s="62" t="s">
        <v>332</v>
      </c>
    </row>
  </sheetData>
  <sheetProtection algorithmName="SHA-512" hashValue="A54VKAt529KI+5w74PuMsA2CGj8UyXXbAIb1f+JWoNBq/Sk5h5Foq2AVk8GI66K7zQxitu/QOj4ei1AwayNbRQ==" saltValue="9iKc0eL/n4ulUgL1VRGwsA=="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8">
    <mergeCell ref="C49:J61"/>
    <mergeCell ref="C34:D34"/>
    <mergeCell ref="C38:D38"/>
    <mergeCell ref="C40:D40"/>
    <mergeCell ref="C47:O47"/>
    <mergeCell ref="C43:D43"/>
    <mergeCell ref="C41:D41"/>
    <mergeCell ref="C45:D45"/>
    <mergeCell ref="C36:D36"/>
    <mergeCell ref="C46:D46"/>
    <mergeCell ref="C39:D39"/>
    <mergeCell ref="C44:D44"/>
    <mergeCell ref="C35:D35"/>
    <mergeCell ref="C29:D29"/>
    <mergeCell ref="C30:D30"/>
    <mergeCell ref="C31:D31"/>
    <mergeCell ref="G19:J19"/>
    <mergeCell ref="C37:D37"/>
    <mergeCell ref="C26:D26"/>
    <mergeCell ref="C33:D33"/>
    <mergeCell ref="C32:D32"/>
    <mergeCell ref="C21:D21"/>
    <mergeCell ref="C25:D25"/>
    <mergeCell ref="B19:D20"/>
    <mergeCell ref="C24:D24"/>
    <mergeCell ref="C27:D27"/>
    <mergeCell ref="C28:D28"/>
    <mergeCell ref="C22:D22"/>
    <mergeCell ref="B16:C16"/>
    <mergeCell ref="M12:O12"/>
    <mergeCell ref="D16:H16"/>
    <mergeCell ref="E19:E20"/>
    <mergeCell ref="C23:D23"/>
    <mergeCell ref="K19:O19"/>
    <mergeCell ref="M14:O14"/>
    <mergeCell ref="M16:O16"/>
    <mergeCell ref="B12:C12"/>
    <mergeCell ref="D12:H12"/>
    <mergeCell ref="B14:C14"/>
    <mergeCell ref="D14:H14"/>
    <mergeCell ref="B1:F2"/>
    <mergeCell ref="B3:C3"/>
    <mergeCell ref="D8:O8"/>
    <mergeCell ref="D10:O10"/>
    <mergeCell ref="D6:E6"/>
    <mergeCell ref="B6:C6"/>
    <mergeCell ref="B8:C8"/>
    <mergeCell ref="B10:C10"/>
  </mergeCells>
  <phoneticPr fontId="24" type="noConversion"/>
  <conditionalFormatting sqref="D6">
    <cfRule type="expression" dxfId="100" priority="41">
      <formula>LEN(TRIM(D6))=0</formula>
    </cfRule>
  </conditionalFormatting>
  <conditionalFormatting sqref="D12">
    <cfRule type="expression" dxfId="99" priority="7">
      <formula>LEN(TRIM(D12))=0</formula>
    </cfRule>
  </conditionalFormatting>
  <conditionalFormatting sqref="D14">
    <cfRule type="expression" dxfId="98" priority="2">
      <formula>LEN(TRIM(D14))=0</formula>
    </cfRule>
  </conditionalFormatting>
  <conditionalFormatting sqref="D16">
    <cfRule type="expression" dxfId="97" priority="443">
      <formula>LEN(TRIM(D16))=0</formula>
    </cfRule>
  </conditionalFormatting>
  <conditionalFormatting sqref="K21:K40">
    <cfRule type="expression" dxfId="94" priority="160" stopIfTrue="1">
      <formula>LEN(TRIM($K21))=0</formula>
    </cfRule>
  </conditionalFormatting>
  <conditionalFormatting sqref="K43:K44">
    <cfRule type="expression" dxfId="93" priority="182" stopIfTrue="1">
      <formula>LEN(TRIM($K43))=0</formula>
    </cfRule>
  </conditionalFormatting>
  <conditionalFormatting sqref="K45">
    <cfRule type="expression" dxfId="92" priority="80">
      <formula>LEN(TRIM($K45))=0</formula>
    </cfRule>
  </conditionalFormatting>
  <conditionalFormatting sqref="K59">
    <cfRule type="cellIs" dxfId="91" priority="430" stopIfTrue="1" operator="equal">
      <formula>"ja"</formula>
    </cfRule>
  </conditionalFormatting>
  <conditionalFormatting sqref="L21">
    <cfRule type="cellIs" dxfId="90" priority="2614" stopIfTrue="1" operator="lessThan">
      <formula>IF($K21="Z",$V21,IF($K21="T",$Y21,))</formula>
    </cfRule>
  </conditionalFormatting>
  <conditionalFormatting sqref="L22">
    <cfRule type="cellIs" dxfId="89" priority="24" stopIfTrue="1" operator="lessThan">
      <formula>IF($K22="M",$W$22,IF($K22="T",$Y$22))</formula>
    </cfRule>
  </conditionalFormatting>
  <conditionalFormatting sqref="L23">
    <cfRule type="cellIs" dxfId="88" priority="2617" stopIfTrue="1" operator="lessThan">
      <formula>IF($K23="M",$W$23,IF($K23="T",$Y$23))</formula>
    </cfRule>
  </conditionalFormatting>
  <conditionalFormatting sqref="L24">
    <cfRule type="cellIs" dxfId="87" priority="2621" stopIfTrue="1" operator="lessThan">
      <formula>IF($K24="M",$W$24,IF($K24="T",$Y$24))</formula>
    </cfRule>
  </conditionalFormatting>
  <conditionalFormatting sqref="L25">
    <cfRule type="cellIs" dxfId="86" priority="83" stopIfTrue="1" operator="lessThan">
      <formula>IF($K25="M",$W$25,IF($K25="T",$Y$25))</formula>
    </cfRule>
  </conditionalFormatting>
  <conditionalFormatting sqref="L26">
    <cfRule type="cellIs" dxfId="85" priority="140" stopIfTrue="1" operator="lessThan">
      <formula>IF($K26="M",$W$26,IF($K26="T",$Y$26))</formula>
    </cfRule>
  </conditionalFormatting>
  <conditionalFormatting sqref="L27:L28">
    <cfRule type="cellIs" dxfId="84" priority="134" stopIfTrue="1" operator="lessThanOrEqual">
      <formula>IF($K27="S",0,)</formula>
    </cfRule>
  </conditionalFormatting>
  <conditionalFormatting sqref="L27:L29">
    <cfRule type="expression" dxfId="83" priority="123" stopIfTrue="1">
      <formula>OR($K27="n",$K27="V")</formula>
    </cfRule>
    <cfRule type="expression" dxfId="82" priority="124" stopIfTrue="1">
      <formula>LEN(TRIM($L27))=0</formula>
    </cfRule>
  </conditionalFormatting>
  <conditionalFormatting sqref="L30:L33">
    <cfRule type="cellIs" dxfId="81" priority="156" stopIfTrue="1" operator="lessThan">
      <formula>IF($K30="Z",$V30,IF($K30="T",$Y30))</formula>
    </cfRule>
  </conditionalFormatting>
  <conditionalFormatting sqref="L34">
    <cfRule type="cellIs" dxfId="80" priority="122" stopIfTrue="1" operator="lessThan">
      <formula>IF($K34="M",$W$34,IF($K35="T",$Y$34,IF($K34="S",0)))</formula>
    </cfRule>
    <cfRule type="expression" dxfId="79" priority="121" stopIfTrue="1">
      <formula>LEN(TRIM($L34))=0</formula>
    </cfRule>
  </conditionalFormatting>
  <conditionalFormatting sqref="L35">
    <cfRule type="cellIs" dxfId="78" priority="22" stopIfTrue="1" operator="lessThan">
      <formula>IF($K35="M",$W$35,IF($K35="T",$Y$35,IF($K35="S",0)))</formula>
    </cfRule>
  </conditionalFormatting>
  <conditionalFormatting sqref="L37">
    <cfRule type="cellIs" dxfId="77" priority="116" stopIfTrue="1" operator="lessThan">
      <formula>IF($K37="M",$W$37,IF($K37="T",$Y$37,IF($K37="S",0)))</formula>
    </cfRule>
  </conditionalFormatting>
  <conditionalFormatting sqref="L39:L40">
    <cfRule type="cellIs" dxfId="76" priority="145" stopIfTrue="1" operator="lessThan">
      <formula>IF($K39="M",$W39,IF($K39="T",$Y39))</formula>
    </cfRule>
  </conditionalFormatting>
  <conditionalFormatting sqref="L43">
    <cfRule type="cellIs" dxfId="75" priority="179" operator="lessThan">
      <formula>IF($K43="Z",$V43,IF($K43="T",$Y43))</formula>
    </cfRule>
  </conditionalFormatting>
  <conditionalFormatting sqref="L44">
    <cfRule type="cellIs" dxfId="74" priority="180" stopIfTrue="1" operator="lessThan">
      <formula>IF($K44="A",$W$44)</formula>
    </cfRule>
    <cfRule type="expression" dxfId="73" priority="27">
      <formula>LEN(TRIM($L44))=0</formula>
    </cfRule>
    <cfRule type="expression" dxfId="72" priority="26">
      <formula>OR($K44="n",$K44="V")</formula>
    </cfRule>
  </conditionalFormatting>
  <conditionalFormatting sqref="L45">
    <cfRule type="expression" dxfId="71" priority="77">
      <formula>OR($K45="n",$K45="V")</formula>
    </cfRule>
    <cfRule type="expression" dxfId="70" priority="78">
      <formula>LEN(TRIM($L45))=0</formula>
    </cfRule>
  </conditionalFormatting>
  <conditionalFormatting sqref="L21:M21">
    <cfRule type="expression" dxfId="69" priority="2613" stopIfTrue="1">
      <formula>LEN(TRIM(L$21))=0</formula>
    </cfRule>
  </conditionalFormatting>
  <conditionalFormatting sqref="L22:M22">
    <cfRule type="expression" dxfId="68" priority="23" stopIfTrue="1">
      <formula>LEN(TRIM(L$22))=0</formula>
    </cfRule>
  </conditionalFormatting>
  <conditionalFormatting sqref="L22:M23">
    <cfRule type="expression" dxfId="67" priority="19" stopIfTrue="1">
      <formula>OR($K22="n",$K22="V")</formula>
    </cfRule>
  </conditionalFormatting>
  <conditionalFormatting sqref="L23:M23">
    <cfRule type="expression" dxfId="66" priority="2616" stopIfTrue="1">
      <formula>LEN(TRIM(L$23))=0</formula>
    </cfRule>
  </conditionalFormatting>
  <conditionalFormatting sqref="L24:M24">
    <cfRule type="expression" dxfId="65" priority="2620" stopIfTrue="1">
      <formula>LEN(TRIM(L$24))=0</formula>
    </cfRule>
  </conditionalFormatting>
  <conditionalFormatting sqref="L24:M25">
    <cfRule type="expression" dxfId="64" priority="81" stopIfTrue="1">
      <formula>OR($K24="n",$K24="V")</formula>
    </cfRule>
  </conditionalFormatting>
  <conditionalFormatting sqref="L25:M25">
    <cfRule type="expression" dxfId="63" priority="82" stopIfTrue="1">
      <formula>LEN(TRIM(L$25))=0</formula>
    </cfRule>
  </conditionalFormatting>
  <conditionalFormatting sqref="L26:M26">
    <cfRule type="expression" dxfId="62" priority="139" stopIfTrue="1">
      <formula>LEN(TRIM(L$26))=0</formula>
    </cfRule>
    <cfRule type="expression" dxfId="61" priority="138" stopIfTrue="1">
      <formula>OR($K26="n",$K26="V")</formula>
    </cfRule>
  </conditionalFormatting>
  <conditionalFormatting sqref="L30:M30">
    <cfRule type="expression" dxfId="60" priority="155" stopIfTrue="1">
      <formula>LEN(TRIM(L$30))=0</formula>
    </cfRule>
  </conditionalFormatting>
  <conditionalFormatting sqref="L30:M40">
    <cfRule type="expression" dxfId="59" priority="8" stopIfTrue="1">
      <formula>OR($K30="n",$K30="V")</formula>
    </cfRule>
  </conditionalFormatting>
  <conditionalFormatting sqref="L31:M31">
    <cfRule type="expression" dxfId="58" priority="154" stopIfTrue="1">
      <formula>LEN(TRIM(L$31))=0</formula>
    </cfRule>
  </conditionalFormatting>
  <conditionalFormatting sqref="L32:M32">
    <cfRule type="expression" dxfId="57" priority="153" stopIfTrue="1">
      <formula>LEN(TRIM(L$32))=0</formula>
    </cfRule>
  </conditionalFormatting>
  <conditionalFormatting sqref="L33:M33">
    <cfRule type="expression" dxfId="56" priority="152" stopIfTrue="1">
      <formula>LEN(TRIM(L$33))=0</formula>
    </cfRule>
  </conditionalFormatting>
  <conditionalFormatting sqref="L35:M35">
    <cfRule type="expression" dxfId="55" priority="21" stopIfTrue="1">
      <formula>LEN(TRIM(L$35))=0</formula>
    </cfRule>
  </conditionalFormatting>
  <conditionalFormatting sqref="L36:M36">
    <cfRule type="expression" dxfId="54" priority="43" stopIfTrue="1">
      <formula>LEN(TRIM(L$36))=0</formula>
    </cfRule>
  </conditionalFormatting>
  <conditionalFormatting sqref="L37:M37">
    <cfRule type="expression" dxfId="53" priority="115" stopIfTrue="1">
      <formula>LEN(TRIM(L$37))=0</formula>
    </cfRule>
  </conditionalFormatting>
  <conditionalFormatting sqref="L38:M38">
    <cfRule type="expression" dxfId="52" priority="112" stopIfTrue="1">
      <formula>LEN(TRIM(L$38))=0</formula>
    </cfRule>
  </conditionalFormatting>
  <conditionalFormatting sqref="L39:M39">
    <cfRule type="expression" dxfId="51" priority="144" stopIfTrue="1">
      <formula>LEN(TRIM(L$39))=0</formula>
    </cfRule>
  </conditionalFormatting>
  <conditionalFormatting sqref="L40:M40">
    <cfRule type="expression" dxfId="50" priority="143" stopIfTrue="1">
      <formula>LEN(TRIM(L$40))=0</formula>
    </cfRule>
  </conditionalFormatting>
  <conditionalFormatting sqref="L43:M43">
    <cfRule type="expression" dxfId="49" priority="147" stopIfTrue="1">
      <formula>LEN(TRIM(L$43))=0</formula>
    </cfRule>
    <cfRule type="expression" dxfId="48" priority="25" stopIfTrue="1">
      <formula>OR($K43="n",$K43="V")</formula>
    </cfRule>
  </conditionalFormatting>
  <conditionalFormatting sqref="L21:N21 N29 N45">
    <cfRule type="expression" dxfId="47" priority="42" stopIfTrue="1">
      <formula>OR($K21="n",$K21="V")</formula>
    </cfRule>
  </conditionalFormatting>
  <conditionalFormatting sqref="M12">
    <cfRule type="expression" dxfId="46" priority="442">
      <formula>LEN(TRIM(M12))=0</formula>
    </cfRule>
  </conditionalFormatting>
  <conditionalFormatting sqref="M34">
    <cfRule type="expression" dxfId="45" priority="9" stopIfTrue="1">
      <formula>LEN(TRIM(M$34))=0</formula>
    </cfRule>
  </conditionalFormatting>
  <conditionalFormatting sqref="N21 N29 N45">
    <cfRule type="expression" dxfId="44" priority="44" stopIfTrue="1">
      <formula>LEN(TRIM($N21))=0</formula>
    </cfRule>
  </conditionalFormatting>
  <conditionalFormatting sqref="N29">
    <cfRule type="cellIs" dxfId="43" priority="48" operator="lessThan">
      <formula>IF($K29="Z",$V$29,IF($K29="T",$Y$29))</formula>
    </cfRule>
    <cfRule type="expression" dxfId="42" priority="47">
      <formula>LEN(TRIM($N29))=0</formula>
    </cfRule>
    <cfRule type="expression" dxfId="41" priority="46">
      <formula>OR($K29="n",$K29="V")</formula>
    </cfRule>
  </conditionalFormatting>
  <conditionalFormatting sqref="N31">
    <cfRule type="cellIs" dxfId="40" priority="39" operator="lessThan">
      <formula>IF($K31="Z",$V$31+$Y$31,IF($K31="T",38))</formula>
    </cfRule>
    <cfRule type="cellIs" dxfId="39" priority="14" operator="equal">
      <formula>0</formula>
    </cfRule>
  </conditionalFormatting>
  <conditionalFormatting sqref="N36">
    <cfRule type="cellIs" dxfId="38" priority="36" operator="lessThan">
      <formula>IF($K36="M",$W$36,IF($K36="T",$Y$36))</formula>
    </cfRule>
    <cfRule type="cellIs" dxfId="37" priority="35" operator="equal">
      <formula>0</formula>
    </cfRule>
  </conditionalFormatting>
  <conditionalFormatting sqref="N38">
    <cfRule type="cellIs" dxfId="36" priority="34" operator="lessThan">
      <formula>IF($K38="M",$W$38,IF($K38="T",$Y$38))</formula>
    </cfRule>
    <cfRule type="cellIs" dxfId="35" priority="33" operator="equal">
      <formula>0</formula>
    </cfRule>
  </conditionalFormatting>
  <conditionalFormatting sqref="N45">
    <cfRule type="expression" dxfId="34" priority="52" stopIfTrue="1">
      <formula>OR($K45="n",$K45="V")</formula>
    </cfRule>
    <cfRule type="cellIs" dxfId="33" priority="57" stopIfTrue="1" operator="lessThan">
      <formula>IF($K45="M",$W$45,IF($K45="T",$Y$45))</formula>
    </cfRule>
    <cfRule type="expression" dxfId="32" priority="56" stopIfTrue="1">
      <formula>LEN(TRIM($N45))=0</formula>
    </cfRule>
  </conditionalFormatting>
  <conditionalFormatting sqref="O21:O40">
    <cfRule type="expression" dxfId="31" priority="15" stopIfTrue="1">
      <formula>OR($K21="n",$K21="V")</formula>
    </cfRule>
  </conditionalFormatting>
  <conditionalFormatting sqref="O43:O45">
    <cfRule type="expression" dxfId="30" priority="92" stopIfTrue="1">
      <formula>OR($K43="n",$K43="V")</formula>
    </cfRule>
  </conditionalFormatting>
  <conditionalFormatting sqref="O51">
    <cfRule type="cellIs" dxfId="29" priority="437" stopIfTrue="1" operator="greaterThan">
      <formula>0.4999</formula>
    </cfRule>
  </conditionalFormatting>
  <conditionalFormatting sqref="O53:O54">
    <cfRule type="cellIs" dxfId="28" priority="435" stopIfTrue="1" operator="greaterThan">
      <formula>0.69999</formula>
    </cfRule>
  </conditionalFormatting>
  <conditionalFormatting sqref="O55">
    <cfRule type="expression" dxfId="27" priority="436" stopIfTrue="1">
      <formula>$C$68="ja"</formula>
    </cfRule>
  </conditionalFormatting>
  <conditionalFormatting sqref="O56">
    <cfRule type="expression" dxfId="26" priority="85" stopIfTrue="1">
      <formula>O$58=0</formula>
    </cfRule>
    <cfRule type="expression" dxfId="25" priority="84" stopIfTrue="1">
      <formula>AND($C$70="ja",$O$55&lt;&gt;0)</formula>
    </cfRule>
  </conditionalFormatting>
  <conditionalFormatting sqref="O58">
    <cfRule type="cellIs" dxfId="24" priority="90" stopIfTrue="1" operator="equal">
      <formula>"ja"</formula>
    </cfRule>
    <cfRule type="cellIs" dxfId="23" priority="431" stopIfTrue="1" operator="equal">
      <formula>"nein"</formula>
    </cfRule>
  </conditionalFormatting>
  <dataValidations xWindow="315" yWindow="383" count="32">
    <dataValidation allowBlank="1" showInputMessage="1" showErrorMessage="1" errorTitle="Eingabefehler" sqref="M14 M16" xr:uid="{00000000-0002-0000-0000-000000000000}"/>
    <dataValidation type="list" allowBlank="1" showInputMessage="1" showErrorMessage="1" errorTitle="Hinweis" error="Auswahl treffen über Dropdown-Liste." sqref="D6" xr:uid="{00000000-0002-0000-0000-000001000000}">
      <formula1>ZentrumRegNr</formula1>
    </dataValidation>
    <dataValidation type="date" errorStyle="information" allowBlank="1" showInputMessage="1" showErrorMessage="1" errorTitle="Kennzahlenjahr" error="Es können nur Kennzahlenjahre von 2012 bis 2014 eingetragen werden." sqref="I17:J17" xr:uid="{00000000-0002-0000-0000-000002000000}">
      <formula1>2010</formula1>
      <formula2>2012</formula2>
    </dataValidation>
    <dataValidation type="list" allowBlank="1" showInputMessage="1" showErrorMessage="1" errorTitle="Nicht verfügbares Verfahren" error="Bitte wählen Sie eines der verfügbaren Zertifizierungssysteme aus." sqref="K29:K33 K43 K21" xr:uid="{00000000-0002-0000-0000-000003000000}">
      <formula1>NachweisstufeZT</formula1>
    </dataValidation>
    <dataValidation type="list" allowBlank="1" showInputMessage="1" showErrorMessage="1" errorTitle="Nicht verfügbares Verfahren" error="Bitte wählen Sie eines der verfügbaren Zertifizierungssysteme aus." sqref="K45 K23:K26 K36:K40" xr:uid="{00000000-0002-0000-0000-000004000000}">
      <formula1>NachweisstufeMT</formula1>
    </dataValidation>
    <dataValidation type="list" allowBlank="1" showInputMessage="1" showErrorMessage="1" errorTitle="Nicht verfügbares Verfahren" error="Bitte wählen Sie eines der verfügbaren Zertifizierungssysteme aus." sqref="K27:K28" xr:uid="{00000000-0002-0000-0000-000005000000}">
      <formula1>NachweisstufeS</formula1>
    </dataValidation>
    <dataValidation type="custom" showInputMessage="1" showErrorMessage="1" errorTitle="Eingabefehler" error="1. Ganze Zahl zwischen 1 und 5000 eingeben._x000a_2. Nachweisstufe n (Keine Versorgung der Tumorentität) - Keine Primärfallangabe zu tätigen." sqref="M27:N28 M29 M45" xr:uid="{00000000-0002-0000-0000-000006000000}">
      <formula1>IF(K27="n",FALSE,IF(AND(ISNUMBER(M27),M27&gt;0,M27&lt;=5000),M27,FALSE))</formula1>
    </dataValidation>
    <dataValidation showInputMessage="1" showErrorMessage="1" errorTitle="Eingafehler" error="1. Ganze Zahl zwischen 1 und 5000 eingeben._x000a_2. Nachweisstufe n (Keine Versorgung der Tumorentität) - Keine Primärfallangabe zu tätigen." sqref="N23:N26 N35:N40 N30:N33 N43:N44" xr:uid="{00000000-0002-0000-0000-000007000000}"/>
    <dataValidation type="textLength" allowBlank="1" showErrorMessage="1" errorTitle="Eingabefehler" error="Nur Texteingabe bis 100 Zeichen möglich." prompt="Name Vorname" sqref="D16" xr:uid="{00000000-0002-0000-0000-000008000000}">
      <formula1>0</formula1>
      <formula2>100</formula2>
    </dataValidation>
    <dataValidation type="custom" showInputMessage="1" showErrorMessage="1" errorTitle="Eingabefehler" error="1. Ganze Zahl zwischen 1 und 7000 eingeben." sqref="L32" xr:uid="{00000000-0002-0000-0000-000009000000}">
      <formula1>IF(AND(ISNUMBER(L32),L32&gt;0,L32&lt;=5000),L32,FALSE)</formula1>
    </dataValidation>
    <dataValidation type="custom" showInputMessage="1" showErrorMessage="1" errorTitle="Eingabefehler" error="1. Ganze Zahl zwischen 1 und 5000 eingeben._x000a_2. Zentrumsfälle kann nicht kleiner als Primärfälle sein." sqref="N45" xr:uid="{00000000-0002-0000-0000-00000A000000}">
      <formula1>IF(AND(ISNUMBER(N45),N45&gt;0,N45&gt;=$L$45),N45,FALSE)</formula1>
    </dataValidation>
    <dataValidation type="custom" showInputMessage="1" showErrorMessage="1" errorTitle="Eingabefehler" error="1. Ganze Zahl zwischen 1 und 5000 eingeben._x000a_2. Primärfälle kann nicht größer als Zentrumsfälle sein." sqref="L45" xr:uid="{00000000-0002-0000-0000-00000B000000}">
      <formula1>IF(N45="",IF(AND(ISNUMBER(L45),L45&gt;0,L45&lt;=5000),L45,FALSE),IF(L45&lt;=N45,L45,FALSE))</formula1>
    </dataValidation>
    <dataValidation type="custom" showInputMessage="1" showErrorMessage="1" errorTitle="Eingabefehler" error="1. Ganze Zahl zwischen 1 und 5000 eingeben." sqref="L22 L24:L25 L30:L31 L43:L44 M44 L38:L40 L34:L36" xr:uid="{00000000-0002-0000-0000-00000C000000}">
      <formula1>IF(AND(ISNUMBER(L22),L22&gt;0,L22&lt;=5000),L22,FALSE)</formula1>
    </dataValidation>
    <dataValidation type="custom" showInputMessage="1" showErrorMessage="1" errorTitle="Eingafehler" error="1. Ganze Zahl zwischen 1 und 5000 eingeben." sqref="L23" xr:uid="{00000000-0002-0000-0000-00000D000000}">
      <formula1>IF(AND(ISNUMBER(L23),L23&gt;0,L23&lt;=5000),L23,FALSE)</formula1>
    </dataValidation>
    <dataValidation type="custom" showInputMessage="1" showErrorMessage="1" errorTitle="Eingabefehler" error="1. Ganze Zahl zwischen 1 und 5000 eingeben._x000a_2. Nachweisstufe n (Keine Versorgung der Tumorentität) - Keine Primärfallangabe zu tätigen._x000a_3. Patientefälle kann nicht kleiner als Primärfälle sein." sqref="N29" xr:uid="{00000000-0002-0000-0000-00000E000000}">
      <formula1>IF(K29="n",FALSE,IF(AND(ISNUMBER(N29),N29&gt;0,N29&gt;=$L$29),N29,FALSE))</formula1>
    </dataValidation>
    <dataValidation type="custom" showInputMessage="1" showErrorMessage="1" errorTitle="Eingabefehler" error="1. Ganze Zahl zwischen 1 und 5000 eingeben._x000a_2. Nachweisstufe n - Keine Primärfallangabe zu tätigen._x000a_3. Zentrumsfälle muss größer als Summe Primärfälle und Rezidive/ Fernmetastasen sein." sqref="N21" xr:uid="{00000000-0002-0000-0000-00000F000000}">
      <formula1>IF(K21="n",FALSE,IF(AND(ISNUMBER(N21),N21&gt;(L21+M21),N21&lt;=5000),N21,FALSE))</formula1>
    </dataValidation>
    <dataValidation type="custom" showInputMessage="1" showErrorMessage="1" errorTitle="Eingabefehler" error="1. Ganze Zahl zwischen 1 und 5000 eingeben._x000a_2. Primärfälle kann nicht größer als Patientefälle sein." sqref="L29" xr:uid="{00000000-0002-0000-0000-000010000000}">
      <formula1>IF(N29="",IF(AND(ISNUMBER(L29),L29&gt;0,L29&lt;=5000),L29,FALSE),IF(L29&lt;=N29,L29,FALSE))</formula1>
    </dataValidation>
    <dataValidation type="custom" showInputMessage="1" showErrorMessage="1" errorTitle="Eingabefehler" error="1. Ganze Zahl zwischen 1 und 5000 eingeben." sqref="L37" xr:uid="{00000000-0002-0000-0000-000011000000}">
      <formula1>IF(AND(ISNUMBER(L37),L37&gt;0,L37&lt;=5000),35,FALSE)</formula1>
    </dataValidation>
    <dataValidation type="custom" showInputMessage="1" showErrorMessage="1" errorTitle="Eingabefehler" error="1. Ganze Zahl zwischen 1 und 5000 eingeben._x000a_2. Nachweisstufe n (Keine Versorgung der Tumorentität) - Keine Primärfallangabe zu tätigen." sqref="L26:L28 L33" xr:uid="{00000000-0002-0000-0000-000012000000}">
      <formula1>IF(AND(ISNUMBER(L26),L26&gt;0,L26&lt;=5000),L26,FALSE)</formula1>
    </dataValidation>
    <dataValidation type="whole" showInputMessage="1" showErrorMessage="1" errorTitle="Eingabefehler" error="1. Ganze Zahl zwischen 0 und 5000 eingeben._x000a_2. Summe Primärfälle und Rezidive/Fernmetastasen kann nicht größer sein als Zentrumsfälle" sqref="M21" xr:uid="{00000000-0002-0000-0000-000013000000}">
      <formula1>0</formula1>
      <formula2>IF(N21="",5000,(N21-L21))</formula2>
    </dataValidation>
    <dataValidation type="date" allowBlank="1" showInputMessage="1" showErrorMessage="1" errorTitle="Eingabefehler" error="Format: tt.mm.jjjj_x000a__x000a_Zeitraum zwischen 01.10.2024 - 31.01.2026 angeben." sqref="M12:O12" xr:uid="{00000000-0002-0000-0000-000014000000}">
      <formula1>45566</formula1>
      <formula2>46053</formula2>
    </dataValidation>
    <dataValidation type="custom" showInputMessage="1" showErrorMessage="1" errorTitle="Eingabefehler" error="1. Ganze Zahl zwischen 1 und 5000 eingeben._x000a_2. Summe Primärfälle und Rezidive/Fernmetastasen kann nicht größer sein als Zentrumsfälle" sqref="L21" xr:uid="{00000000-0002-0000-0000-000015000000}">
      <formula1>IF(OR(M21="",N21=""),IF(AND(ISNUMBER(L21),L21&gt;0,L21&lt;=5000),L21,FALSE),IF(L21+M21&gt;N21,FALSE,L21))</formula1>
    </dataValidation>
    <dataValidation showInputMessage="1" showErrorMessage="1" sqref="N22" xr:uid="{00000000-0002-0000-0000-000016000000}"/>
    <dataValidation type="list" allowBlank="1" showInputMessage="1" showErrorMessage="1" errorTitle="Nicht verfügbares Verfahren" error="Bitte wählen Sie eines der verfügbaren Zertifizierungssysteme aus." sqref="K35" xr:uid="{00000000-0002-0000-0000-000017000000}">
      <formula1>NachweisstufeMTS</formula1>
    </dataValidation>
    <dataValidation type="whole" showInputMessage="1" showErrorMessage="1" errorTitle="Eingabefehler" error="1. Ganze Zahl zwischen 0 und 5000 eingeben." sqref="M22 M24:M26 M36:M40 M43 M30:M31 M33:M34" xr:uid="{00000000-0002-0000-0000-000018000000}">
      <formula1>0</formula1>
      <formula2>5000</formula2>
    </dataValidation>
    <dataValidation type="whole" showInputMessage="1" showErrorMessage="1" errorTitle="Eingafehler" error="1. Ganze Zahl zwischen 0 und 5000 eingeben." sqref="M23" xr:uid="{00000000-0002-0000-0000-000019000000}">
      <formula1>0</formula1>
      <formula2>5000</formula2>
    </dataValidation>
    <dataValidation type="whole" showInputMessage="1" showErrorMessage="1" errorTitle="Eingabefehler" error="1. Ganze Zahl zwischen 0 und 7000 eingeben." sqref="M32" xr:uid="{00000000-0002-0000-0000-00001A000000}">
      <formula1>0</formula1>
      <formula2>7000</formula2>
    </dataValidation>
    <dataValidation type="whole" showInputMessage="1" showErrorMessage="1" errorTitle="Eingabefehler" error="1. Ganze Zahl zwischen 0 und 5000 eingeben._x000a_2. Nachweisstufe n (Keine Versorgung der Tumorentität) - Keine Primärfallangabe zu tätigen." sqref="M35" xr:uid="{00000000-0002-0000-0000-00001B000000}">
      <formula1>0</formula1>
      <formula2>5000</formula2>
    </dataValidation>
    <dataValidation type="list" allowBlank="1" showInputMessage="1" showErrorMessage="1" errorTitle="Nicht verfügbares Verfahren" error="Bitte wählen Sie eines der verfügbaren Zertifizierungssysteme aus." sqref="K34" xr:uid="{00000000-0002-0000-0000-00001C000000}">
      <formula1>NachweisstufeMS</formula1>
    </dataValidation>
    <dataValidation showInputMessage="1" showErrorMessage="1" errorTitle="Eingabefehler" error="1. Ganze Zahl zwischen 1 und 5000 eingeben._x000a_2. Nachweisstufe n (Keine Versorgung der Tumorentität) - Keine Primärfallangabe zu tätigen." sqref="N34" xr:uid="{00000000-0002-0000-0000-00001D000000}"/>
    <dataValidation type="whole" allowBlank="1" showErrorMessage="1" errorTitle="Eingabefehler" error="Die IK-Nummer muss eine 9-stellige Ziffernfolge sein, welche mit 26 beginnt." prompt="Name Vorname" sqref="D12:H12" xr:uid="{25BD92AA-1B36-45DA-A90C-FC9793A63813}">
      <formula1>260000000</formula1>
      <formula2>269999999</formula2>
    </dataValidation>
    <dataValidation type="whole" allowBlank="1" showErrorMessage="1" errorTitle="Eingabefehler" error="Die Standort-Nummer muss eine 9-stellige Ziffernfolge sein, welche mit 77 beginnt." prompt="Name Vorname" sqref="D14:H14" xr:uid="{3DCF50F5-A391-49ED-B5F1-253DAE7112D5}">
      <formula1>770000000</formula1>
      <formula2>779999999</formula2>
    </dataValidation>
  </dataValidations>
  <pageMargins left="0.15748031496062992" right="0.15748031496062992" top="0.27559055118110237" bottom="0.28999999999999998" header="0.11811023622047245" footer="0.11811023622047245"/>
  <pageSetup paperSize="9" scale="76"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extLst>
    <ext xmlns:x14="http://schemas.microsoft.com/office/spreadsheetml/2009/9/main" uri="{78C0D931-6437-407d-A8EE-F0AAD7539E65}">
      <x14:conditionalFormattings>
        <x14:conditionalFormatting xmlns:xm="http://schemas.microsoft.com/office/excel/2006/main">
          <x14:cfRule type="expression" priority="5" id="{7E4FE169-3B20-453D-8FF3-4487CD944578}">
            <xm:f>IF(OR(Datenquelle!E37="Österreich",Datenquelle!E37="Schweiz",Datenquelle!E37="Italien",Datenquelle!E37="Luxemburg",Datenquelle!E37="Polen",Datenquelle!E37="Rumänien",Datenquelle!E37="China",Datenquelle!E37="Russland"),TRUE,FALSE)</xm:f>
            <x14:dxf>
              <fill>
                <patternFill patternType="lightUp">
                  <bgColor theme="0"/>
                </patternFill>
              </fill>
            </x14:dxf>
          </x14:cfRule>
          <xm:sqref>D12:H12</xm:sqref>
        </x14:conditionalFormatting>
        <x14:conditionalFormatting xmlns:xm="http://schemas.microsoft.com/office/excel/2006/main">
          <x14:cfRule type="expression" priority="1" id="{612755A0-900F-4B3A-874C-13B44B3844A8}">
            <xm:f>IF(OR(Datenquelle!E37="Österreich",Datenquelle!E37="Schweiz",Datenquelle!E37="Italien",Datenquelle!E37="Luxemburg",Datenquelle!E37="Polen",Datenquelle!E37="Rumänien",Datenquelle!E37="China",Datenquelle!E37="Russland"),TRUE,FALSE)</xm:f>
            <x14:dxf>
              <fill>
                <patternFill patternType="lightUp">
                  <bgColor theme="0"/>
                </patternFill>
              </fill>
            </x14:dxf>
          </x14:cfRule>
          <xm:sqref>D14:H14</xm:sqref>
        </x14:conditionalFormatting>
      </x14:conditionalFormattings>
    </ex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Nicht verfügbares Verfahren" error="Bitte wählen Sie eines der verfügbaren Zertifizierungssysteme aus." xr:uid="{00000000-0002-0000-0000-00001E000000}">
          <x14:formula1>
            <xm:f>Datenquelle!$H$2:$H$4</xm:f>
          </x14:formula1>
          <xm:sqref>K44</xm:sqref>
        </x14:dataValidation>
        <x14:dataValidation type="list" allowBlank="1" showInputMessage="1" showErrorMessage="1" errorTitle="Nicht verfügbares Verfahren" error="Bitte wählen Sie eines der verfügbaren Zertifizierungssysteme aus." xr:uid="{00000000-0002-0000-0000-00001F000000}">
          <x14:formula1>
            <xm:f>Datenquelle!$H$6:$H$8</xm:f>
          </x14:formula1>
          <xm:sqref>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1:M403"/>
  <sheetViews>
    <sheetView topLeftCell="A9" zoomScale="90" zoomScaleNormal="90" workbookViewId="0">
      <selection activeCell="E103" sqref="E103"/>
    </sheetView>
  </sheetViews>
  <sheetFormatPr defaultColWidth="9.140625" defaultRowHeight="11.25" x14ac:dyDescent="0.2"/>
  <cols>
    <col min="1" max="1" width="26.42578125" style="11" customWidth="1"/>
    <col min="2" max="2" width="52.7109375" style="11" customWidth="1"/>
    <col min="3" max="3" width="55" style="11" customWidth="1"/>
    <col min="4" max="4" width="18" style="14" customWidth="1"/>
    <col min="5" max="5" width="37.42578125" style="14" customWidth="1"/>
    <col min="6" max="6" width="37" style="11" customWidth="1"/>
    <col min="7" max="7" width="23.42578125" style="11" customWidth="1"/>
    <col min="8" max="8" width="19.7109375" style="14" customWidth="1"/>
    <col min="9" max="9" width="9.140625" style="11" customWidth="1"/>
    <col min="10" max="10" width="23.140625" style="11" customWidth="1"/>
    <col min="11" max="11" width="7.140625" style="11" customWidth="1"/>
    <col min="12" max="12" width="33.140625" style="11" customWidth="1"/>
    <col min="13" max="13" width="36" style="11" customWidth="1"/>
    <col min="14" max="14" width="16" style="11" customWidth="1"/>
    <col min="15" max="15" width="14.5703125" style="11" customWidth="1"/>
    <col min="16" max="16" width="17.28515625" style="11" customWidth="1"/>
    <col min="17" max="23" width="9.140625" style="11" customWidth="1"/>
    <col min="24" max="24" width="13.5703125" style="11" customWidth="1"/>
    <col min="25" max="36" width="9.140625" style="11" customWidth="1"/>
    <col min="37" max="37" width="16.140625" style="11" customWidth="1"/>
    <col min="38" max="38" width="13.85546875" style="11" customWidth="1"/>
    <col min="39" max="39" width="9.140625" style="11" customWidth="1"/>
    <col min="40" max="40" width="15" style="11" customWidth="1"/>
    <col min="41" max="41" width="19.7109375" style="11" customWidth="1"/>
    <col min="42" max="42" width="15.7109375" style="11" customWidth="1"/>
    <col min="43" max="96" width="9.140625" style="11" customWidth="1"/>
    <col min="97" max="98" width="16.5703125" style="11" customWidth="1"/>
    <col min="99" max="99" width="15.5703125" style="11" customWidth="1"/>
    <col min="100" max="100" width="19" style="11" customWidth="1"/>
    <col min="101" max="16384" width="9.140625" style="11"/>
  </cols>
  <sheetData>
    <row r="1" spans="1:9" x14ac:dyDescent="0.2">
      <c r="A1" s="1"/>
      <c r="C1" s="14"/>
      <c r="E1" s="11"/>
      <c r="F1" s="2"/>
    </row>
    <row r="2" spans="1:9" x14ac:dyDescent="0.2">
      <c r="A2" s="179" t="s">
        <v>31</v>
      </c>
      <c r="B2" s="180" t="s">
        <v>23</v>
      </c>
      <c r="D2" s="179" t="s">
        <v>50</v>
      </c>
      <c r="E2" s="37" t="s">
        <v>36</v>
      </c>
      <c r="G2" s="210" t="s">
        <v>437</v>
      </c>
      <c r="H2" s="37" t="s">
        <v>438</v>
      </c>
    </row>
    <row r="3" spans="1:9" x14ac:dyDescent="0.2">
      <c r="A3" s="14"/>
      <c r="B3" s="181" t="s">
        <v>24</v>
      </c>
      <c r="E3" s="37" t="s">
        <v>37</v>
      </c>
      <c r="H3" s="37" t="s">
        <v>47</v>
      </c>
    </row>
    <row r="4" spans="1:9" x14ac:dyDescent="0.2">
      <c r="A4" s="14"/>
      <c r="B4" s="13"/>
      <c r="E4" s="37" t="s">
        <v>38</v>
      </c>
      <c r="H4" s="37" t="s">
        <v>48</v>
      </c>
    </row>
    <row r="5" spans="1:9" x14ac:dyDescent="0.2">
      <c r="A5" s="14"/>
      <c r="B5" s="13"/>
      <c r="E5" s="37" t="s">
        <v>39</v>
      </c>
    </row>
    <row r="6" spans="1:9" ht="15" customHeight="1" x14ac:dyDescent="0.2">
      <c r="A6" s="182" t="s">
        <v>90</v>
      </c>
      <c r="B6" s="263" t="s">
        <v>292</v>
      </c>
      <c r="E6" s="37" t="s">
        <v>47</v>
      </c>
      <c r="F6" s="183"/>
      <c r="G6" s="200" t="s">
        <v>445</v>
      </c>
      <c r="H6" s="211" t="s">
        <v>37</v>
      </c>
    </row>
    <row r="7" spans="1:9" x14ac:dyDescent="0.2">
      <c r="B7" s="264"/>
      <c r="E7" s="37" t="s">
        <v>48</v>
      </c>
      <c r="F7" s="183"/>
      <c r="G7" s="183"/>
      <c r="H7" s="211" t="s">
        <v>47</v>
      </c>
    </row>
    <row r="8" spans="1:9" x14ac:dyDescent="0.2">
      <c r="B8" s="264"/>
      <c r="E8" s="13"/>
      <c r="F8" s="183"/>
      <c r="G8" s="183"/>
      <c r="H8" s="211" t="s">
        <v>48</v>
      </c>
    </row>
    <row r="9" spans="1:9" x14ac:dyDescent="0.2">
      <c r="B9" s="264"/>
      <c r="D9" s="179" t="s">
        <v>51</v>
      </c>
      <c r="E9" s="37" t="s">
        <v>36</v>
      </c>
      <c r="F9" s="183"/>
      <c r="G9" s="183"/>
      <c r="H9" s="15"/>
      <c r="I9" s="183"/>
    </row>
    <row r="10" spans="1:9" x14ac:dyDescent="0.2">
      <c r="B10" s="264"/>
      <c r="D10" s="184"/>
      <c r="E10" s="37" t="s">
        <v>39</v>
      </c>
      <c r="F10" s="183"/>
      <c r="G10" s="209" t="s">
        <v>523</v>
      </c>
      <c r="H10" s="37" t="s">
        <v>37</v>
      </c>
      <c r="I10" s="183"/>
    </row>
    <row r="11" spans="1:9" x14ac:dyDescent="0.2">
      <c r="B11" s="264"/>
      <c r="D11" s="184"/>
      <c r="E11" s="37" t="s">
        <v>47</v>
      </c>
      <c r="F11" s="183"/>
      <c r="G11" s="183"/>
      <c r="H11" s="37" t="s">
        <v>38</v>
      </c>
      <c r="I11" s="183"/>
    </row>
    <row r="12" spans="1:9" x14ac:dyDescent="0.2">
      <c r="B12" s="265"/>
      <c r="D12" s="184"/>
      <c r="E12" s="37" t="s">
        <v>48</v>
      </c>
      <c r="H12" s="37" t="s">
        <v>47</v>
      </c>
    </row>
    <row r="13" spans="1:9" x14ac:dyDescent="0.2">
      <c r="H13" s="37" t="s">
        <v>48</v>
      </c>
    </row>
    <row r="15" spans="1:9" x14ac:dyDescent="0.2">
      <c r="D15" s="179" t="s">
        <v>52</v>
      </c>
      <c r="E15" s="37" t="s">
        <v>37</v>
      </c>
    </row>
    <row r="16" spans="1:9" x14ac:dyDescent="0.2">
      <c r="E16" s="37" t="s">
        <v>39</v>
      </c>
    </row>
    <row r="17" spans="4:5" x14ac:dyDescent="0.2">
      <c r="E17" s="37" t="s">
        <v>47</v>
      </c>
    </row>
    <row r="18" spans="4:5" x14ac:dyDescent="0.2">
      <c r="E18" s="37" t="s">
        <v>48</v>
      </c>
    </row>
    <row r="20" spans="4:5" x14ac:dyDescent="0.2">
      <c r="D20" s="179" t="s">
        <v>293</v>
      </c>
      <c r="E20" s="37" t="s">
        <v>38</v>
      </c>
    </row>
    <row r="21" spans="4:5" x14ac:dyDescent="0.2">
      <c r="D21" s="11"/>
      <c r="E21" s="37" t="s">
        <v>47</v>
      </c>
    </row>
    <row r="22" spans="4:5" x14ac:dyDescent="0.2">
      <c r="D22" s="11"/>
      <c r="E22" s="37" t="s">
        <v>48</v>
      </c>
    </row>
    <row r="23" spans="4:5" x14ac:dyDescent="0.2">
      <c r="D23" s="11"/>
      <c r="E23" s="185"/>
    </row>
    <row r="24" spans="4:5" x14ac:dyDescent="0.2">
      <c r="D24" s="179" t="s">
        <v>294</v>
      </c>
      <c r="E24" s="37" t="s">
        <v>37</v>
      </c>
    </row>
    <row r="25" spans="4:5" x14ac:dyDescent="0.2">
      <c r="D25" s="184"/>
      <c r="E25" s="37" t="s">
        <v>39</v>
      </c>
    </row>
    <row r="26" spans="4:5" x14ac:dyDescent="0.2">
      <c r="D26" s="11"/>
      <c r="E26" s="37" t="s">
        <v>38</v>
      </c>
    </row>
    <row r="27" spans="4:5" x14ac:dyDescent="0.2">
      <c r="D27" s="11"/>
      <c r="E27" s="37" t="s">
        <v>47</v>
      </c>
    </row>
    <row r="28" spans="4:5" x14ac:dyDescent="0.2">
      <c r="D28" s="11"/>
      <c r="E28" s="37" t="s">
        <v>48</v>
      </c>
    </row>
    <row r="29" spans="4:5" x14ac:dyDescent="0.2">
      <c r="D29" s="11"/>
      <c r="E29" s="11"/>
    </row>
    <row r="30" spans="4:5" x14ac:dyDescent="0.2">
      <c r="D30" s="179" t="s">
        <v>295</v>
      </c>
      <c r="E30" s="37" t="s">
        <v>36</v>
      </c>
    </row>
    <row r="31" spans="4:5" x14ac:dyDescent="0.2">
      <c r="D31" s="184"/>
      <c r="E31" s="37" t="s">
        <v>39</v>
      </c>
    </row>
    <row r="32" spans="4:5" x14ac:dyDescent="0.2">
      <c r="D32" s="11"/>
      <c r="E32" s="37" t="s">
        <v>38</v>
      </c>
    </row>
    <row r="33" spans="1:13" x14ac:dyDescent="0.2">
      <c r="D33" s="11"/>
      <c r="E33" s="37" t="s">
        <v>47</v>
      </c>
    </row>
    <row r="34" spans="1:13" x14ac:dyDescent="0.2">
      <c r="A34" s="6"/>
      <c r="D34" s="11"/>
      <c r="E34" s="37" t="s">
        <v>48</v>
      </c>
    </row>
    <row r="35" spans="1:13" ht="12" thickBot="1" x14ac:dyDescent="0.25"/>
    <row r="36" spans="1:13" s="77" customFormat="1" ht="12" thickBot="1" x14ac:dyDescent="0.25">
      <c r="A36" s="188" t="s">
        <v>1</v>
      </c>
      <c r="B36" s="188" t="s">
        <v>17</v>
      </c>
      <c r="C36" s="188" t="s">
        <v>19</v>
      </c>
      <c r="D36" s="186" t="s">
        <v>20</v>
      </c>
      <c r="E36" s="186" t="s">
        <v>21</v>
      </c>
      <c r="F36" s="188" t="s">
        <v>2</v>
      </c>
      <c r="G36" s="188" t="s">
        <v>14</v>
      </c>
      <c r="H36" s="186" t="s">
        <v>22</v>
      </c>
    </row>
    <row r="37" spans="1:13" s="77" customFormat="1" ht="12" thickBot="1" x14ac:dyDescent="0.25">
      <c r="A37" s="16" t="str">
        <f>IF(Zertrechner!D6="","",Zertrechner!D6)</f>
        <v/>
      </c>
      <c r="B37" s="189" t="str">
        <f>IF($A$37="","",VLOOKUP($A$37,$A$40:$H$212,2,FALSE))</f>
        <v/>
      </c>
      <c r="C37" s="189" t="str">
        <f>IF($A$37="","",VLOOKUP($A$37,$A$40:$H$212,3,FALSE))</f>
        <v/>
      </c>
      <c r="D37" s="187" t="str">
        <f>IF($A$37="","",VLOOKUP($A$37,$A$40:$H$212,4,FALSE))</f>
        <v/>
      </c>
      <c r="E37" s="187" t="str">
        <f>IF($A$37="","",VLOOKUP($A$37,$A$40:$H$212,5,FALSE))</f>
        <v/>
      </c>
      <c r="F37" s="189" t="str">
        <f>IF($A$37="","",VLOOKUP($A$37,$A$40:$H$212,6,FALSE))</f>
        <v/>
      </c>
      <c r="G37" s="190" t="str">
        <f>IF($A$37="","",VLOOKUP($A$37,$A$40:$H$212,7,FALSE))</f>
        <v/>
      </c>
      <c r="H37" s="187" t="str">
        <f>IF($A$37="","",VLOOKUP($A$37,$A$40:$H$212,8,FALSE))</f>
        <v/>
      </c>
    </row>
    <row r="38" spans="1:13" x14ac:dyDescent="0.2">
      <c r="A38" s="191">
        <v>45603</v>
      </c>
      <c r="B38" s="192" t="s">
        <v>298</v>
      </c>
    </row>
    <row r="39" spans="1:13" s="77" customFormat="1" x14ac:dyDescent="0.2">
      <c r="A39" s="18" t="s">
        <v>1</v>
      </c>
      <c r="B39" s="18" t="s">
        <v>17</v>
      </c>
      <c r="C39" s="18" t="s">
        <v>19</v>
      </c>
      <c r="D39" s="18" t="s">
        <v>20</v>
      </c>
      <c r="E39" s="18" t="s">
        <v>21</v>
      </c>
      <c r="F39" s="18" t="s">
        <v>2</v>
      </c>
      <c r="G39" s="18" t="s">
        <v>14</v>
      </c>
      <c r="H39" s="18" t="s">
        <v>22</v>
      </c>
    </row>
    <row r="40" spans="1:13" s="19" customFormat="1" ht="13.5" customHeight="1" x14ac:dyDescent="0.25">
      <c r="A40" s="215" t="s">
        <v>533</v>
      </c>
      <c r="B40" s="215" t="s">
        <v>32</v>
      </c>
      <c r="C40" s="215" t="s">
        <v>53</v>
      </c>
      <c r="D40" s="216"/>
      <c r="E40" s="217" t="s">
        <v>25</v>
      </c>
      <c r="F40" s="217" t="s">
        <v>6</v>
      </c>
      <c r="G40" s="218">
        <v>39721</v>
      </c>
      <c r="H40" s="177" t="s">
        <v>286</v>
      </c>
      <c r="K40" s="194"/>
      <c r="L40" s="194" t="s">
        <v>425</v>
      </c>
      <c r="M40" s="194" t="s">
        <v>100</v>
      </c>
    </row>
    <row r="41" spans="1:13" s="19" customFormat="1" ht="13.5" customHeight="1" x14ac:dyDescent="0.25">
      <c r="A41" s="215" t="s">
        <v>534</v>
      </c>
      <c r="B41" s="215" t="s">
        <v>32</v>
      </c>
      <c r="C41" s="215" t="s">
        <v>26</v>
      </c>
      <c r="D41" s="216"/>
      <c r="E41" s="217" t="s">
        <v>25</v>
      </c>
      <c r="F41" s="217" t="s">
        <v>6</v>
      </c>
      <c r="G41" s="218">
        <v>39721</v>
      </c>
      <c r="H41" s="177" t="s">
        <v>286</v>
      </c>
      <c r="K41" s="194" t="s">
        <v>426</v>
      </c>
      <c r="L41" s="194">
        <v>2</v>
      </c>
      <c r="M41" s="194">
        <v>2</v>
      </c>
    </row>
    <row r="42" spans="1:13" s="19" customFormat="1" ht="13.5" customHeight="1" x14ac:dyDescent="0.25">
      <c r="A42" s="215" t="s">
        <v>535</v>
      </c>
      <c r="B42" s="215" t="s">
        <v>32</v>
      </c>
      <c r="C42" s="215" t="s">
        <v>27</v>
      </c>
      <c r="D42" s="216"/>
      <c r="E42" s="217" t="s">
        <v>25</v>
      </c>
      <c r="F42" s="217" t="s">
        <v>6</v>
      </c>
      <c r="G42" s="218">
        <v>39721</v>
      </c>
      <c r="H42" s="177" t="s">
        <v>286</v>
      </c>
      <c r="K42" s="194" t="s">
        <v>427</v>
      </c>
      <c r="L42" s="194">
        <v>2</v>
      </c>
      <c r="M42" s="194">
        <v>2</v>
      </c>
    </row>
    <row r="43" spans="1:13" s="19" customFormat="1" ht="13.5" customHeight="1" x14ac:dyDescent="0.25">
      <c r="A43" s="215" t="s">
        <v>536</v>
      </c>
      <c r="B43" s="215" t="s">
        <v>254</v>
      </c>
      <c r="C43" s="215" t="s">
        <v>255</v>
      </c>
      <c r="D43" s="216"/>
      <c r="E43" s="217" t="s">
        <v>25</v>
      </c>
      <c r="F43" s="217" t="s">
        <v>4</v>
      </c>
      <c r="G43" s="218">
        <v>39945</v>
      </c>
      <c r="H43" s="177"/>
      <c r="K43" s="194" t="s">
        <v>428</v>
      </c>
      <c r="L43" s="194">
        <v>2</v>
      </c>
      <c r="M43" s="194">
        <v>2</v>
      </c>
    </row>
    <row r="44" spans="1:13" s="19" customFormat="1" ht="13.5" customHeight="1" x14ac:dyDescent="0.25">
      <c r="A44" s="215" t="s">
        <v>537</v>
      </c>
      <c r="B44" s="215" t="s">
        <v>54</v>
      </c>
      <c r="C44" s="215" t="s">
        <v>55</v>
      </c>
      <c r="D44" s="216"/>
      <c r="E44" s="217" t="s">
        <v>25</v>
      </c>
      <c r="F44" s="217" t="s">
        <v>5</v>
      </c>
      <c r="G44" s="218">
        <v>40690</v>
      </c>
      <c r="H44" s="177"/>
      <c r="K44" s="194" t="s">
        <v>429</v>
      </c>
      <c r="L44" s="194">
        <v>3</v>
      </c>
      <c r="M44" s="194">
        <v>1</v>
      </c>
    </row>
    <row r="45" spans="1:13" s="19" customFormat="1" ht="13.5" customHeight="1" x14ac:dyDescent="0.25">
      <c r="A45" s="215" t="s">
        <v>538</v>
      </c>
      <c r="B45" s="215" t="s">
        <v>393</v>
      </c>
      <c r="C45" s="215" t="s">
        <v>447</v>
      </c>
      <c r="D45" s="216"/>
      <c r="E45" s="217" t="s">
        <v>25</v>
      </c>
      <c r="F45" s="217" t="s">
        <v>5</v>
      </c>
      <c r="G45" s="218">
        <v>40214</v>
      </c>
      <c r="H45" s="177"/>
      <c r="K45" s="194" t="s">
        <v>430</v>
      </c>
      <c r="L45" s="194">
        <v>3</v>
      </c>
      <c r="M45" s="194">
        <v>1</v>
      </c>
    </row>
    <row r="46" spans="1:13" s="19" customFormat="1" ht="13.5" customHeight="1" x14ac:dyDescent="0.25">
      <c r="A46" s="215" t="s">
        <v>539</v>
      </c>
      <c r="B46" s="215" t="s">
        <v>56</v>
      </c>
      <c r="C46" s="215" t="s">
        <v>57</v>
      </c>
      <c r="D46" s="216"/>
      <c r="E46" s="217" t="s">
        <v>25</v>
      </c>
      <c r="F46" s="217" t="s">
        <v>12</v>
      </c>
      <c r="G46" s="218">
        <v>40340</v>
      </c>
      <c r="H46" s="177"/>
      <c r="K46" s="194" t="s">
        <v>431</v>
      </c>
      <c r="L46" s="194">
        <v>3</v>
      </c>
      <c r="M46" s="194">
        <v>1</v>
      </c>
    </row>
    <row r="47" spans="1:13" s="19" customFormat="1" ht="13.5" customHeight="1" x14ac:dyDescent="0.25">
      <c r="A47" s="215" t="s">
        <v>540</v>
      </c>
      <c r="B47" s="215" t="s">
        <v>489</v>
      </c>
      <c r="C47" s="215" t="s">
        <v>541</v>
      </c>
      <c r="D47" s="216"/>
      <c r="E47" s="217" t="s">
        <v>25</v>
      </c>
      <c r="F47" s="217" t="s">
        <v>4</v>
      </c>
      <c r="G47" s="219">
        <v>40242</v>
      </c>
      <c r="H47" s="177"/>
      <c r="K47" s="194" t="s">
        <v>432</v>
      </c>
      <c r="L47" s="194">
        <v>3</v>
      </c>
      <c r="M47" s="194">
        <v>0</v>
      </c>
    </row>
    <row r="48" spans="1:13" ht="13.5" customHeight="1" x14ac:dyDescent="0.25">
      <c r="A48" s="215" t="s">
        <v>542</v>
      </c>
      <c r="B48" s="215" t="s">
        <v>358</v>
      </c>
      <c r="C48" s="215" t="s">
        <v>58</v>
      </c>
      <c r="D48" s="216"/>
      <c r="E48" s="217" t="s">
        <v>25</v>
      </c>
      <c r="F48" s="217" t="s">
        <v>4</v>
      </c>
      <c r="G48" s="218">
        <v>40347</v>
      </c>
      <c r="H48" s="178"/>
      <c r="K48" s="194" t="s">
        <v>433</v>
      </c>
      <c r="L48" s="194">
        <v>3</v>
      </c>
      <c r="M48" s="194">
        <v>0</v>
      </c>
    </row>
    <row r="49" spans="1:13" ht="13.5" customHeight="1" x14ac:dyDescent="0.25">
      <c r="A49" s="215" t="s">
        <v>543</v>
      </c>
      <c r="B49" s="215" t="s">
        <v>544</v>
      </c>
      <c r="C49" s="215" t="s">
        <v>545</v>
      </c>
      <c r="D49" s="216"/>
      <c r="E49" s="217" t="s">
        <v>25</v>
      </c>
      <c r="F49" s="217" t="s">
        <v>4</v>
      </c>
      <c r="G49" s="218">
        <v>40374</v>
      </c>
      <c r="H49" s="178"/>
      <c r="K49" s="194" t="s">
        <v>434</v>
      </c>
      <c r="L49" s="194">
        <v>3</v>
      </c>
      <c r="M49" s="194">
        <v>0</v>
      </c>
    </row>
    <row r="50" spans="1:13" ht="13.5" customHeight="1" x14ac:dyDescent="0.25">
      <c r="A50" s="215" t="s">
        <v>546</v>
      </c>
      <c r="B50" s="215" t="s">
        <v>59</v>
      </c>
      <c r="C50" s="215" t="s">
        <v>448</v>
      </c>
      <c r="D50" s="216"/>
      <c r="E50" s="217" t="s">
        <v>25</v>
      </c>
      <c r="F50" s="217" t="s">
        <v>4</v>
      </c>
      <c r="G50" s="218">
        <v>40382</v>
      </c>
      <c r="H50" s="178"/>
    </row>
    <row r="51" spans="1:13" ht="13.5" customHeight="1" x14ac:dyDescent="0.25">
      <c r="A51" s="215" t="s">
        <v>547</v>
      </c>
      <c r="B51" s="215" t="s">
        <v>60</v>
      </c>
      <c r="C51" s="215" t="s">
        <v>29</v>
      </c>
      <c r="D51" s="216"/>
      <c r="E51" s="217" t="s">
        <v>25</v>
      </c>
      <c r="F51" s="217" t="s">
        <v>5</v>
      </c>
      <c r="G51" s="218">
        <v>40499</v>
      </c>
      <c r="H51" s="178"/>
    </row>
    <row r="52" spans="1:13" ht="13.5" customHeight="1" x14ac:dyDescent="0.25">
      <c r="A52" s="215" t="s">
        <v>548</v>
      </c>
      <c r="B52" s="215" t="s">
        <v>136</v>
      </c>
      <c r="C52" s="220" t="s">
        <v>61</v>
      </c>
      <c r="D52" s="221"/>
      <c r="E52" s="217" t="s">
        <v>25</v>
      </c>
      <c r="F52" s="217" t="s">
        <v>6</v>
      </c>
      <c r="G52" s="218">
        <v>40521</v>
      </c>
      <c r="H52" s="178"/>
    </row>
    <row r="53" spans="1:13" ht="13.5" customHeight="1" x14ac:dyDescent="0.25">
      <c r="A53" s="215" t="s">
        <v>549</v>
      </c>
      <c r="B53" s="215" t="s">
        <v>62</v>
      </c>
      <c r="C53" s="215" t="s">
        <v>63</v>
      </c>
      <c r="D53" s="216"/>
      <c r="E53" s="217" t="s">
        <v>25</v>
      </c>
      <c r="F53" s="217" t="s">
        <v>5</v>
      </c>
      <c r="G53" s="218">
        <v>40498</v>
      </c>
      <c r="H53" s="178"/>
    </row>
    <row r="54" spans="1:13" ht="13.5" customHeight="1" x14ac:dyDescent="0.25">
      <c r="A54" s="215" t="s">
        <v>550</v>
      </c>
      <c r="B54" s="215" t="s">
        <v>64</v>
      </c>
      <c r="C54" s="215" t="s">
        <v>158</v>
      </c>
      <c r="D54" s="216"/>
      <c r="E54" s="217" t="s">
        <v>25</v>
      </c>
      <c r="F54" s="217" t="s">
        <v>11</v>
      </c>
      <c r="G54" s="218">
        <v>40527</v>
      </c>
      <c r="H54" s="178"/>
    </row>
    <row r="55" spans="1:13" ht="13.5" customHeight="1" x14ac:dyDescent="0.25">
      <c r="A55" s="215" t="s">
        <v>551</v>
      </c>
      <c r="B55" s="215" t="s">
        <v>65</v>
      </c>
      <c r="C55" s="215" t="s">
        <v>449</v>
      </c>
      <c r="D55" s="216"/>
      <c r="E55" s="217" t="s">
        <v>25</v>
      </c>
      <c r="F55" s="217" t="s">
        <v>4</v>
      </c>
      <c r="G55" s="218">
        <v>40508</v>
      </c>
      <c r="H55" s="178"/>
    </row>
    <row r="56" spans="1:13" ht="13.5" customHeight="1" x14ac:dyDescent="0.25">
      <c r="A56" s="215" t="s">
        <v>552</v>
      </c>
      <c r="B56" s="215" t="s">
        <v>394</v>
      </c>
      <c r="C56" s="215" t="s">
        <v>395</v>
      </c>
      <c r="D56" s="216"/>
      <c r="E56" s="217" t="s">
        <v>25</v>
      </c>
      <c r="F56" s="217" t="s">
        <v>4</v>
      </c>
      <c r="G56" s="218">
        <v>40515</v>
      </c>
      <c r="H56" s="178"/>
    </row>
    <row r="57" spans="1:13" ht="13.5" customHeight="1" x14ac:dyDescent="0.25">
      <c r="A57" s="215" t="s">
        <v>553</v>
      </c>
      <c r="B57" s="215" t="s">
        <v>66</v>
      </c>
      <c r="C57" s="220" t="s">
        <v>179</v>
      </c>
      <c r="D57" s="221"/>
      <c r="E57" s="217" t="s">
        <v>25</v>
      </c>
      <c r="F57" s="217" t="s">
        <v>11</v>
      </c>
      <c r="G57" s="218">
        <v>40499</v>
      </c>
      <c r="H57" s="178" t="s">
        <v>286</v>
      </c>
    </row>
    <row r="58" spans="1:13" ht="13.5" customHeight="1" x14ac:dyDescent="0.25">
      <c r="A58" s="215" t="s">
        <v>554</v>
      </c>
      <c r="B58" s="215" t="s">
        <v>66</v>
      </c>
      <c r="C58" s="215" t="s">
        <v>359</v>
      </c>
      <c r="D58" s="216"/>
      <c r="E58" s="217" t="s">
        <v>25</v>
      </c>
      <c r="F58" s="217" t="s">
        <v>11</v>
      </c>
      <c r="G58" s="218">
        <v>40499</v>
      </c>
      <c r="H58" s="178" t="s">
        <v>286</v>
      </c>
    </row>
    <row r="59" spans="1:13" ht="13.5" customHeight="1" x14ac:dyDescent="0.25">
      <c r="A59" s="215" t="s">
        <v>555</v>
      </c>
      <c r="B59" s="215" t="s">
        <v>66</v>
      </c>
      <c r="C59" s="215" t="s">
        <v>141</v>
      </c>
      <c r="D59" s="216"/>
      <c r="E59" s="217" t="s">
        <v>25</v>
      </c>
      <c r="F59" s="217" t="s">
        <v>11</v>
      </c>
      <c r="G59" s="218">
        <v>41607</v>
      </c>
      <c r="H59" s="178" t="s">
        <v>286</v>
      </c>
    </row>
    <row r="60" spans="1:13" ht="13.5" customHeight="1" x14ac:dyDescent="0.25">
      <c r="A60" s="215" t="s">
        <v>556</v>
      </c>
      <c r="B60" s="215" t="s">
        <v>66</v>
      </c>
      <c r="C60" s="215" t="s">
        <v>124</v>
      </c>
      <c r="D60" s="216"/>
      <c r="E60" s="217" t="s">
        <v>25</v>
      </c>
      <c r="F60" s="217" t="s">
        <v>11</v>
      </c>
      <c r="G60" s="218">
        <v>41737</v>
      </c>
      <c r="H60" s="178" t="s">
        <v>286</v>
      </c>
    </row>
    <row r="61" spans="1:13" ht="13.5" customHeight="1" x14ac:dyDescent="0.25">
      <c r="A61" s="215" t="s">
        <v>557</v>
      </c>
      <c r="B61" s="215" t="s">
        <v>360</v>
      </c>
      <c r="C61" s="215" t="s">
        <v>361</v>
      </c>
      <c r="D61" s="216"/>
      <c r="E61" s="217" t="s">
        <v>25</v>
      </c>
      <c r="F61" s="217" t="s">
        <v>3</v>
      </c>
      <c r="G61" s="218">
        <v>40631</v>
      </c>
      <c r="H61" s="178"/>
    </row>
    <row r="62" spans="1:13" ht="13.5" customHeight="1" x14ac:dyDescent="0.25">
      <c r="A62" s="215" t="s">
        <v>558</v>
      </c>
      <c r="B62" s="215" t="s">
        <v>67</v>
      </c>
      <c r="C62" s="215" t="s">
        <v>68</v>
      </c>
      <c r="D62" s="216"/>
      <c r="E62" s="217" t="s">
        <v>25</v>
      </c>
      <c r="F62" s="217" t="s">
        <v>5</v>
      </c>
      <c r="G62" s="218">
        <v>40575</v>
      </c>
      <c r="H62" s="178"/>
    </row>
    <row r="63" spans="1:13" ht="13.5" customHeight="1" x14ac:dyDescent="0.25">
      <c r="A63" s="215" t="s">
        <v>559</v>
      </c>
      <c r="B63" s="215" t="s">
        <v>69</v>
      </c>
      <c r="C63" s="215" t="s">
        <v>70</v>
      </c>
      <c r="D63" s="216"/>
      <c r="E63" s="217" t="s">
        <v>25</v>
      </c>
      <c r="F63" s="217" t="s">
        <v>5</v>
      </c>
      <c r="G63" s="218">
        <v>40597</v>
      </c>
      <c r="H63" s="178"/>
    </row>
    <row r="64" spans="1:13" ht="13.5" customHeight="1" x14ac:dyDescent="0.25">
      <c r="A64" s="215" t="s">
        <v>560</v>
      </c>
      <c r="B64" s="215" t="s">
        <v>137</v>
      </c>
      <c r="C64" s="215" t="s">
        <v>71</v>
      </c>
      <c r="D64" s="216"/>
      <c r="E64" s="217" t="s">
        <v>25</v>
      </c>
      <c r="F64" s="217" t="s">
        <v>11</v>
      </c>
      <c r="G64" s="218">
        <v>40564</v>
      </c>
      <c r="H64" s="178"/>
    </row>
    <row r="65" spans="1:8" ht="13.5" customHeight="1" x14ac:dyDescent="0.25">
      <c r="A65" s="215" t="s">
        <v>561</v>
      </c>
      <c r="B65" s="215" t="s">
        <v>72</v>
      </c>
      <c r="C65" s="215" t="s">
        <v>362</v>
      </c>
      <c r="D65" s="216"/>
      <c r="E65" s="217" t="s">
        <v>25</v>
      </c>
      <c r="F65" s="217" t="s">
        <v>4</v>
      </c>
      <c r="G65" s="218">
        <v>40632</v>
      </c>
      <c r="H65" s="178"/>
    </row>
    <row r="66" spans="1:8" ht="13.5" customHeight="1" x14ac:dyDescent="0.25">
      <c r="A66" s="215" t="s">
        <v>562</v>
      </c>
      <c r="B66" s="215" t="s">
        <v>248</v>
      </c>
      <c r="C66" s="215" t="s">
        <v>142</v>
      </c>
      <c r="D66" s="216"/>
      <c r="E66" s="217" t="s">
        <v>25</v>
      </c>
      <c r="F66" s="217" t="s">
        <v>5</v>
      </c>
      <c r="G66" s="218">
        <v>40625</v>
      </c>
      <c r="H66" s="178"/>
    </row>
    <row r="67" spans="1:8" ht="13.5" customHeight="1" x14ac:dyDescent="0.25">
      <c r="A67" s="215" t="s">
        <v>563</v>
      </c>
      <c r="B67" s="215" t="s">
        <v>396</v>
      </c>
      <c r="C67" s="215" t="s">
        <v>73</v>
      </c>
      <c r="D67" s="216"/>
      <c r="E67" s="217" t="s">
        <v>25</v>
      </c>
      <c r="F67" s="217" t="s">
        <v>4</v>
      </c>
      <c r="G67" s="218">
        <v>40640</v>
      </c>
      <c r="H67" s="178"/>
    </row>
    <row r="68" spans="1:8" ht="13.5" customHeight="1" x14ac:dyDescent="0.25">
      <c r="A68" s="215" t="s">
        <v>564</v>
      </c>
      <c r="B68" s="215" t="s">
        <v>74</v>
      </c>
      <c r="C68" s="215" t="s">
        <v>75</v>
      </c>
      <c r="D68" s="216"/>
      <c r="E68" s="217" t="s">
        <v>25</v>
      </c>
      <c r="F68" s="217" t="s">
        <v>7</v>
      </c>
      <c r="G68" s="218">
        <v>40687</v>
      </c>
      <c r="H68" s="178"/>
    </row>
    <row r="69" spans="1:8" ht="13.5" customHeight="1" x14ac:dyDescent="0.25">
      <c r="A69" s="215" t="s">
        <v>565</v>
      </c>
      <c r="B69" s="215" t="s">
        <v>76</v>
      </c>
      <c r="C69" s="215" t="s">
        <v>143</v>
      </c>
      <c r="D69" s="216"/>
      <c r="E69" s="217" t="s">
        <v>25</v>
      </c>
      <c r="F69" s="217" t="s">
        <v>4</v>
      </c>
      <c r="G69" s="218">
        <v>40738</v>
      </c>
      <c r="H69" s="178"/>
    </row>
    <row r="70" spans="1:8" ht="13.5" customHeight="1" x14ac:dyDescent="0.25">
      <c r="A70" s="215" t="s">
        <v>566</v>
      </c>
      <c r="B70" s="215" t="s">
        <v>363</v>
      </c>
      <c r="C70" s="215" t="s">
        <v>256</v>
      </c>
      <c r="D70" s="216"/>
      <c r="E70" s="217" t="s">
        <v>25</v>
      </c>
      <c r="F70" s="217" t="s">
        <v>5</v>
      </c>
      <c r="G70" s="218">
        <v>40732</v>
      </c>
      <c r="H70" s="178"/>
    </row>
    <row r="71" spans="1:8" ht="13.5" customHeight="1" x14ac:dyDescent="0.25">
      <c r="A71" s="215" t="s">
        <v>567</v>
      </c>
      <c r="B71" s="215" t="s">
        <v>490</v>
      </c>
      <c r="C71" s="215" t="s">
        <v>491</v>
      </c>
      <c r="D71" s="216"/>
      <c r="E71" s="217" t="s">
        <v>25</v>
      </c>
      <c r="F71" s="217" t="s">
        <v>4</v>
      </c>
      <c r="G71" s="218">
        <v>40739</v>
      </c>
      <c r="H71" s="178"/>
    </row>
    <row r="72" spans="1:8" ht="13.5" customHeight="1" x14ac:dyDescent="0.25">
      <c r="A72" s="215" t="s">
        <v>568</v>
      </c>
      <c r="B72" s="215" t="s">
        <v>138</v>
      </c>
      <c r="C72" s="215" t="s">
        <v>257</v>
      </c>
      <c r="D72" s="216"/>
      <c r="E72" s="217" t="s">
        <v>25</v>
      </c>
      <c r="F72" s="217" t="s">
        <v>8</v>
      </c>
      <c r="G72" s="218">
        <v>41520</v>
      </c>
      <c r="H72" s="178"/>
    </row>
    <row r="73" spans="1:8" ht="13.5" customHeight="1" x14ac:dyDescent="0.25">
      <c r="A73" s="215" t="s">
        <v>569</v>
      </c>
      <c r="B73" s="215" t="s">
        <v>159</v>
      </c>
      <c r="C73" s="215" t="s">
        <v>144</v>
      </c>
      <c r="D73" s="216"/>
      <c r="E73" s="217" t="s">
        <v>25</v>
      </c>
      <c r="F73" s="217" t="s">
        <v>9</v>
      </c>
      <c r="G73" s="218">
        <v>40850</v>
      </c>
      <c r="H73" s="178"/>
    </row>
    <row r="74" spans="1:8" ht="13.5" customHeight="1" x14ac:dyDescent="0.25">
      <c r="A74" s="215" t="s">
        <v>570</v>
      </c>
      <c r="B74" s="215" t="s">
        <v>258</v>
      </c>
      <c r="C74" s="215" t="s">
        <v>259</v>
      </c>
      <c r="D74" s="216"/>
      <c r="E74" s="217" t="s">
        <v>25</v>
      </c>
      <c r="F74" s="217" t="s">
        <v>9</v>
      </c>
      <c r="G74" s="218">
        <v>40856</v>
      </c>
      <c r="H74" s="178"/>
    </row>
    <row r="75" spans="1:8" ht="13.5" customHeight="1" x14ac:dyDescent="0.25">
      <c r="A75" s="215" t="s">
        <v>571</v>
      </c>
      <c r="B75" s="215" t="s">
        <v>572</v>
      </c>
      <c r="C75" s="215" t="s">
        <v>492</v>
      </c>
      <c r="D75" s="216"/>
      <c r="E75" s="217" t="s">
        <v>25</v>
      </c>
      <c r="F75" s="217" t="s">
        <v>5</v>
      </c>
      <c r="G75" s="218">
        <v>40884</v>
      </c>
      <c r="H75" s="178"/>
    </row>
    <row r="76" spans="1:8" ht="13.5" customHeight="1" x14ac:dyDescent="0.25">
      <c r="A76" s="215" t="s">
        <v>573</v>
      </c>
      <c r="B76" s="215" t="s">
        <v>77</v>
      </c>
      <c r="C76" s="215" t="s">
        <v>180</v>
      </c>
      <c r="D76" s="216"/>
      <c r="E76" s="217" t="s">
        <v>25</v>
      </c>
      <c r="F76" s="217" t="s">
        <v>5</v>
      </c>
      <c r="G76" s="218">
        <v>40872</v>
      </c>
      <c r="H76" s="178"/>
    </row>
    <row r="77" spans="1:8" ht="13.5" customHeight="1" x14ac:dyDescent="0.25">
      <c r="A77" s="215" t="s">
        <v>574</v>
      </c>
      <c r="B77" s="215" t="s">
        <v>493</v>
      </c>
      <c r="C77" s="215" t="s">
        <v>234</v>
      </c>
      <c r="D77" s="216"/>
      <c r="E77" s="217" t="s">
        <v>25</v>
      </c>
      <c r="F77" s="217" t="s">
        <v>10</v>
      </c>
      <c r="G77" s="218">
        <v>40961</v>
      </c>
      <c r="H77" s="178"/>
    </row>
    <row r="78" spans="1:8" ht="13.5" customHeight="1" x14ac:dyDescent="0.25">
      <c r="A78" s="215" t="s">
        <v>575</v>
      </c>
      <c r="B78" s="215" t="s">
        <v>78</v>
      </c>
      <c r="C78" s="215" t="s">
        <v>79</v>
      </c>
      <c r="D78" s="216"/>
      <c r="E78" s="217" t="s">
        <v>25</v>
      </c>
      <c r="F78" s="217" t="s">
        <v>4</v>
      </c>
      <c r="G78" s="218">
        <v>40974</v>
      </c>
      <c r="H78" s="178"/>
    </row>
    <row r="79" spans="1:8" ht="13.5" customHeight="1" x14ac:dyDescent="0.25">
      <c r="A79" s="215" t="s">
        <v>576</v>
      </c>
      <c r="B79" s="215" t="s">
        <v>80</v>
      </c>
      <c r="C79" s="215" t="s">
        <v>81</v>
      </c>
      <c r="D79" s="216"/>
      <c r="E79" s="217" t="s">
        <v>25</v>
      </c>
      <c r="F79" s="217" t="s">
        <v>10</v>
      </c>
      <c r="G79" s="218">
        <v>41040</v>
      </c>
      <c r="H79" s="178"/>
    </row>
    <row r="80" spans="1:8" ht="13.5" customHeight="1" x14ac:dyDescent="0.25">
      <c r="A80" s="215" t="s">
        <v>577</v>
      </c>
      <c r="B80" s="215" t="s">
        <v>82</v>
      </c>
      <c r="C80" s="215" t="s">
        <v>83</v>
      </c>
      <c r="D80" s="216"/>
      <c r="E80" s="217" t="s">
        <v>25</v>
      </c>
      <c r="F80" s="217" t="s">
        <v>5</v>
      </c>
      <c r="G80" s="218">
        <v>41555</v>
      </c>
      <c r="H80" s="178"/>
    </row>
    <row r="81" spans="1:8" ht="13.5" customHeight="1" x14ac:dyDescent="0.25">
      <c r="A81" s="215" t="s">
        <v>578</v>
      </c>
      <c r="B81" s="215" t="s">
        <v>299</v>
      </c>
      <c r="C81" s="215" t="s">
        <v>300</v>
      </c>
      <c r="D81" s="216"/>
      <c r="E81" s="217" t="s">
        <v>25</v>
      </c>
      <c r="F81" s="217" t="s">
        <v>11</v>
      </c>
      <c r="G81" s="218">
        <v>41033</v>
      </c>
      <c r="H81" s="178"/>
    </row>
    <row r="82" spans="1:8" ht="13.5" customHeight="1" x14ac:dyDescent="0.25">
      <c r="A82" s="215" t="s">
        <v>579</v>
      </c>
      <c r="B82" s="215" t="s">
        <v>125</v>
      </c>
      <c r="C82" s="215" t="s">
        <v>28</v>
      </c>
      <c r="D82" s="216"/>
      <c r="E82" s="217" t="s">
        <v>25</v>
      </c>
      <c r="F82" s="217" t="s">
        <v>5</v>
      </c>
      <c r="G82" s="218">
        <v>41117</v>
      </c>
      <c r="H82" s="178" t="s">
        <v>286</v>
      </c>
    </row>
    <row r="83" spans="1:8" ht="13.5" customHeight="1" x14ac:dyDescent="0.25">
      <c r="A83" s="215" t="s">
        <v>580</v>
      </c>
      <c r="B83" s="215" t="s">
        <v>125</v>
      </c>
      <c r="C83" s="215" t="s">
        <v>181</v>
      </c>
      <c r="D83" s="216"/>
      <c r="E83" s="217" t="s">
        <v>25</v>
      </c>
      <c r="F83" s="217" t="s">
        <v>5</v>
      </c>
      <c r="G83" s="218">
        <v>40652</v>
      </c>
      <c r="H83" s="178" t="s">
        <v>286</v>
      </c>
    </row>
    <row r="84" spans="1:8" ht="13.5" customHeight="1" x14ac:dyDescent="0.25">
      <c r="A84" s="215" t="s">
        <v>581</v>
      </c>
      <c r="B84" s="215" t="s">
        <v>450</v>
      </c>
      <c r="C84" s="215" t="s">
        <v>451</v>
      </c>
      <c r="D84" s="216"/>
      <c r="E84" s="217" t="s">
        <v>25</v>
      </c>
      <c r="F84" s="217" t="s">
        <v>176</v>
      </c>
      <c r="G84" s="218">
        <v>44523</v>
      </c>
      <c r="H84" s="178"/>
    </row>
    <row r="85" spans="1:8" ht="13.5" customHeight="1" x14ac:dyDescent="0.25">
      <c r="A85" s="215" t="s">
        <v>582</v>
      </c>
      <c r="B85" s="215" t="s">
        <v>84</v>
      </c>
      <c r="C85" s="215" t="s">
        <v>85</v>
      </c>
      <c r="D85" s="216"/>
      <c r="E85" s="217" t="s">
        <v>25</v>
      </c>
      <c r="F85" s="217" t="s">
        <v>3</v>
      </c>
      <c r="G85" s="218">
        <v>41191</v>
      </c>
      <c r="H85" s="178"/>
    </row>
    <row r="86" spans="1:8" ht="13.5" customHeight="1" x14ac:dyDescent="0.25">
      <c r="A86" s="215" t="s">
        <v>583</v>
      </c>
      <c r="B86" s="215" t="s">
        <v>86</v>
      </c>
      <c r="C86" s="215" t="s">
        <v>87</v>
      </c>
      <c r="D86" s="216"/>
      <c r="E86" s="217" t="s">
        <v>25</v>
      </c>
      <c r="F86" s="217" t="s">
        <v>9</v>
      </c>
      <c r="G86" s="218">
        <v>41250</v>
      </c>
      <c r="H86" s="178"/>
    </row>
    <row r="87" spans="1:8" ht="13.5" customHeight="1" x14ac:dyDescent="0.25">
      <c r="A87" s="215" t="s">
        <v>584</v>
      </c>
      <c r="B87" s="215" t="s">
        <v>88</v>
      </c>
      <c r="C87" s="215" t="s">
        <v>89</v>
      </c>
      <c r="D87" s="216"/>
      <c r="E87" s="217" t="s">
        <v>25</v>
      </c>
      <c r="F87" s="217" t="s">
        <v>4</v>
      </c>
      <c r="G87" s="218">
        <v>41236</v>
      </c>
      <c r="H87" s="178"/>
    </row>
    <row r="88" spans="1:8" ht="13.5" customHeight="1" x14ac:dyDescent="0.25">
      <c r="A88" s="215" t="s">
        <v>585</v>
      </c>
      <c r="B88" s="215" t="s">
        <v>139</v>
      </c>
      <c r="C88" s="215" t="s">
        <v>145</v>
      </c>
      <c r="D88" s="216"/>
      <c r="E88" s="217" t="s">
        <v>25</v>
      </c>
      <c r="F88" s="217" t="s">
        <v>5</v>
      </c>
      <c r="G88" s="218">
        <v>41247</v>
      </c>
      <c r="H88" s="178"/>
    </row>
    <row r="89" spans="1:8" ht="13.5" customHeight="1" x14ac:dyDescent="0.25">
      <c r="A89" s="215" t="s">
        <v>586</v>
      </c>
      <c r="B89" s="215" t="s">
        <v>397</v>
      </c>
      <c r="C89" s="215" t="s">
        <v>398</v>
      </c>
      <c r="D89" s="216"/>
      <c r="E89" s="217" t="s">
        <v>25</v>
      </c>
      <c r="F89" s="217" t="s">
        <v>8</v>
      </c>
      <c r="G89" s="218">
        <v>41439</v>
      </c>
      <c r="H89" s="178"/>
    </row>
    <row r="90" spans="1:8" ht="13.5" customHeight="1" x14ac:dyDescent="0.25">
      <c r="A90" s="215" t="s">
        <v>587</v>
      </c>
      <c r="B90" s="215" t="s">
        <v>301</v>
      </c>
      <c r="C90" s="220" t="s">
        <v>302</v>
      </c>
      <c r="D90" s="221"/>
      <c r="E90" s="217" t="s">
        <v>25</v>
      </c>
      <c r="F90" s="217" t="s">
        <v>11</v>
      </c>
      <c r="G90" s="218">
        <v>41563</v>
      </c>
      <c r="H90" s="178"/>
    </row>
    <row r="91" spans="1:8" ht="13.5" customHeight="1" x14ac:dyDescent="0.25">
      <c r="A91" s="215" t="s">
        <v>588</v>
      </c>
      <c r="B91" s="215" t="s">
        <v>106</v>
      </c>
      <c r="C91" s="215" t="s">
        <v>107</v>
      </c>
      <c r="D91" s="216"/>
      <c r="E91" s="217" t="s">
        <v>25</v>
      </c>
      <c r="F91" s="217" t="s">
        <v>12</v>
      </c>
      <c r="G91" s="218">
        <v>41726</v>
      </c>
      <c r="H91" s="178"/>
    </row>
    <row r="92" spans="1:8" ht="13.5" customHeight="1" x14ac:dyDescent="0.25">
      <c r="A92" s="215" t="s">
        <v>589</v>
      </c>
      <c r="B92" s="215" t="s">
        <v>364</v>
      </c>
      <c r="C92" s="215" t="s">
        <v>108</v>
      </c>
      <c r="D92" s="216"/>
      <c r="E92" s="217" t="s">
        <v>109</v>
      </c>
      <c r="F92" s="217" t="s">
        <v>109</v>
      </c>
      <c r="G92" s="218">
        <v>41604</v>
      </c>
      <c r="H92" s="178"/>
    </row>
    <row r="93" spans="1:8" ht="13.5" customHeight="1" x14ac:dyDescent="0.25">
      <c r="A93" s="215" t="s">
        <v>590</v>
      </c>
      <c r="B93" s="215" t="s">
        <v>104</v>
      </c>
      <c r="C93" s="215" t="s">
        <v>105</v>
      </c>
      <c r="D93" s="216"/>
      <c r="E93" s="217" t="s">
        <v>25</v>
      </c>
      <c r="F93" s="217" t="s">
        <v>8</v>
      </c>
      <c r="G93" s="218">
        <v>41439</v>
      </c>
      <c r="H93" s="178"/>
    </row>
    <row r="94" spans="1:8" ht="13.5" customHeight="1" x14ac:dyDescent="0.25">
      <c r="A94" s="215" t="s">
        <v>591</v>
      </c>
      <c r="B94" s="215" t="s">
        <v>399</v>
      </c>
      <c r="C94" s="215" t="s">
        <v>365</v>
      </c>
      <c r="D94" s="216"/>
      <c r="E94" s="217" t="s">
        <v>110</v>
      </c>
      <c r="F94" s="217" t="s">
        <v>110</v>
      </c>
      <c r="G94" s="218">
        <v>41597</v>
      </c>
      <c r="H94" s="178"/>
    </row>
    <row r="95" spans="1:8" ht="13.5" customHeight="1" x14ac:dyDescent="0.25">
      <c r="A95" s="215" t="s">
        <v>592</v>
      </c>
      <c r="B95" s="215" t="s">
        <v>452</v>
      </c>
      <c r="C95" s="215" t="s">
        <v>453</v>
      </c>
      <c r="D95" s="216"/>
      <c r="E95" s="217" t="s">
        <v>25</v>
      </c>
      <c r="F95" s="217" t="s">
        <v>5</v>
      </c>
      <c r="G95" s="218">
        <v>41625</v>
      </c>
      <c r="H95" s="178"/>
    </row>
    <row r="96" spans="1:8" ht="13.5" customHeight="1" x14ac:dyDescent="0.25">
      <c r="A96" s="215" t="s">
        <v>593</v>
      </c>
      <c r="B96" s="215" t="s">
        <v>303</v>
      </c>
      <c r="C96" s="215" t="s">
        <v>304</v>
      </c>
      <c r="D96" s="216"/>
      <c r="E96" s="217" t="s">
        <v>25</v>
      </c>
      <c r="F96" s="217" t="s">
        <v>5</v>
      </c>
      <c r="G96" s="218">
        <v>41698</v>
      </c>
      <c r="H96" s="178"/>
    </row>
    <row r="97" spans="1:8" ht="13.5" customHeight="1" x14ac:dyDescent="0.25">
      <c r="A97" s="215" t="s">
        <v>594</v>
      </c>
      <c r="B97" s="215" t="s">
        <v>305</v>
      </c>
      <c r="C97" s="220" t="s">
        <v>306</v>
      </c>
      <c r="D97" s="221"/>
      <c r="E97" s="217" t="s">
        <v>25</v>
      </c>
      <c r="F97" s="217" t="s">
        <v>11</v>
      </c>
      <c r="G97" s="218">
        <v>41583</v>
      </c>
      <c r="H97" s="178"/>
    </row>
    <row r="98" spans="1:8" ht="13.5" customHeight="1" x14ac:dyDescent="0.25">
      <c r="A98" s="215" t="s">
        <v>595</v>
      </c>
      <c r="B98" s="215" t="s">
        <v>112</v>
      </c>
      <c r="C98" s="215" t="s">
        <v>400</v>
      </c>
      <c r="D98" s="216"/>
      <c r="E98" s="217" t="s">
        <v>25</v>
      </c>
      <c r="F98" s="217" t="s">
        <v>8</v>
      </c>
      <c r="G98" s="218">
        <v>41621</v>
      </c>
      <c r="H98" s="178"/>
    </row>
    <row r="99" spans="1:8" ht="13.5" customHeight="1" x14ac:dyDescent="0.25">
      <c r="A99" s="215" t="s">
        <v>596</v>
      </c>
      <c r="B99" s="215" t="s">
        <v>401</v>
      </c>
      <c r="C99" s="215" t="s">
        <v>182</v>
      </c>
      <c r="D99" s="216"/>
      <c r="E99" s="217" t="s">
        <v>25</v>
      </c>
      <c r="F99" s="217" t="s">
        <v>113</v>
      </c>
      <c r="G99" s="218">
        <v>41584</v>
      </c>
      <c r="H99" s="178"/>
    </row>
    <row r="100" spans="1:8" ht="13.5" customHeight="1" x14ac:dyDescent="0.25">
      <c r="A100" s="215" t="s">
        <v>597</v>
      </c>
      <c r="B100" s="215" t="s">
        <v>114</v>
      </c>
      <c r="C100" s="215" t="s">
        <v>146</v>
      </c>
      <c r="D100" s="216"/>
      <c r="E100" s="217" t="s">
        <v>25</v>
      </c>
      <c r="F100" s="217" t="s">
        <v>4</v>
      </c>
      <c r="G100" s="218">
        <v>41598</v>
      </c>
      <c r="H100" s="178"/>
    </row>
    <row r="101" spans="1:8" ht="13.5" customHeight="1" x14ac:dyDescent="0.25">
      <c r="A101" s="215" t="s">
        <v>598</v>
      </c>
      <c r="B101" s="215" t="s">
        <v>140</v>
      </c>
      <c r="C101" s="215" t="s">
        <v>366</v>
      </c>
      <c r="D101" s="216"/>
      <c r="E101" s="217" t="s">
        <v>25</v>
      </c>
      <c r="F101" s="217" t="s">
        <v>11</v>
      </c>
      <c r="G101" s="218">
        <v>41583</v>
      </c>
      <c r="H101" s="178" t="s">
        <v>286</v>
      </c>
    </row>
    <row r="102" spans="1:8" ht="13.5" customHeight="1" x14ac:dyDescent="0.25">
      <c r="A102" s="215" t="s">
        <v>599</v>
      </c>
      <c r="B102" s="215" t="s">
        <v>140</v>
      </c>
      <c r="C102" s="215" t="s">
        <v>115</v>
      </c>
      <c r="D102" s="216"/>
      <c r="E102" s="217" t="s">
        <v>25</v>
      </c>
      <c r="F102" s="217" t="s">
        <v>11</v>
      </c>
      <c r="G102" s="218">
        <v>41583</v>
      </c>
      <c r="H102" s="178" t="s">
        <v>286</v>
      </c>
    </row>
    <row r="103" spans="1:8" ht="13.5" customHeight="1" x14ac:dyDescent="0.25">
      <c r="A103" s="215" t="s">
        <v>600</v>
      </c>
      <c r="B103" s="215" t="s">
        <v>116</v>
      </c>
      <c r="C103" s="215" t="s">
        <v>117</v>
      </c>
      <c r="D103" s="216"/>
      <c r="E103" s="217" t="s">
        <v>109</v>
      </c>
      <c r="F103" s="217" t="s">
        <v>109</v>
      </c>
      <c r="G103" s="218">
        <v>41814</v>
      </c>
      <c r="H103" s="178"/>
    </row>
    <row r="104" spans="1:8" ht="13.5" customHeight="1" x14ac:dyDescent="0.25">
      <c r="A104" s="215" t="s">
        <v>601</v>
      </c>
      <c r="B104" s="215" t="s">
        <v>118</v>
      </c>
      <c r="C104" s="215" t="s">
        <v>119</v>
      </c>
      <c r="D104" s="216"/>
      <c r="E104" s="217" t="s">
        <v>25</v>
      </c>
      <c r="F104" s="217" t="s">
        <v>9</v>
      </c>
      <c r="G104" s="218">
        <v>41737</v>
      </c>
      <c r="H104" s="178"/>
    </row>
    <row r="105" spans="1:8" ht="13.5" customHeight="1" x14ac:dyDescent="0.25">
      <c r="A105" s="215" t="s">
        <v>602</v>
      </c>
      <c r="B105" s="215" t="s">
        <v>402</v>
      </c>
      <c r="C105" s="215" t="s">
        <v>403</v>
      </c>
      <c r="D105" s="216"/>
      <c r="E105" s="217" t="s">
        <v>25</v>
      </c>
      <c r="F105" s="217" t="s">
        <v>120</v>
      </c>
      <c r="G105" s="218">
        <v>41730</v>
      </c>
      <c r="H105" s="178"/>
    </row>
    <row r="106" spans="1:8" ht="13.5" customHeight="1" x14ac:dyDescent="0.25">
      <c r="A106" s="215" t="s">
        <v>603</v>
      </c>
      <c r="B106" s="215" t="s">
        <v>126</v>
      </c>
      <c r="C106" s="215" t="s">
        <v>127</v>
      </c>
      <c r="D106" s="216"/>
      <c r="E106" s="217" t="s">
        <v>25</v>
      </c>
      <c r="F106" s="217" t="s">
        <v>11</v>
      </c>
      <c r="G106" s="218">
        <v>41821</v>
      </c>
      <c r="H106" s="178"/>
    </row>
    <row r="107" spans="1:8" ht="13.5" customHeight="1" x14ac:dyDescent="0.25">
      <c r="A107" s="215" t="s">
        <v>604</v>
      </c>
      <c r="B107" s="215" t="s">
        <v>128</v>
      </c>
      <c r="C107" s="215" t="s">
        <v>249</v>
      </c>
      <c r="D107" s="216"/>
      <c r="E107" s="217" t="s">
        <v>25</v>
      </c>
      <c r="F107" s="217" t="s">
        <v>5</v>
      </c>
      <c r="G107" s="218">
        <v>41765</v>
      </c>
      <c r="H107" s="178"/>
    </row>
    <row r="108" spans="1:8" ht="13.5" customHeight="1" x14ac:dyDescent="0.25">
      <c r="A108" s="215" t="s">
        <v>605</v>
      </c>
      <c r="B108" s="215" t="s">
        <v>160</v>
      </c>
      <c r="C108" s="215" t="s">
        <v>161</v>
      </c>
      <c r="D108" s="216"/>
      <c r="E108" s="217" t="s">
        <v>25</v>
      </c>
      <c r="F108" s="217" t="s">
        <v>4</v>
      </c>
      <c r="G108" s="218">
        <v>42199</v>
      </c>
      <c r="H108" s="178"/>
    </row>
    <row r="109" spans="1:8" ht="13.5" customHeight="1" x14ac:dyDescent="0.25">
      <c r="A109" s="215" t="s">
        <v>606</v>
      </c>
      <c r="B109" s="215" t="s">
        <v>162</v>
      </c>
      <c r="C109" s="215" t="s">
        <v>307</v>
      </c>
      <c r="D109" s="216"/>
      <c r="E109" s="217" t="s">
        <v>25</v>
      </c>
      <c r="F109" s="217" t="s">
        <v>4</v>
      </c>
      <c r="G109" s="218">
        <v>41922</v>
      </c>
      <c r="H109" s="178"/>
    </row>
    <row r="110" spans="1:8" ht="13.5" customHeight="1" x14ac:dyDescent="0.25">
      <c r="A110" s="215" t="s">
        <v>607</v>
      </c>
      <c r="B110" s="215" t="s">
        <v>129</v>
      </c>
      <c r="C110" s="215" t="s">
        <v>130</v>
      </c>
      <c r="D110" s="216"/>
      <c r="E110" s="217" t="s">
        <v>25</v>
      </c>
      <c r="F110" s="217" t="s">
        <v>8</v>
      </c>
      <c r="G110" s="218">
        <v>41970</v>
      </c>
      <c r="H110" s="178"/>
    </row>
    <row r="111" spans="1:8" ht="13.5" customHeight="1" x14ac:dyDescent="0.25">
      <c r="A111" s="215" t="s">
        <v>608</v>
      </c>
      <c r="B111" s="215" t="s">
        <v>183</v>
      </c>
      <c r="C111" s="215" t="s">
        <v>131</v>
      </c>
      <c r="D111" s="216"/>
      <c r="E111" s="217" t="s">
        <v>25</v>
      </c>
      <c r="F111" s="217" t="s">
        <v>11</v>
      </c>
      <c r="G111" s="218">
        <v>41921</v>
      </c>
      <c r="H111" s="178"/>
    </row>
    <row r="112" spans="1:8" ht="13.5" customHeight="1" x14ac:dyDescent="0.25">
      <c r="A112" s="215" t="s">
        <v>609</v>
      </c>
      <c r="B112" s="215" t="s">
        <v>132</v>
      </c>
      <c r="C112" s="215" t="s">
        <v>367</v>
      </c>
      <c r="D112" s="216"/>
      <c r="E112" s="217" t="s">
        <v>25</v>
      </c>
      <c r="F112" s="217" t="s">
        <v>120</v>
      </c>
      <c r="G112" s="218">
        <v>41954</v>
      </c>
      <c r="H112" s="178"/>
    </row>
    <row r="113" spans="1:8" ht="13.5" customHeight="1" x14ac:dyDescent="0.25">
      <c r="A113" s="215" t="s">
        <v>610</v>
      </c>
      <c r="B113" s="215" t="s">
        <v>308</v>
      </c>
      <c r="C113" s="220" t="s">
        <v>309</v>
      </c>
      <c r="D113" s="221"/>
      <c r="E113" s="217" t="s">
        <v>25</v>
      </c>
      <c r="F113" s="217" t="s">
        <v>11</v>
      </c>
      <c r="G113" s="218">
        <v>41961</v>
      </c>
      <c r="H113" s="178"/>
    </row>
    <row r="114" spans="1:8" ht="13.5" customHeight="1" x14ac:dyDescent="0.25">
      <c r="A114" s="215" t="s">
        <v>611</v>
      </c>
      <c r="B114" s="215" t="s">
        <v>133</v>
      </c>
      <c r="C114" s="215" t="s">
        <v>134</v>
      </c>
      <c r="D114" s="216"/>
      <c r="E114" s="217" t="s">
        <v>25</v>
      </c>
      <c r="F114" s="217" t="s">
        <v>4</v>
      </c>
      <c r="G114" s="218">
        <v>41971</v>
      </c>
      <c r="H114" s="178"/>
    </row>
    <row r="115" spans="1:8" ht="13.5" customHeight="1" x14ac:dyDescent="0.25">
      <c r="A115" s="215" t="s">
        <v>612</v>
      </c>
      <c r="B115" s="215" t="s">
        <v>310</v>
      </c>
      <c r="C115" s="220" t="s">
        <v>311</v>
      </c>
      <c r="D115" s="221"/>
      <c r="E115" s="217" t="s">
        <v>25</v>
      </c>
      <c r="F115" s="217" t="s">
        <v>11</v>
      </c>
      <c r="G115" s="218">
        <v>42144</v>
      </c>
      <c r="H115" s="178"/>
    </row>
    <row r="116" spans="1:8" ht="13.5" customHeight="1" x14ac:dyDescent="0.25">
      <c r="A116" s="215" t="s">
        <v>613</v>
      </c>
      <c r="B116" s="215" t="s">
        <v>404</v>
      </c>
      <c r="C116" s="215" t="s">
        <v>135</v>
      </c>
      <c r="D116" s="216"/>
      <c r="E116" s="217" t="s">
        <v>25</v>
      </c>
      <c r="F116" s="217" t="s">
        <v>113</v>
      </c>
      <c r="G116" s="218">
        <v>42066</v>
      </c>
      <c r="H116" s="178"/>
    </row>
    <row r="117" spans="1:8" ht="13.5" customHeight="1" x14ac:dyDescent="0.25">
      <c r="A117" s="215" t="s">
        <v>614</v>
      </c>
      <c r="B117" s="215" t="s">
        <v>163</v>
      </c>
      <c r="C117" s="215" t="s">
        <v>164</v>
      </c>
      <c r="D117" s="216"/>
      <c r="E117" s="217" t="s">
        <v>25</v>
      </c>
      <c r="F117" s="217" t="s">
        <v>120</v>
      </c>
      <c r="G117" s="218">
        <v>42143</v>
      </c>
      <c r="H117" s="178"/>
    </row>
    <row r="118" spans="1:8" ht="13.5" customHeight="1" x14ac:dyDescent="0.25">
      <c r="A118" s="215" t="s">
        <v>615</v>
      </c>
      <c r="B118" s="215" t="s">
        <v>165</v>
      </c>
      <c r="C118" s="215" t="s">
        <v>166</v>
      </c>
      <c r="D118" s="216"/>
      <c r="E118" s="217" t="s">
        <v>25</v>
      </c>
      <c r="F118" s="217" t="s">
        <v>10</v>
      </c>
      <c r="G118" s="218">
        <v>42307</v>
      </c>
      <c r="H118" s="178"/>
    </row>
    <row r="119" spans="1:8" ht="13.5" customHeight="1" x14ac:dyDescent="0.25">
      <c r="A119" s="215" t="s">
        <v>616</v>
      </c>
      <c r="B119" s="215" t="s">
        <v>405</v>
      </c>
      <c r="C119" s="215" t="s">
        <v>235</v>
      </c>
      <c r="D119" s="216"/>
      <c r="E119" s="217" t="s">
        <v>25</v>
      </c>
      <c r="F119" s="217" t="s">
        <v>177</v>
      </c>
      <c r="G119" s="218">
        <v>42174</v>
      </c>
      <c r="H119" s="178"/>
    </row>
    <row r="120" spans="1:8" ht="13.5" customHeight="1" x14ac:dyDescent="0.25">
      <c r="A120" s="215" t="s">
        <v>617</v>
      </c>
      <c r="B120" s="215" t="s">
        <v>167</v>
      </c>
      <c r="C120" s="215" t="s">
        <v>184</v>
      </c>
      <c r="D120" s="216"/>
      <c r="E120" s="217" t="s">
        <v>25</v>
      </c>
      <c r="F120" s="217" t="s">
        <v>11</v>
      </c>
      <c r="G120" s="218">
        <v>42227</v>
      </c>
      <c r="H120" s="178"/>
    </row>
    <row r="121" spans="1:8" ht="13.5" customHeight="1" x14ac:dyDescent="0.25">
      <c r="A121" s="215" t="s">
        <v>618</v>
      </c>
      <c r="B121" s="215" t="s">
        <v>312</v>
      </c>
      <c r="C121" s="215" t="s">
        <v>168</v>
      </c>
      <c r="D121" s="216"/>
      <c r="E121" s="217" t="s">
        <v>25</v>
      </c>
      <c r="F121" s="217" t="s">
        <v>5</v>
      </c>
      <c r="G121" s="218">
        <v>42290</v>
      </c>
      <c r="H121" s="178"/>
    </row>
    <row r="122" spans="1:8" ht="13.5" customHeight="1" x14ac:dyDescent="0.25">
      <c r="A122" s="215" t="s">
        <v>619</v>
      </c>
      <c r="B122" s="215" t="s">
        <v>313</v>
      </c>
      <c r="C122" s="215" t="s">
        <v>236</v>
      </c>
      <c r="D122" s="216"/>
      <c r="E122" s="217" t="s">
        <v>25</v>
      </c>
      <c r="F122" s="217" t="s">
        <v>120</v>
      </c>
      <c r="G122" s="218">
        <v>42283</v>
      </c>
      <c r="H122" s="178"/>
    </row>
    <row r="123" spans="1:8" ht="13.5" customHeight="1" x14ac:dyDescent="0.25">
      <c r="A123" s="215" t="s">
        <v>620</v>
      </c>
      <c r="B123" s="215" t="s">
        <v>169</v>
      </c>
      <c r="C123" s="215" t="s">
        <v>170</v>
      </c>
      <c r="D123" s="216"/>
      <c r="E123" s="217" t="s">
        <v>25</v>
      </c>
      <c r="F123" s="217" t="s">
        <v>12</v>
      </c>
      <c r="G123" s="218">
        <v>42339</v>
      </c>
      <c r="H123" s="178"/>
    </row>
    <row r="124" spans="1:8" ht="13.5" customHeight="1" x14ac:dyDescent="0.25">
      <c r="A124" s="215" t="s">
        <v>621</v>
      </c>
      <c r="B124" s="215" t="s">
        <v>171</v>
      </c>
      <c r="C124" s="215" t="s">
        <v>172</v>
      </c>
      <c r="D124" s="216"/>
      <c r="E124" s="217" t="s">
        <v>109</v>
      </c>
      <c r="F124" s="217" t="s">
        <v>109</v>
      </c>
      <c r="G124" s="218">
        <v>42340</v>
      </c>
      <c r="H124" s="178"/>
    </row>
    <row r="125" spans="1:8" ht="13.5" customHeight="1" x14ac:dyDescent="0.25">
      <c r="A125" s="215" t="s">
        <v>622</v>
      </c>
      <c r="B125" s="215" t="s">
        <v>185</v>
      </c>
      <c r="C125" s="215" t="s">
        <v>173</v>
      </c>
      <c r="D125" s="216"/>
      <c r="E125" s="217" t="s">
        <v>25</v>
      </c>
      <c r="F125" s="217" t="s">
        <v>178</v>
      </c>
      <c r="G125" s="218">
        <v>42342</v>
      </c>
      <c r="H125" s="178"/>
    </row>
    <row r="126" spans="1:8" ht="13.5" customHeight="1" x14ac:dyDescent="0.25">
      <c r="A126" s="215" t="s">
        <v>623</v>
      </c>
      <c r="B126" s="215" t="s">
        <v>174</v>
      </c>
      <c r="C126" s="215" t="s">
        <v>175</v>
      </c>
      <c r="D126" s="216"/>
      <c r="E126" s="217" t="s">
        <v>25</v>
      </c>
      <c r="F126" s="217" t="s">
        <v>3</v>
      </c>
      <c r="G126" s="218">
        <v>42349</v>
      </c>
      <c r="H126" s="178"/>
    </row>
    <row r="127" spans="1:8" ht="13.5" customHeight="1" x14ac:dyDescent="0.25">
      <c r="A127" s="215" t="s">
        <v>624</v>
      </c>
      <c r="B127" s="215" t="s">
        <v>186</v>
      </c>
      <c r="C127" s="215" t="s">
        <v>187</v>
      </c>
      <c r="D127" s="216"/>
      <c r="E127" s="217" t="s">
        <v>109</v>
      </c>
      <c r="F127" s="217" t="s">
        <v>109</v>
      </c>
      <c r="G127" s="218">
        <v>42487</v>
      </c>
      <c r="H127" s="178"/>
    </row>
    <row r="128" spans="1:8" ht="13.5" customHeight="1" x14ac:dyDescent="0.25">
      <c r="A128" s="215" t="s">
        <v>625</v>
      </c>
      <c r="B128" s="215" t="s">
        <v>188</v>
      </c>
      <c r="C128" s="215" t="s">
        <v>189</v>
      </c>
      <c r="D128" s="216"/>
      <c r="E128" s="217" t="s">
        <v>25</v>
      </c>
      <c r="F128" s="217" t="s">
        <v>4</v>
      </c>
      <c r="G128" s="218">
        <v>42573</v>
      </c>
      <c r="H128" s="178"/>
    </row>
    <row r="129" spans="1:8" ht="13.5" customHeight="1" x14ac:dyDescent="0.25">
      <c r="A129" s="215" t="s">
        <v>626</v>
      </c>
      <c r="B129" s="215" t="s">
        <v>190</v>
      </c>
      <c r="C129" s="215" t="s">
        <v>191</v>
      </c>
      <c r="D129" s="216"/>
      <c r="E129" s="217" t="s">
        <v>25</v>
      </c>
      <c r="F129" s="217" t="s">
        <v>12</v>
      </c>
      <c r="G129" s="218">
        <v>42528</v>
      </c>
      <c r="H129" s="178"/>
    </row>
    <row r="130" spans="1:8" ht="13.5" customHeight="1" x14ac:dyDescent="0.25">
      <c r="A130" s="215" t="s">
        <v>627</v>
      </c>
      <c r="B130" s="215" t="s">
        <v>192</v>
      </c>
      <c r="C130" s="215" t="s">
        <v>193</v>
      </c>
      <c r="D130" s="216"/>
      <c r="E130" s="217" t="s">
        <v>25</v>
      </c>
      <c r="F130" s="217" t="s">
        <v>10</v>
      </c>
      <c r="G130" s="218">
        <v>42682</v>
      </c>
      <c r="H130" s="178"/>
    </row>
    <row r="131" spans="1:8" ht="13.5" customHeight="1" x14ac:dyDescent="0.25">
      <c r="A131" s="215" t="s">
        <v>628</v>
      </c>
      <c r="B131" s="215" t="s">
        <v>194</v>
      </c>
      <c r="C131" s="215" t="s">
        <v>195</v>
      </c>
      <c r="D131" s="216"/>
      <c r="E131" s="217" t="s">
        <v>109</v>
      </c>
      <c r="F131" s="217" t="s">
        <v>109</v>
      </c>
      <c r="G131" s="218">
        <v>42692</v>
      </c>
      <c r="H131" s="178"/>
    </row>
    <row r="132" spans="1:8" ht="13.5" customHeight="1" x14ac:dyDescent="0.25">
      <c r="A132" s="215" t="s">
        <v>629</v>
      </c>
      <c r="B132" s="215" t="s">
        <v>196</v>
      </c>
      <c r="C132" s="215" t="s">
        <v>197</v>
      </c>
      <c r="D132" s="216"/>
      <c r="E132" s="217" t="s">
        <v>109</v>
      </c>
      <c r="F132" s="217" t="s">
        <v>109</v>
      </c>
      <c r="G132" s="218">
        <v>42521</v>
      </c>
      <c r="H132" s="178"/>
    </row>
    <row r="133" spans="1:8" ht="13.5" customHeight="1" x14ac:dyDescent="0.25">
      <c r="A133" s="215" t="s">
        <v>630</v>
      </c>
      <c r="B133" s="215" t="s">
        <v>631</v>
      </c>
      <c r="C133" s="215" t="s">
        <v>198</v>
      </c>
      <c r="D133" s="216"/>
      <c r="E133" s="217" t="s">
        <v>25</v>
      </c>
      <c r="F133" s="217" t="s">
        <v>11</v>
      </c>
      <c r="G133" s="218">
        <v>42551</v>
      </c>
      <c r="H133" s="178"/>
    </row>
    <row r="134" spans="1:8" ht="13.5" customHeight="1" x14ac:dyDescent="0.25">
      <c r="A134" s="215" t="s">
        <v>632</v>
      </c>
      <c r="B134" s="215" t="s">
        <v>199</v>
      </c>
      <c r="C134" s="215" t="s">
        <v>200</v>
      </c>
      <c r="D134" s="216"/>
      <c r="E134" s="217" t="s">
        <v>25</v>
      </c>
      <c r="F134" s="217" t="s">
        <v>201</v>
      </c>
      <c r="G134" s="218">
        <v>42556</v>
      </c>
      <c r="H134" s="178"/>
    </row>
    <row r="135" spans="1:8" ht="13.5" customHeight="1" x14ac:dyDescent="0.25">
      <c r="A135" s="215" t="s">
        <v>633</v>
      </c>
      <c r="B135" s="215" t="s">
        <v>634</v>
      </c>
      <c r="C135" s="215" t="s">
        <v>635</v>
      </c>
      <c r="D135" s="216"/>
      <c r="E135" s="217" t="s">
        <v>25</v>
      </c>
      <c r="F135" s="217" t="s">
        <v>7</v>
      </c>
      <c r="G135" s="218">
        <v>42563</v>
      </c>
      <c r="H135" s="178"/>
    </row>
    <row r="136" spans="1:8" ht="13.5" customHeight="1" x14ac:dyDescent="0.25">
      <c r="A136" s="215" t="s">
        <v>636</v>
      </c>
      <c r="B136" s="215" t="s">
        <v>202</v>
      </c>
      <c r="C136" s="215" t="s">
        <v>203</v>
      </c>
      <c r="D136" s="216"/>
      <c r="E136" s="217" t="s">
        <v>25</v>
      </c>
      <c r="F136" s="217" t="s">
        <v>11</v>
      </c>
      <c r="G136" s="218">
        <v>42907</v>
      </c>
      <c r="H136" s="178"/>
    </row>
    <row r="137" spans="1:8" ht="13.5" customHeight="1" x14ac:dyDescent="0.25">
      <c r="A137" s="215" t="s">
        <v>637</v>
      </c>
      <c r="B137" s="215" t="s">
        <v>204</v>
      </c>
      <c r="C137" s="215" t="s">
        <v>205</v>
      </c>
      <c r="D137" s="216"/>
      <c r="E137" s="217" t="s">
        <v>25</v>
      </c>
      <c r="F137" s="217" t="s">
        <v>10</v>
      </c>
      <c r="G137" s="218">
        <v>42703</v>
      </c>
      <c r="H137" s="178"/>
    </row>
    <row r="138" spans="1:8" ht="13.5" customHeight="1" x14ac:dyDescent="0.25">
      <c r="A138" s="215" t="s">
        <v>638</v>
      </c>
      <c r="B138" s="215" t="s">
        <v>639</v>
      </c>
      <c r="C138" s="215" t="s">
        <v>640</v>
      </c>
      <c r="D138" s="216"/>
      <c r="E138" s="217" t="s">
        <v>25</v>
      </c>
      <c r="F138" s="217" t="s">
        <v>4</v>
      </c>
      <c r="G138" s="218">
        <v>42689</v>
      </c>
      <c r="H138" s="178"/>
    </row>
    <row r="139" spans="1:8" ht="13.5" customHeight="1" x14ac:dyDescent="0.25">
      <c r="A139" s="215" t="s">
        <v>641</v>
      </c>
      <c r="B139" s="215" t="s">
        <v>237</v>
      </c>
      <c r="C139" s="220" t="s">
        <v>238</v>
      </c>
      <c r="D139" s="221"/>
      <c r="E139" s="217" t="s">
        <v>25</v>
      </c>
      <c r="F139" s="217" t="s">
        <v>4</v>
      </c>
      <c r="G139" s="218">
        <v>42864</v>
      </c>
      <c r="H139" s="178" t="s">
        <v>286</v>
      </c>
    </row>
    <row r="140" spans="1:8" ht="13.5" customHeight="1" x14ac:dyDescent="0.25">
      <c r="A140" s="215" t="s">
        <v>642</v>
      </c>
      <c r="B140" s="215" t="s">
        <v>237</v>
      </c>
      <c r="C140" s="220" t="s">
        <v>239</v>
      </c>
      <c r="D140" s="221"/>
      <c r="E140" s="217" t="s">
        <v>25</v>
      </c>
      <c r="F140" s="217" t="s">
        <v>4</v>
      </c>
      <c r="G140" s="218">
        <v>42864</v>
      </c>
      <c r="H140" s="178" t="s">
        <v>286</v>
      </c>
    </row>
    <row r="141" spans="1:8" ht="13.5" customHeight="1" x14ac:dyDescent="0.25">
      <c r="A141" s="215" t="s">
        <v>643</v>
      </c>
      <c r="B141" s="215" t="s">
        <v>644</v>
      </c>
      <c r="C141" s="215" t="s">
        <v>645</v>
      </c>
      <c r="D141" s="216"/>
      <c r="E141" s="217" t="s">
        <v>25</v>
      </c>
      <c r="F141" s="217" t="s">
        <v>4</v>
      </c>
      <c r="G141" s="218">
        <v>42878</v>
      </c>
      <c r="H141" s="178"/>
    </row>
    <row r="142" spans="1:8" ht="13.5" customHeight="1" x14ac:dyDescent="0.25">
      <c r="A142" s="215" t="s">
        <v>646</v>
      </c>
      <c r="B142" s="215" t="s">
        <v>240</v>
      </c>
      <c r="C142" s="215" t="s">
        <v>241</v>
      </c>
      <c r="D142" s="216"/>
      <c r="E142" s="217" t="s">
        <v>25</v>
      </c>
      <c r="F142" s="217" t="s">
        <v>8</v>
      </c>
      <c r="G142" s="218">
        <v>42930</v>
      </c>
      <c r="H142" s="178"/>
    </row>
    <row r="143" spans="1:8" ht="13.5" customHeight="1" x14ac:dyDescent="0.25">
      <c r="A143" s="215" t="s">
        <v>647</v>
      </c>
      <c r="B143" s="215" t="s">
        <v>242</v>
      </c>
      <c r="C143" s="215" t="s">
        <v>243</v>
      </c>
      <c r="D143" s="216"/>
      <c r="E143" s="217" t="s">
        <v>25</v>
      </c>
      <c r="F143" s="217" t="s">
        <v>5</v>
      </c>
      <c r="G143" s="218">
        <v>43270</v>
      </c>
      <c r="H143" s="178"/>
    </row>
    <row r="144" spans="1:8" ht="13.5" customHeight="1" x14ac:dyDescent="0.25">
      <c r="A144" s="215" t="s">
        <v>648</v>
      </c>
      <c r="B144" s="215" t="s">
        <v>260</v>
      </c>
      <c r="C144" s="215" t="s">
        <v>244</v>
      </c>
      <c r="D144" s="216"/>
      <c r="E144" s="217" t="s">
        <v>25</v>
      </c>
      <c r="F144" s="217" t="s">
        <v>178</v>
      </c>
      <c r="G144" s="218">
        <v>43032</v>
      </c>
      <c r="H144" s="193"/>
    </row>
    <row r="145" spans="1:8" ht="13.5" customHeight="1" x14ac:dyDescent="0.25">
      <c r="A145" s="215" t="s">
        <v>649</v>
      </c>
      <c r="B145" s="215" t="s">
        <v>245</v>
      </c>
      <c r="C145" s="215" t="s">
        <v>246</v>
      </c>
      <c r="D145" s="216"/>
      <c r="E145" s="217" t="s">
        <v>25</v>
      </c>
      <c r="F145" s="217" t="s">
        <v>4</v>
      </c>
      <c r="G145" s="218">
        <v>43271</v>
      </c>
      <c r="H145" s="193"/>
    </row>
    <row r="146" spans="1:8" ht="13.5" customHeight="1" x14ac:dyDescent="0.25">
      <c r="A146" s="215" t="s">
        <v>650</v>
      </c>
      <c r="B146" s="215" t="s">
        <v>250</v>
      </c>
      <c r="C146" s="215" t="s">
        <v>251</v>
      </c>
      <c r="D146" s="216"/>
      <c r="E146" s="217" t="s">
        <v>25</v>
      </c>
      <c r="F146" s="217" t="s">
        <v>113</v>
      </c>
      <c r="G146" s="218">
        <v>43074</v>
      </c>
      <c r="H146" s="178"/>
    </row>
    <row r="147" spans="1:8" ht="13.5" customHeight="1" x14ac:dyDescent="0.25">
      <c r="A147" s="215" t="s">
        <v>651</v>
      </c>
      <c r="B147" s="215" t="s">
        <v>261</v>
      </c>
      <c r="C147" s="215" t="s">
        <v>252</v>
      </c>
      <c r="D147" s="216"/>
      <c r="E147" s="217" t="s">
        <v>109</v>
      </c>
      <c r="F147" s="217" t="s">
        <v>109</v>
      </c>
      <c r="G147" s="218">
        <v>43235</v>
      </c>
      <c r="H147" s="178"/>
    </row>
    <row r="148" spans="1:8" ht="13.5" customHeight="1" x14ac:dyDescent="0.25">
      <c r="A148" s="215" t="s">
        <v>652</v>
      </c>
      <c r="B148" s="215" t="s">
        <v>262</v>
      </c>
      <c r="C148" s="215" t="s">
        <v>263</v>
      </c>
      <c r="D148" s="216"/>
      <c r="E148" s="217" t="s">
        <v>25</v>
      </c>
      <c r="F148" s="217" t="s">
        <v>5</v>
      </c>
      <c r="G148" s="218">
        <v>43278</v>
      </c>
      <c r="H148" s="178"/>
    </row>
    <row r="149" spans="1:8" ht="13.5" customHeight="1" x14ac:dyDescent="0.25">
      <c r="A149" s="215" t="s">
        <v>653</v>
      </c>
      <c r="B149" s="215" t="s">
        <v>264</v>
      </c>
      <c r="C149" s="215" t="s">
        <v>265</v>
      </c>
      <c r="D149" s="216"/>
      <c r="E149" s="217" t="s">
        <v>25</v>
      </c>
      <c r="F149" s="217" t="s">
        <v>4</v>
      </c>
      <c r="G149" s="218">
        <v>43278</v>
      </c>
      <c r="H149" s="178"/>
    </row>
    <row r="150" spans="1:8" ht="13.5" customHeight="1" x14ac:dyDescent="0.25">
      <c r="A150" s="215" t="s">
        <v>654</v>
      </c>
      <c r="B150" s="215" t="s">
        <v>314</v>
      </c>
      <c r="C150" s="215" t="s">
        <v>266</v>
      </c>
      <c r="D150" s="216"/>
      <c r="E150" s="217" t="s">
        <v>109</v>
      </c>
      <c r="F150" s="217" t="s">
        <v>109</v>
      </c>
      <c r="G150" s="218">
        <v>43361</v>
      </c>
      <c r="H150" s="178"/>
    </row>
    <row r="151" spans="1:8" ht="13.5" customHeight="1" x14ac:dyDescent="0.25">
      <c r="A151" s="215" t="s">
        <v>655</v>
      </c>
      <c r="B151" s="215" t="s">
        <v>267</v>
      </c>
      <c r="C151" s="215" t="s">
        <v>268</v>
      </c>
      <c r="D151" s="216"/>
      <c r="E151" s="217" t="s">
        <v>25</v>
      </c>
      <c r="F151" s="217" t="s">
        <v>176</v>
      </c>
      <c r="G151" s="218">
        <v>43368</v>
      </c>
      <c r="H151" s="178"/>
    </row>
    <row r="152" spans="1:8" ht="13.5" customHeight="1" x14ac:dyDescent="0.25">
      <c r="A152" s="215" t="s">
        <v>656</v>
      </c>
      <c r="B152" s="215" t="s">
        <v>269</v>
      </c>
      <c r="C152" s="215" t="s">
        <v>270</v>
      </c>
      <c r="D152" s="216"/>
      <c r="E152" s="217" t="s">
        <v>25</v>
      </c>
      <c r="F152" s="217" t="s">
        <v>120</v>
      </c>
      <c r="G152" s="218">
        <v>43258</v>
      </c>
      <c r="H152" s="178"/>
    </row>
    <row r="153" spans="1:8" ht="13.5" customHeight="1" x14ac:dyDescent="0.25">
      <c r="A153" s="215" t="s">
        <v>657</v>
      </c>
      <c r="B153" s="215" t="s">
        <v>368</v>
      </c>
      <c r="C153" s="215" t="s">
        <v>369</v>
      </c>
      <c r="D153" s="216"/>
      <c r="E153" s="217" t="s">
        <v>25</v>
      </c>
      <c r="F153" s="217" t="s">
        <v>4</v>
      </c>
      <c r="G153" s="218">
        <v>43795</v>
      </c>
      <c r="H153" s="178"/>
    </row>
    <row r="154" spans="1:8" ht="13.5" customHeight="1" x14ac:dyDescent="0.25">
      <c r="A154" s="215" t="s">
        <v>658</v>
      </c>
      <c r="B154" s="215" t="s">
        <v>271</v>
      </c>
      <c r="C154" s="215" t="s">
        <v>494</v>
      </c>
      <c r="D154" s="216"/>
      <c r="E154" s="217" t="s">
        <v>25</v>
      </c>
      <c r="F154" s="217" t="s">
        <v>178</v>
      </c>
      <c r="G154" s="218">
        <v>43278</v>
      </c>
      <c r="H154" s="178"/>
    </row>
    <row r="155" spans="1:8" ht="13.5" customHeight="1" x14ac:dyDescent="0.25">
      <c r="A155" s="215" t="s">
        <v>659</v>
      </c>
      <c r="B155" s="215" t="s">
        <v>272</v>
      </c>
      <c r="C155" s="215" t="s">
        <v>273</v>
      </c>
      <c r="D155" s="216"/>
      <c r="E155" s="217" t="s">
        <v>25</v>
      </c>
      <c r="F155" s="217" t="s">
        <v>8</v>
      </c>
      <c r="G155" s="218">
        <v>43273</v>
      </c>
      <c r="H155" s="178"/>
    </row>
    <row r="156" spans="1:8" ht="13.5" customHeight="1" x14ac:dyDescent="0.25">
      <c r="A156" s="215" t="s">
        <v>660</v>
      </c>
      <c r="B156" s="215" t="s">
        <v>315</v>
      </c>
      <c r="C156" s="215" t="s">
        <v>454</v>
      </c>
      <c r="D156" s="216"/>
      <c r="E156" s="217" t="s">
        <v>25</v>
      </c>
      <c r="F156" s="217" t="s">
        <v>5</v>
      </c>
      <c r="G156" s="218">
        <v>43431</v>
      </c>
      <c r="H156" s="178"/>
    </row>
    <row r="157" spans="1:8" ht="13.5" customHeight="1" x14ac:dyDescent="0.25">
      <c r="A157" s="215" t="s">
        <v>661</v>
      </c>
      <c r="B157" s="215" t="s">
        <v>274</v>
      </c>
      <c r="C157" s="215" t="s">
        <v>455</v>
      </c>
      <c r="D157" s="216"/>
      <c r="E157" s="217" t="s">
        <v>25</v>
      </c>
      <c r="F157" s="217" t="s">
        <v>176</v>
      </c>
      <c r="G157" s="218">
        <v>43431</v>
      </c>
      <c r="H157" s="178"/>
    </row>
    <row r="158" spans="1:8" ht="13.5" customHeight="1" x14ac:dyDescent="0.25">
      <c r="A158" s="215" t="s">
        <v>662</v>
      </c>
      <c r="B158" s="215" t="s">
        <v>370</v>
      </c>
      <c r="C158" s="215" t="s">
        <v>371</v>
      </c>
      <c r="D158" s="216"/>
      <c r="E158" s="217" t="s">
        <v>25</v>
      </c>
      <c r="F158" s="217" t="s">
        <v>8</v>
      </c>
      <c r="G158" s="218">
        <v>43774</v>
      </c>
      <c r="H158" s="178"/>
    </row>
    <row r="159" spans="1:8" ht="13.5" customHeight="1" x14ac:dyDescent="0.25">
      <c r="A159" s="215" t="s">
        <v>663</v>
      </c>
      <c r="B159" s="215" t="s">
        <v>316</v>
      </c>
      <c r="C159" s="215" t="s">
        <v>317</v>
      </c>
      <c r="D159" s="216"/>
      <c r="E159" s="217" t="s">
        <v>110</v>
      </c>
      <c r="F159" s="217" t="s">
        <v>110</v>
      </c>
      <c r="G159" s="218">
        <v>43655</v>
      </c>
      <c r="H159" s="178"/>
    </row>
    <row r="160" spans="1:8" ht="13.5" customHeight="1" x14ac:dyDescent="0.25">
      <c r="A160" s="215" t="s">
        <v>664</v>
      </c>
      <c r="B160" s="215" t="s">
        <v>372</v>
      </c>
      <c r="C160" s="215" t="s">
        <v>373</v>
      </c>
      <c r="D160" s="216"/>
      <c r="E160" s="217" t="s">
        <v>25</v>
      </c>
      <c r="F160" s="217" t="s">
        <v>6</v>
      </c>
      <c r="G160" s="218">
        <v>43763</v>
      </c>
      <c r="H160" s="178"/>
    </row>
    <row r="161" spans="1:8" ht="13.5" customHeight="1" x14ac:dyDescent="0.25">
      <c r="A161" s="215" t="s">
        <v>665</v>
      </c>
      <c r="B161" s="215" t="s">
        <v>318</v>
      </c>
      <c r="C161" s="215" t="s">
        <v>319</v>
      </c>
      <c r="D161" s="216"/>
      <c r="E161" s="217" t="s">
        <v>25</v>
      </c>
      <c r="F161" s="217" t="s">
        <v>8</v>
      </c>
      <c r="G161" s="218">
        <v>43712</v>
      </c>
      <c r="H161" s="178"/>
    </row>
    <row r="162" spans="1:8" ht="13.5" customHeight="1" x14ac:dyDescent="0.25">
      <c r="A162" s="215" t="s">
        <v>666</v>
      </c>
      <c r="B162" s="215" t="s">
        <v>406</v>
      </c>
      <c r="C162" s="215" t="s">
        <v>407</v>
      </c>
      <c r="D162" s="216"/>
      <c r="E162" s="217" t="s">
        <v>25</v>
      </c>
      <c r="F162" s="217" t="s">
        <v>5</v>
      </c>
      <c r="G162" s="218">
        <v>44152</v>
      </c>
      <c r="H162" s="178"/>
    </row>
    <row r="163" spans="1:8" ht="13.5" customHeight="1" x14ac:dyDescent="0.25">
      <c r="A163" s="215" t="s">
        <v>667</v>
      </c>
      <c r="B163" s="215" t="s">
        <v>374</v>
      </c>
      <c r="C163" s="215" t="s">
        <v>375</v>
      </c>
      <c r="D163" s="216"/>
      <c r="E163" s="217" t="s">
        <v>25</v>
      </c>
      <c r="F163" s="217" t="s">
        <v>12</v>
      </c>
      <c r="G163" s="218">
        <v>43767</v>
      </c>
      <c r="H163" s="178"/>
    </row>
    <row r="164" spans="1:8" ht="13.5" customHeight="1" x14ac:dyDescent="0.25">
      <c r="A164" s="215" t="s">
        <v>668</v>
      </c>
      <c r="B164" s="215" t="s">
        <v>376</v>
      </c>
      <c r="C164" s="215" t="s">
        <v>377</v>
      </c>
      <c r="D164" s="216"/>
      <c r="E164" s="217" t="s">
        <v>25</v>
      </c>
      <c r="F164" s="217" t="s">
        <v>5</v>
      </c>
      <c r="G164" s="218">
        <v>43756</v>
      </c>
      <c r="H164" s="178"/>
    </row>
    <row r="165" spans="1:8" ht="13.5" customHeight="1" x14ac:dyDescent="0.25">
      <c r="A165" s="215" t="s">
        <v>669</v>
      </c>
      <c r="B165" s="215" t="s">
        <v>408</v>
      </c>
      <c r="C165" s="215" t="s">
        <v>378</v>
      </c>
      <c r="D165" s="216"/>
      <c r="E165" s="217" t="s">
        <v>25</v>
      </c>
      <c r="F165" s="217" t="s">
        <v>5</v>
      </c>
      <c r="G165" s="218">
        <v>43749</v>
      </c>
      <c r="H165" s="178"/>
    </row>
    <row r="166" spans="1:8" ht="13.5" customHeight="1" x14ac:dyDescent="0.25">
      <c r="A166" s="215" t="s">
        <v>670</v>
      </c>
      <c r="B166" s="215" t="s">
        <v>456</v>
      </c>
      <c r="C166" s="215" t="s">
        <v>379</v>
      </c>
      <c r="D166" s="216"/>
      <c r="E166" s="217" t="s">
        <v>25</v>
      </c>
      <c r="F166" s="217" t="s">
        <v>178</v>
      </c>
      <c r="G166" s="218">
        <v>44015</v>
      </c>
      <c r="H166" s="178"/>
    </row>
    <row r="167" spans="1:8" ht="13.5" customHeight="1" x14ac:dyDescent="0.25">
      <c r="A167" s="215" t="s">
        <v>671</v>
      </c>
      <c r="B167" s="215" t="s">
        <v>382</v>
      </c>
      <c r="C167" s="215" t="s">
        <v>383</v>
      </c>
      <c r="D167" s="216"/>
      <c r="E167" s="217" t="s">
        <v>25</v>
      </c>
      <c r="F167" s="217" t="s">
        <v>10</v>
      </c>
      <c r="G167" s="218">
        <v>44085</v>
      </c>
      <c r="H167" s="178"/>
    </row>
    <row r="168" spans="1:8" ht="13.5" customHeight="1" x14ac:dyDescent="0.25">
      <c r="A168" s="215" t="s">
        <v>672</v>
      </c>
      <c r="B168" s="215" t="s">
        <v>384</v>
      </c>
      <c r="C168" s="215" t="s">
        <v>385</v>
      </c>
      <c r="D168" s="216"/>
      <c r="E168" s="217" t="s">
        <v>25</v>
      </c>
      <c r="F168" s="217" t="s">
        <v>5</v>
      </c>
      <c r="G168" s="218">
        <v>44146</v>
      </c>
      <c r="H168" s="178"/>
    </row>
    <row r="169" spans="1:8" ht="13.5" customHeight="1" x14ac:dyDescent="0.25">
      <c r="A169" s="215" t="s">
        <v>673</v>
      </c>
      <c r="B169" s="215" t="s">
        <v>386</v>
      </c>
      <c r="C169" s="215" t="s">
        <v>387</v>
      </c>
      <c r="D169" s="216"/>
      <c r="E169" s="217" t="s">
        <v>25</v>
      </c>
      <c r="F169" s="217" t="s">
        <v>11</v>
      </c>
      <c r="G169" s="218">
        <v>44147</v>
      </c>
      <c r="H169" s="178"/>
    </row>
    <row r="170" spans="1:8" ht="13.5" customHeight="1" x14ac:dyDescent="0.25">
      <c r="A170" s="215" t="s">
        <v>674</v>
      </c>
      <c r="B170" s="215" t="s">
        <v>409</v>
      </c>
      <c r="C170" s="215" t="s">
        <v>388</v>
      </c>
      <c r="D170" s="216"/>
      <c r="E170" s="217" t="s">
        <v>25</v>
      </c>
      <c r="F170" s="217" t="s">
        <v>6</v>
      </c>
      <c r="G170" s="218">
        <v>44280</v>
      </c>
      <c r="H170" s="178"/>
    </row>
    <row r="171" spans="1:8" ht="13.5" customHeight="1" x14ac:dyDescent="0.25">
      <c r="A171" s="215" t="s">
        <v>675</v>
      </c>
      <c r="B171" s="215" t="s">
        <v>410</v>
      </c>
      <c r="C171" s="215" t="s">
        <v>411</v>
      </c>
      <c r="D171" s="216"/>
      <c r="E171" s="217" t="s">
        <v>25</v>
      </c>
      <c r="F171" s="217" t="s">
        <v>10</v>
      </c>
      <c r="G171" s="218">
        <v>44140</v>
      </c>
      <c r="H171" s="178"/>
    </row>
    <row r="172" spans="1:8" ht="13.5" customHeight="1" x14ac:dyDescent="0.25">
      <c r="A172" s="215" t="s">
        <v>676</v>
      </c>
      <c r="B172" s="215" t="s">
        <v>412</v>
      </c>
      <c r="C172" s="215" t="s">
        <v>413</v>
      </c>
      <c r="D172" s="216"/>
      <c r="E172" s="217" t="s">
        <v>25</v>
      </c>
      <c r="F172" s="217" t="s">
        <v>11</v>
      </c>
      <c r="G172" s="218">
        <v>44161</v>
      </c>
      <c r="H172" s="178"/>
    </row>
    <row r="173" spans="1:8" ht="13.5" customHeight="1" x14ac:dyDescent="0.25">
      <c r="A173" s="215" t="s">
        <v>677</v>
      </c>
      <c r="B173" s="215" t="s">
        <v>414</v>
      </c>
      <c r="C173" s="215" t="s">
        <v>415</v>
      </c>
      <c r="D173" s="216"/>
      <c r="E173" s="217" t="s">
        <v>109</v>
      </c>
      <c r="F173" s="217" t="s">
        <v>109</v>
      </c>
      <c r="G173" s="218">
        <v>44152</v>
      </c>
      <c r="H173" s="178"/>
    </row>
    <row r="174" spans="1:8" ht="13.5" customHeight="1" x14ac:dyDescent="0.25">
      <c r="A174" s="215" t="s">
        <v>678</v>
      </c>
      <c r="B174" s="215" t="s">
        <v>416</v>
      </c>
      <c r="C174" s="215" t="s">
        <v>417</v>
      </c>
      <c r="D174" s="216"/>
      <c r="E174" s="217" t="s">
        <v>25</v>
      </c>
      <c r="F174" s="217" t="s">
        <v>8</v>
      </c>
      <c r="G174" s="218">
        <v>44145</v>
      </c>
      <c r="H174" s="178"/>
    </row>
    <row r="175" spans="1:8" ht="13.5" customHeight="1" x14ac:dyDescent="0.25">
      <c r="A175" s="215" t="s">
        <v>679</v>
      </c>
      <c r="B175" s="215" t="s">
        <v>418</v>
      </c>
      <c r="C175" s="215" t="s">
        <v>419</v>
      </c>
      <c r="D175" s="216"/>
      <c r="E175" s="217" t="s">
        <v>25</v>
      </c>
      <c r="F175" s="217" t="s">
        <v>11</v>
      </c>
      <c r="G175" s="218">
        <v>44365</v>
      </c>
      <c r="H175" s="178"/>
    </row>
    <row r="176" spans="1:8" ht="13.5" customHeight="1" x14ac:dyDescent="0.25">
      <c r="A176" s="215" t="s">
        <v>680</v>
      </c>
      <c r="B176" s="215" t="s">
        <v>420</v>
      </c>
      <c r="C176" s="215" t="s">
        <v>421</v>
      </c>
      <c r="D176" s="216"/>
      <c r="E176" s="217" t="s">
        <v>25</v>
      </c>
      <c r="F176" s="217" t="s">
        <v>120</v>
      </c>
      <c r="G176" s="218">
        <v>44358</v>
      </c>
      <c r="H176" s="178"/>
    </row>
    <row r="177" spans="1:8" ht="13.5" customHeight="1" x14ac:dyDescent="0.25">
      <c r="A177" s="215" t="s">
        <v>681</v>
      </c>
      <c r="B177" s="215" t="s">
        <v>457</v>
      </c>
      <c r="C177" s="215" t="s">
        <v>458</v>
      </c>
      <c r="D177" s="216"/>
      <c r="E177" s="217" t="s">
        <v>25</v>
      </c>
      <c r="F177" s="217" t="s">
        <v>10</v>
      </c>
      <c r="G177" s="218">
        <v>44460</v>
      </c>
      <c r="H177" s="178"/>
    </row>
    <row r="178" spans="1:8" ht="13.5" customHeight="1" x14ac:dyDescent="0.25">
      <c r="A178" s="215" t="s">
        <v>682</v>
      </c>
      <c r="B178" s="215" t="s">
        <v>459</v>
      </c>
      <c r="C178" s="215" t="s">
        <v>460</v>
      </c>
      <c r="D178" s="216"/>
      <c r="E178" s="217" t="s">
        <v>25</v>
      </c>
      <c r="F178" s="217" t="s">
        <v>11</v>
      </c>
      <c r="G178" s="218">
        <v>44540</v>
      </c>
      <c r="H178" s="178"/>
    </row>
    <row r="179" spans="1:8" ht="13.5" customHeight="1" x14ac:dyDescent="0.25">
      <c r="A179" s="215" t="s">
        <v>683</v>
      </c>
      <c r="B179" s="215" t="s">
        <v>461</v>
      </c>
      <c r="C179" s="215" t="s">
        <v>462</v>
      </c>
      <c r="D179" s="216"/>
      <c r="E179" s="217" t="s">
        <v>25</v>
      </c>
      <c r="F179" s="217" t="s">
        <v>178</v>
      </c>
      <c r="G179" s="218">
        <v>44516</v>
      </c>
      <c r="H179" s="178"/>
    </row>
    <row r="180" spans="1:8" ht="13.5" customHeight="1" x14ac:dyDescent="0.25">
      <c r="A180" s="215" t="s">
        <v>684</v>
      </c>
      <c r="B180" s="215" t="s">
        <v>422</v>
      </c>
      <c r="C180" s="215" t="s">
        <v>423</v>
      </c>
      <c r="D180" s="216"/>
      <c r="E180" s="217" t="s">
        <v>109</v>
      </c>
      <c r="F180" s="217" t="s">
        <v>109</v>
      </c>
      <c r="G180" s="218">
        <v>44460</v>
      </c>
      <c r="H180" s="178"/>
    </row>
    <row r="181" spans="1:8" ht="13.5" customHeight="1" x14ac:dyDescent="0.25">
      <c r="A181" s="215" t="s">
        <v>685</v>
      </c>
      <c r="B181" s="215" t="s">
        <v>463</v>
      </c>
      <c r="C181" s="215" t="s">
        <v>495</v>
      </c>
      <c r="D181" s="216"/>
      <c r="E181" s="217" t="s">
        <v>25</v>
      </c>
      <c r="F181" s="217" t="s">
        <v>11</v>
      </c>
      <c r="G181" s="218">
        <v>44523</v>
      </c>
      <c r="H181" s="178"/>
    </row>
    <row r="182" spans="1:8" ht="13.5" customHeight="1" x14ac:dyDescent="0.25">
      <c r="A182" s="215" t="s">
        <v>686</v>
      </c>
      <c r="B182" s="215" t="s">
        <v>687</v>
      </c>
      <c r="C182" s="215" t="s">
        <v>464</v>
      </c>
      <c r="D182" s="216"/>
      <c r="E182" s="217" t="s">
        <v>25</v>
      </c>
      <c r="F182" s="217" t="s">
        <v>201</v>
      </c>
      <c r="G182" s="218">
        <v>44519</v>
      </c>
      <c r="H182" s="178"/>
    </row>
    <row r="183" spans="1:8" ht="13.5" customHeight="1" x14ac:dyDescent="0.25">
      <c r="A183" s="215" t="s">
        <v>688</v>
      </c>
      <c r="B183" s="215" t="s">
        <v>465</v>
      </c>
      <c r="C183" s="215" t="s">
        <v>466</v>
      </c>
      <c r="D183" s="216"/>
      <c r="E183" s="217" t="s">
        <v>25</v>
      </c>
      <c r="F183" s="217" t="s">
        <v>5</v>
      </c>
      <c r="G183" s="218">
        <v>44594</v>
      </c>
      <c r="H183" s="178"/>
    </row>
    <row r="184" spans="1:8" ht="13.5" customHeight="1" x14ac:dyDescent="0.25">
      <c r="A184" s="215" t="s">
        <v>689</v>
      </c>
      <c r="B184" s="215" t="s">
        <v>496</v>
      </c>
      <c r="C184" s="215" t="s">
        <v>497</v>
      </c>
      <c r="D184" s="216"/>
      <c r="E184" s="217" t="s">
        <v>25</v>
      </c>
      <c r="F184" s="217" t="s">
        <v>11</v>
      </c>
      <c r="G184" s="218">
        <v>44715</v>
      </c>
      <c r="H184" s="178"/>
    </row>
    <row r="185" spans="1:8" ht="13.5" customHeight="1" x14ac:dyDescent="0.25">
      <c r="A185" s="215" t="s">
        <v>690</v>
      </c>
      <c r="B185" s="215" t="s">
        <v>498</v>
      </c>
      <c r="C185" s="215" t="s">
        <v>499</v>
      </c>
      <c r="D185" s="216"/>
      <c r="E185" s="217" t="s">
        <v>25</v>
      </c>
      <c r="F185" s="217" t="s">
        <v>4</v>
      </c>
      <c r="G185" s="218">
        <v>44834</v>
      </c>
      <c r="H185" s="178"/>
    </row>
    <row r="186" spans="1:8" ht="13.5" customHeight="1" x14ac:dyDescent="0.25">
      <c r="A186" s="215" t="s">
        <v>691</v>
      </c>
      <c r="B186" s="215" t="s">
        <v>467</v>
      </c>
      <c r="C186" s="215" t="s">
        <v>468</v>
      </c>
      <c r="D186" s="216"/>
      <c r="E186" s="217" t="s">
        <v>25</v>
      </c>
      <c r="F186" s="217" t="s">
        <v>9</v>
      </c>
      <c r="G186" s="218">
        <v>44722</v>
      </c>
      <c r="H186" s="178"/>
    </row>
    <row r="187" spans="1:8" ht="13.5" customHeight="1" x14ac:dyDescent="0.25">
      <c r="A187" s="215" t="s">
        <v>692</v>
      </c>
      <c r="B187" s="215" t="s">
        <v>500</v>
      </c>
      <c r="C187" s="215" t="s">
        <v>501</v>
      </c>
      <c r="D187" s="216"/>
      <c r="E187" s="217" t="s">
        <v>25</v>
      </c>
      <c r="F187" s="217" t="s">
        <v>4</v>
      </c>
      <c r="G187" s="218">
        <v>44908</v>
      </c>
      <c r="H187" s="178"/>
    </row>
    <row r="188" spans="1:8" ht="13.5" customHeight="1" x14ac:dyDescent="0.25">
      <c r="A188" s="215" t="s">
        <v>693</v>
      </c>
      <c r="B188" s="215" t="s">
        <v>502</v>
      </c>
      <c r="C188" s="215" t="s">
        <v>503</v>
      </c>
      <c r="D188" s="216"/>
      <c r="E188" s="217" t="s">
        <v>25</v>
      </c>
      <c r="F188" s="217" t="s">
        <v>11</v>
      </c>
      <c r="G188" s="218">
        <v>44813</v>
      </c>
      <c r="H188" s="178" t="s">
        <v>286</v>
      </c>
    </row>
    <row r="189" spans="1:8" ht="13.5" customHeight="1" x14ac:dyDescent="0.25">
      <c r="A189" s="215" t="s">
        <v>694</v>
      </c>
      <c r="B189" s="215" t="s">
        <v>504</v>
      </c>
      <c r="C189" s="215" t="s">
        <v>505</v>
      </c>
      <c r="D189" s="216"/>
      <c r="E189" s="217" t="s">
        <v>25</v>
      </c>
      <c r="F189" s="217" t="s">
        <v>11</v>
      </c>
      <c r="G189" s="218">
        <v>44813</v>
      </c>
      <c r="H189" s="178" t="s">
        <v>286</v>
      </c>
    </row>
    <row r="190" spans="1:8" ht="13.5" customHeight="1" x14ac:dyDescent="0.25">
      <c r="A190" s="215" t="s">
        <v>695</v>
      </c>
      <c r="B190" s="215" t="s">
        <v>506</v>
      </c>
      <c r="C190" s="215" t="s">
        <v>507</v>
      </c>
      <c r="D190" s="216"/>
      <c r="E190" s="217" t="s">
        <v>25</v>
      </c>
      <c r="F190" s="217" t="s">
        <v>8</v>
      </c>
      <c r="G190" s="218">
        <v>44889</v>
      </c>
      <c r="H190" s="178"/>
    </row>
    <row r="191" spans="1:8" ht="13.5" customHeight="1" x14ac:dyDescent="0.25">
      <c r="A191" s="215" t="s">
        <v>696</v>
      </c>
      <c r="B191" s="215" t="s">
        <v>508</v>
      </c>
      <c r="C191" s="215" t="s">
        <v>509</v>
      </c>
      <c r="D191" s="216"/>
      <c r="E191" s="217" t="s">
        <v>109</v>
      </c>
      <c r="F191" s="217" t="s">
        <v>109</v>
      </c>
      <c r="G191" s="218">
        <v>44876</v>
      </c>
      <c r="H191" s="178"/>
    </row>
    <row r="192" spans="1:8" ht="13.5" customHeight="1" x14ac:dyDescent="0.25">
      <c r="A192" s="215" t="s">
        <v>697</v>
      </c>
      <c r="B192" s="215" t="s">
        <v>510</v>
      </c>
      <c r="C192" s="215" t="s">
        <v>511</v>
      </c>
      <c r="D192" s="216"/>
      <c r="E192" s="217" t="s">
        <v>25</v>
      </c>
      <c r="F192" s="217" t="s">
        <v>11</v>
      </c>
      <c r="G192" s="218">
        <v>44882</v>
      </c>
      <c r="H192" s="178"/>
    </row>
    <row r="193" spans="1:8" ht="13.5" customHeight="1" x14ac:dyDescent="0.25">
      <c r="A193" s="215" t="s">
        <v>698</v>
      </c>
      <c r="B193" s="215" t="s">
        <v>512</v>
      </c>
      <c r="C193" s="215" t="s">
        <v>513</v>
      </c>
      <c r="D193" s="216"/>
      <c r="E193" s="217" t="s">
        <v>25</v>
      </c>
      <c r="F193" s="217" t="s">
        <v>4</v>
      </c>
      <c r="G193" s="218">
        <v>44883</v>
      </c>
      <c r="H193" s="178"/>
    </row>
    <row r="194" spans="1:8" ht="13.5" customHeight="1" x14ac:dyDescent="0.25">
      <c r="A194" s="215" t="s">
        <v>699</v>
      </c>
      <c r="B194" s="215" t="s">
        <v>514</v>
      </c>
      <c r="C194" s="215" t="s">
        <v>515</v>
      </c>
      <c r="D194" s="216"/>
      <c r="E194" s="217" t="s">
        <v>25</v>
      </c>
      <c r="F194" s="217" t="s">
        <v>11</v>
      </c>
      <c r="G194" s="218">
        <v>44896</v>
      </c>
      <c r="H194" s="178"/>
    </row>
    <row r="195" spans="1:8" ht="13.5" customHeight="1" x14ac:dyDescent="0.25">
      <c r="A195" s="215" t="s">
        <v>700</v>
      </c>
      <c r="B195" s="215" t="s">
        <v>516</v>
      </c>
      <c r="C195" s="215" t="s">
        <v>517</v>
      </c>
      <c r="D195" s="216"/>
      <c r="E195" s="217" t="s">
        <v>25</v>
      </c>
      <c r="F195" s="217" t="s">
        <v>12</v>
      </c>
      <c r="G195" s="218">
        <v>44958</v>
      </c>
      <c r="H195" s="178"/>
    </row>
    <row r="196" spans="1:8" ht="13.5" customHeight="1" x14ac:dyDescent="0.25">
      <c r="A196" s="215" t="s">
        <v>701</v>
      </c>
      <c r="B196" s="215" t="s">
        <v>518</v>
      </c>
      <c r="C196" s="215" t="s">
        <v>519</v>
      </c>
      <c r="D196" s="216"/>
      <c r="E196" s="217" t="s">
        <v>25</v>
      </c>
      <c r="F196" s="217" t="s">
        <v>11</v>
      </c>
      <c r="G196" s="218">
        <v>45083</v>
      </c>
      <c r="H196" s="178" t="s">
        <v>286</v>
      </c>
    </row>
    <row r="197" spans="1:8" ht="13.5" customHeight="1" x14ac:dyDescent="0.25">
      <c r="A197" s="215" t="s">
        <v>702</v>
      </c>
      <c r="B197" s="215" t="s">
        <v>518</v>
      </c>
      <c r="C197" s="215" t="s">
        <v>520</v>
      </c>
      <c r="D197" s="216"/>
      <c r="E197" s="217" t="s">
        <v>25</v>
      </c>
      <c r="F197" s="217" t="s">
        <v>11</v>
      </c>
      <c r="G197" s="218">
        <v>45083</v>
      </c>
      <c r="H197" s="178" t="s">
        <v>286</v>
      </c>
    </row>
    <row r="198" spans="1:8" ht="13.5" customHeight="1" x14ac:dyDescent="0.25">
      <c r="A198" s="215" t="s">
        <v>703</v>
      </c>
      <c r="B198" s="215" t="s">
        <v>521</v>
      </c>
      <c r="C198" s="215" t="s">
        <v>522</v>
      </c>
      <c r="D198" s="216"/>
      <c r="E198" s="217" t="s">
        <v>25</v>
      </c>
      <c r="F198" s="217" t="s">
        <v>11</v>
      </c>
      <c r="G198" s="218">
        <v>45093</v>
      </c>
      <c r="H198" s="178"/>
    </row>
    <row r="199" spans="1:8" ht="13.5" customHeight="1" x14ac:dyDescent="0.25">
      <c r="A199" s="215" t="s">
        <v>704</v>
      </c>
      <c r="B199" s="215" t="s">
        <v>705</v>
      </c>
      <c r="C199" s="215" t="s">
        <v>706</v>
      </c>
      <c r="D199" s="216"/>
      <c r="E199" s="217" t="s">
        <v>25</v>
      </c>
      <c r="F199" s="217" t="s">
        <v>5</v>
      </c>
      <c r="G199" s="218">
        <v>45258</v>
      </c>
      <c r="H199" s="178"/>
    </row>
    <row r="200" spans="1:8" ht="13.5" customHeight="1" x14ac:dyDescent="0.25">
      <c r="A200" s="215" t="s">
        <v>707</v>
      </c>
      <c r="B200" s="215" t="s">
        <v>708</v>
      </c>
      <c r="C200" s="215" t="s">
        <v>709</v>
      </c>
      <c r="D200" s="216"/>
      <c r="E200" s="217" t="s">
        <v>25</v>
      </c>
      <c r="F200" s="217" t="s">
        <v>11</v>
      </c>
      <c r="G200" s="218">
        <v>45247</v>
      </c>
      <c r="H200" s="178"/>
    </row>
    <row r="201" spans="1:8" ht="13.5" customHeight="1" x14ac:dyDescent="0.25">
      <c r="A201" s="215" t="s">
        <v>710</v>
      </c>
      <c r="B201" s="215" t="s">
        <v>711</v>
      </c>
      <c r="C201" s="215" t="s">
        <v>712</v>
      </c>
      <c r="D201" s="216"/>
      <c r="E201" s="217" t="s">
        <v>25</v>
      </c>
      <c r="F201" s="217" t="s">
        <v>178</v>
      </c>
      <c r="G201" s="218">
        <v>45259</v>
      </c>
      <c r="H201" s="178"/>
    </row>
    <row r="202" spans="1:8" ht="13.5" customHeight="1" x14ac:dyDescent="0.25">
      <c r="A202" s="215" t="s">
        <v>713</v>
      </c>
      <c r="B202" s="215" t="s">
        <v>714</v>
      </c>
      <c r="C202" s="215" t="s">
        <v>715</v>
      </c>
      <c r="D202" s="216"/>
      <c r="E202" s="217" t="s">
        <v>25</v>
      </c>
      <c r="F202" s="217" t="s">
        <v>11</v>
      </c>
      <c r="G202" s="218">
        <v>45265</v>
      </c>
      <c r="H202" s="178"/>
    </row>
    <row r="203" spans="1:8" ht="13.5" customHeight="1" x14ac:dyDescent="0.25">
      <c r="A203" s="215" t="s">
        <v>716</v>
      </c>
      <c r="B203" s="215" t="s">
        <v>717</v>
      </c>
      <c r="C203" s="215" t="s">
        <v>718</v>
      </c>
      <c r="D203" s="216"/>
      <c r="E203" s="217" t="s">
        <v>25</v>
      </c>
      <c r="F203" s="217" t="s">
        <v>11</v>
      </c>
      <c r="G203" s="218">
        <v>45265</v>
      </c>
      <c r="H203" s="178"/>
    </row>
    <row r="204" spans="1:8" ht="13.5" customHeight="1" x14ac:dyDescent="0.25">
      <c r="A204" s="215" t="s">
        <v>719</v>
      </c>
      <c r="B204" s="215" t="s">
        <v>720</v>
      </c>
      <c r="C204" s="215" t="s">
        <v>721</v>
      </c>
      <c r="D204" s="216"/>
      <c r="E204" s="217" t="s">
        <v>25</v>
      </c>
      <c r="F204" s="217" t="s">
        <v>11</v>
      </c>
      <c r="G204" s="218">
        <v>45478</v>
      </c>
      <c r="H204" s="178"/>
    </row>
    <row r="205" spans="1:8" ht="13.5" customHeight="1" x14ac:dyDescent="0.25">
      <c r="A205" s="215" t="s">
        <v>722</v>
      </c>
      <c r="B205" s="215" t="s">
        <v>723</v>
      </c>
      <c r="C205" s="215" t="s">
        <v>724</v>
      </c>
      <c r="D205" s="216"/>
      <c r="E205" s="217" t="s">
        <v>25</v>
      </c>
      <c r="F205" s="217" t="s">
        <v>8</v>
      </c>
      <c r="G205" s="218">
        <v>45428</v>
      </c>
      <c r="H205" s="178"/>
    </row>
    <row r="206" spans="1:8" ht="13.5" customHeight="1" x14ac:dyDescent="0.25">
      <c r="A206" s="215" t="s">
        <v>725</v>
      </c>
      <c r="B206" s="215" t="s">
        <v>726</v>
      </c>
      <c r="C206" s="215" t="s">
        <v>727</v>
      </c>
      <c r="D206" s="216"/>
      <c r="E206" s="217" t="s">
        <v>25</v>
      </c>
      <c r="F206" s="217" t="s">
        <v>5</v>
      </c>
      <c r="G206" s="218">
        <v>45426</v>
      </c>
      <c r="H206" s="178"/>
    </row>
    <row r="207" spans="1:8" ht="13.5" customHeight="1" x14ac:dyDescent="0.25">
      <c r="A207" s="215" t="s">
        <v>728</v>
      </c>
      <c r="B207" s="215" t="s">
        <v>729</v>
      </c>
      <c r="C207" s="220" t="s">
        <v>730</v>
      </c>
      <c r="D207" s="221"/>
      <c r="E207" s="217" t="s">
        <v>25</v>
      </c>
      <c r="F207" s="217" t="s">
        <v>12</v>
      </c>
      <c r="G207" s="218">
        <v>45478</v>
      </c>
      <c r="H207" s="178"/>
    </row>
    <row r="208" spans="1:8" ht="13.5" customHeight="1" x14ac:dyDescent="0.2">
      <c r="A208" s="214" t="s">
        <v>121</v>
      </c>
      <c r="B208" s="79" t="s">
        <v>30</v>
      </c>
      <c r="C208" s="31" t="s">
        <v>30</v>
      </c>
      <c r="D208" s="31" t="s">
        <v>30</v>
      </c>
      <c r="E208" s="31" t="s">
        <v>30</v>
      </c>
      <c r="F208" s="31" t="s">
        <v>30</v>
      </c>
      <c r="G208" s="121" t="s">
        <v>30</v>
      </c>
      <c r="H208" s="121" t="s">
        <v>30</v>
      </c>
    </row>
    <row r="209" spans="1:8" x14ac:dyDescent="0.2">
      <c r="A209" s="77"/>
      <c r="G209" s="12"/>
    </row>
    <row r="210" spans="1:8" x14ac:dyDescent="0.2">
      <c r="A210" s="77"/>
      <c r="G210" s="12"/>
    </row>
    <row r="211" spans="1:8" x14ac:dyDescent="0.2">
      <c r="A211" s="77"/>
      <c r="G211" s="12"/>
    </row>
    <row r="212" spans="1:8" x14ac:dyDescent="0.2">
      <c r="A212" s="77"/>
      <c r="G212" s="12"/>
      <c r="H212" s="141"/>
    </row>
    <row r="213" spans="1:8" x14ac:dyDescent="0.2">
      <c r="A213" s="7"/>
      <c r="B213" s="7"/>
      <c r="C213" s="7"/>
      <c r="D213" s="15"/>
      <c r="E213" s="15"/>
      <c r="F213" s="7"/>
      <c r="G213" s="8"/>
      <c r="H213" s="142"/>
    </row>
    <row r="214" spans="1:8" x14ac:dyDescent="0.2">
      <c r="A214" s="7"/>
      <c r="B214" s="7"/>
      <c r="C214" s="7"/>
      <c r="D214" s="15"/>
      <c r="E214" s="15"/>
      <c r="F214" s="7"/>
      <c r="G214" s="8"/>
      <c r="H214" s="142"/>
    </row>
    <row r="215" spans="1:8" x14ac:dyDescent="0.2">
      <c r="A215" s="7"/>
      <c r="B215" s="7"/>
      <c r="C215" s="7"/>
      <c r="D215" s="15"/>
      <c r="E215" s="15"/>
      <c r="F215" s="7"/>
      <c r="G215" s="8"/>
      <c r="H215" s="142"/>
    </row>
    <row r="216" spans="1:8" x14ac:dyDescent="0.2">
      <c r="A216" s="7"/>
      <c r="B216" s="7"/>
      <c r="C216" s="7"/>
      <c r="D216" s="15"/>
      <c r="E216" s="15"/>
      <c r="F216" s="7"/>
      <c r="G216" s="8"/>
      <c r="H216" s="142"/>
    </row>
    <row r="217" spans="1:8" x14ac:dyDescent="0.2">
      <c r="A217" s="7"/>
      <c r="B217" s="7"/>
      <c r="C217" s="7"/>
      <c r="D217" s="15"/>
      <c r="E217" s="15"/>
      <c r="F217" s="7"/>
      <c r="G217" s="8"/>
      <c r="H217" s="142"/>
    </row>
    <row r="218" spans="1:8" x14ac:dyDescent="0.2">
      <c r="A218" s="7"/>
      <c r="B218" s="7"/>
      <c r="C218" s="7"/>
      <c r="D218" s="15"/>
      <c r="E218" s="15"/>
      <c r="F218" s="7"/>
      <c r="G218" s="8"/>
      <c r="H218" s="142"/>
    </row>
    <row r="219" spans="1:8" x14ac:dyDescent="0.2">
      <c r="A219" s="7"/>
      <c r="B219" s="7"/>
      <c r="C219" s="7"/>
      <c r="D219" s="15"/>
      <c r="E219" s="15"/>
      <c r="F219" s="7"/>
      <c r="G219" s="8"/>
      <c r="H219" s="142"/>
    </row>
    <row r="220" spans="1:8" x14ac:dyDescent="0.2">
      <c r="A220" s="7"/>
      <c r="B220" s="7"/>
      <c r="C220" s="7"/>
      <c r="D220" s="15"/>
      <c r="E220" s="15"/>
      <c r="F220" s="7"/>
      <c r="G220" s="8"/>
      <c r="H220" s="142"/>
    </row>
    <row r="237" spans="1:8" x14ac:dyDescent="0.2">
      <c r="A237" s="7"/>
      <c r="B237" s="7"/>
      <c r="C237" s="7"/>
      <c r="D237" s="15"/>
      <c r="E237" s="15"/>
      <c r="F237" s="7"/>
      <c r="G237" s="8"/>
      <c r="H237" s="142"/>
    </row>
    <row r="238" spans="1:8" x14ac:dyDescent="0.2">
      <c r="A238" s="7"/>
      <c r="B238" s="7"/>
      <c r="C238" s="7"/>
      <c r="D238" s="15"/>
      <c r="E238" s="15"/>
      <c r="F238" s="7"/>
      <c r="G238" s="8"/>
      <c r="H238" s="142"/>
    </row>
    <row r="239" spans="1:8" x14ac:dyDescent="0.2">
      <c r="A239" s="7"/>
      <c r="B239" s="7"/>
      <c r="C239" s="7"/>
      <c r="D239" s="15"/>
      <c r="E239" s="15"/>
      <c r="F239" s="7"/>
      <c r="G239" s="8"/>
      <c r="H239" s="142"/>
    </row>
    <row r="240" spans="1:8" x14ac:dyDescent="0.2">
      <c r="A240" s="7"/>
      <c r="B240" s="7"/>
      <c r="C240" s="7"/>
      <c r="D240" s="15"/>
      <c r="E240" s="15"/>
      <c r="F240" s="7"/>
      <c r="G240" s="8"/>
      <c r="H240" s="142"/>
    </row>
    <row r="241" spans="1:8" x14ac:dyDescent="0.2">
      <c r="A241" s="7"/>
      <c r="B241" s="7"/>
      <c r="C241" s="7"/>
      <c r="D241" s="15"/>
      <c r="E241" s="15"/>
      <c r="F241" s="7"/>
      <c r="G241" s="8"/>
      <c r="H241" s="142"/>
    </row>
    <row r="242" spans="1:8" x14ac:dyDescent="0.2">
      <c r="A242" s="7"/>
      <c r="B242" s="7"/>
      <c r="C242" s="7"/>
      <c r="D242" s="15"/>
      <c r="E242" s="15"/>
      <c r="F242" s="7"/>
      <c r="G242" s="8"/>
      <c r="H242" s="142"/>
    </row>
    <row r="243" spans="1:8" x14ac:dyDescent="0.2">
      <c r="A243" s="7"/>
      <c r="B243" s="7"/>
      <c r="C243" s="7"/>
      <c r="D243" s="15"/>
      <c r="E243" s="15"/>
      <c r="F243" s="7"/>
      <c r="G243" s="8"/>
      <c r="H243" s="142"/>
    </row>
    <row r="244" spans="1:8" x14ac:dyDescent="0.2">
      <c r="A244" s="7"/>
      <c r="B244" s="7"/>
      <c r="C244" s="7"/>
      <c r="D244" s="15"/>
      <c r="E244" s="15"/>
      <c r="F244" s="7"/>
      <c r="G244" s="8"/>
      <c r="H244" s="142"/>
    </row>
    <row r="245" spans="1:8" x14ac:dyDescent="0.2">
      <c r="A245" s="7"/>
      <c r="B245" s="7"/>
      <c r="C245" s="7"/>
      <c r="D245" s="15"/>
      <c r="E245" s="15"/>
      <c r="F245" s="7"/>
      <c r="G245" s="8"/>
      <c r="H245" s="142"/>
    </row>
    <row r="246" spans="1:8" x14ac:dyDescent="0.2">
      <c r="A246" s="7"/>
      <c r="B246" s="7"/>
      <c r="C246" s="7"/>
      <c r="D246" s="15"/>
      <c r="E246" s="15"/>
      <c r="F246" s="7"/>
      <c r="G246" s="8"/>
      <c r="H246" s="142"/>
    </row>
    <row r="247" spans="1:8" x14ac:dyDescent="0.2">
      <c r="A247" s="7"/>
      <c r="B247" s="7"/>
      <c r="C247" s="7"/>
      <c r="D247" s="15"/>
      <c r="E247" s="15"/>
      <c r="F247" s="7"/>
      <c r="G247" s="8"/>
      <c r="H247" s="142"/>
    </row>
    <row r="248" spans="1:8" x14ac:dyDescent="0.2">
      <c r="A248" s="7"/>
      <c r="B248" s="7"/>
      <c r="C248" s="7"/>
      <c r="D248" s="15"/>
      <c r="E248" s="15"/>
      <c r="F248" s="7"/>
      <c r="G248" s="8"/>
      <c r="H248" s="142"/>
    </row>
    <row r="249" spans="1:8" x14ac:dyDescent="0.2">
      <c r="A249" s="7"/>
      <c r="B249" s="7"/>
      <c r="C249" s="7"/>
      <c r="D249" s="15"/>
      <c r="E249" s="15"/>
      <c r="F249" s="7"/>
      <c r="G249" s="8"/>
      <c r="H249" s="142"/>
    </row>
    <row r="250" spans="1:8" x14ac:dyDescent="0.2">
      <c r="A250" s="7"/>
      <c r="B250" s="7"/>
      <c r="C250" s="7"/>
      <c r="D250" s="15"/>
      <c r="E250" s="15"/>
      <c r="F250" s="7"/>
      <c r="G250" s="8"/>
      <c r="H250" s="142"/>
    </row>
    <row r="251" spans="1:8" x14ac:dyDescent="0.2">
      <c r="A251" s="7"/>
      <c r="B251" s="7"/>
      <c r="C251" s="7"/>
      <c r="D251" s="15"/>
      <c r="E251" s="15"/>
      <c r="F251" s="7"/>
      <c r="G251" s="8"/>
      <c r="H251" s="142"/>
    </row>
    <row r="252" spans="1:8" x14ac:dyDescent="0.2">
      <c r="A252" s="7"/>
      <c r="B252" s="7"/>
      <c r="C252" s="7"/>
      <c r="D252" s="15"/>
      <c r="E252" s="15"/>
      <c r="F252" s="7"/>
      <c r="G252" s="8"/>
      <c r="H252" s="142"/>
    </row>
    <row r="253" spans="1:8" x14ac:dyDescent="0.2">
      <c r="A253" s="7"/>
      <c r="B253" s="7"/>
      <c r="C253" s="7"/>
      <c r="D253" s="15"/>
      <c r="E253" s="15"/>
      <c r="F253" s="7"/>
      <c r="G253" s="8"/>
      <c r="H253" s="142"/>
    </row>
    <row r="254" spans="1:8" x14ac:dyDescent="0.2">
      <c r="A254" s="7"/>
      <c r="B254" s="7"/>
      <c r="C254" s="7"/>
      <c r="D254" s="15"/>
      <c r="E254" s="15"/>
      <c r="F254" s="7"/>
      <c r="G254" s="8"/>
      <c r="H254" s="142"/>
    </row>
    <row r="255" spans="1:8" x14ac:dyDescent="0.2">
      <c r="A255" s="7"/>
      <c r="B255" s="7"/>
      <c r="C255" s="7"/>
      <c r="D255" s="15"/>
      <c r="E255" s="15"/>
      <c r="F255" s="7"/>
      <c r="G255" s="8"/>
      <c r="H255" s="142"/>
    </row>
    <row r="256" spans="1:8" x14ac:dyDescent="0.2">
      <c r="A256" s="7"/>
      <c r="B256" s="7"/>
      <c r="C256" s="7"/>
      <c r="D256" s="15"/>
      <c r="E256" s="15"/>
      <c r="F256" s="7"/>
      <c r="G256" s="8"/>
      <c r="H256" s="142"/>
    </row>
    <row r="257" spans="1:8" x14ac:dyDescent="0.2">
      <c r="A257" s="7"/>
      <c r="B257" s="7"/>
      <c r="C257" s="7"/>
      <c r="D257" s="15"/>
      <c r="E257" s="15"/>
      <c r="F257" s="7"/>
      <c r="G257" s="8"/>
      <c r="H257" s="142"/>
    </row>
    <row r="258" spans="1:8" x14ac:dyDescent="0.2">
      <c r="A258" s="7"/>
      <c r="B258" s="7"/>
      <c r="C258" s="7"/>
      <c r="D258" s="15"/>
      <c r="E258" s="15"/>
      <c r="F258" s="7"/>
      <c r="G258" s="8"/>
      <c r="H258" s="142"/>
    </row>
    <row r="259" spans="1:8" x14ac:dyDescent="0.2">
      <c r="A259" s="7"/>
      <c r="B259" s="7"/>
      <c r="C259" s="7"/>
      <c r="D259" s="15"/>
      <c r="E259" s="15"/>
      <c r="F259" s="7"/>
      <c r="G259" s="8"/>
      <c r="H259" s="142"/>
    </row>
    <row r="260" spans="1:8" x14ac:dyDescent="0.2">
      <c r="A260" s="7"/>
      <c r="B260" s="7"/>
      <c r="C260" s="7"/>
      <c r="D260" s="15"/>
      <c r="E260" s="15"/>
      <c r="F260" s="7"/>
      <c r="G260" s="8"/>
      <c r="H260" s="142"/>
    </row>
    <row r="261" spans="1:8" x14ac:dyDescent="0.2">
      <c r="A261" s="7"/>
      <c r="B261" s="7"/>
      <c r="C261" s="7"/>
      <c r="D261" s="15"/>
      <c r="E261" s="15"/>
      <c r="F261" s="7"/>
      <c r="G261" s="8"/>
      <c r="H261" s="142"/>
    </row>
    <row r="262" spans="1:8" x14ac:dyDescent="0.2">
      <c r="A262" s="7"/>
      <c r="B262" s="7"/>
      <c r="C262" s="7"/>
      <c r="D262" s="15"/>
      <c r="E262" s="15"/>
      <c r="F262" s="7"/>
      <c r="G262" s="8"/>
      <c r="H262" s="142"/>
    </row>
    <row r="263" spans="1:8" x14ac:dyDescent="0.2">
      <c r="A263" s="7"/>
      <c r="B263" s="7"/>
      <c r="C263" s="7"/>
      <c r="D263" s="15"/>
      <c r="E263" s="15"/>
      <c r="F263" s="7"/>
      <c r="G263" s="8"/>
      <c r="H263" s="142"/>
    </row>
    <row r="264" spans="1:8" x14ac:dyDescent="0.2">
      <c r="A264" s="7"/>
      <c r="B264" s="7"/>
      <c r="C264" s="7"/>
      <c r="D264" s="15"/>
      <c r="E264" s="15"/>
      <c r="F264" s="7"/>
      <c r="G264" s="8"/>
      <c r="H264" s="142"/>
    </row>
    <row r="265" spans="1:8" x14ac:dyDescent="0.2">
      <c r="A265" s="7"/>
      <c r="B265" s="7"/>
      <c r="C265" s="7"/>
      <c r="D265" s="15"/>
      <c r="E265" s="15"/>
      <c r="F265" s="7"/>
      <c r="G265" s="8"/>
      <c r="H265" s="142"/>
    </row>
    <row r="266" spans="1:8" x14ac:dyDescent="0.2">
      <c r="A266" s="7"/>
      <c r="B266" s="7"/>
      <c r="C266" s="7"/>
      <c r="D266" s="15"/>
      <c r="E266" s="15"/>
      <c r="F266" s="7"/>
      <c r="G266" s="8"/>
      <c r="H266" s="142"/>
    </row>
    <row r="267" spans="1:8" x14ac:dyDescent="0.2">
      <c r="A267" s="7"/>
      <c r="B267" s="7"/>
      <c r="C267" s="7"/>
      <c r="D267" s="15"/>
      <c r="E267" s="15"/>
      <c r="F267" s="7"/>
      <c r="G267" s="8"/>
      <c r="H267" s="142"/>
    </row>
    <row r="268" spans="1:8" x14ac:dyDescent="0.2">
      <c r="A268" s="7"/>
      <c r="B268" s="7"/>
      <c r="C268" s="7"/>
      <c r="D268" s="15"/>
      <c r="E268" s="15"/>
      <c r="F268" s="7"/>
      <c r="G268" s="8"/>
      <c r="H268" s="142"/>
    </row>
    <row r="269" spans="1:8" x14ac:dyDescent="0.2">
      <c r="A269" s="7"/>
      <c r="B269" s="7"/>
      <c r="C269" s="7"/>
      <c r="D269" s="15"/>
      <c r="E269" s="15"/>
      <c r="F269" s="7"/>
      <c r="G269" s="8"/>
      <c r="H269" s="142"/>
    </row>
    <row r="270" spans="1:8" x14ac:dyDescent="0.2">
      <c r="A270" s="7"/>
      <c r="B270" s="7"/>
      <c r="C270" s="7"/>
      <c r="D270" s="15"/>
      <c r="E270" s="15"/>
      <c r="F270" s="7"/>
      <c r="G270" s="8"/>
      <c r="H270" s="142"/>
    </row>
    <row r="271" spans="1:8" x14ac:dyDescent="0.2">
      <c r="A271" s="7"/>
      <c r="B271" s="7"/>
      <c r="C271" s="7"/>
      <c r="D271" s="15"/>
      <c r="E271" s="15"/>
      <c r="F271" s="7"/>
      <c r="G271" s="8"/>
      <c r="H271" s="142"/>
    </row>
    <row r="272" spans="1:8" x14ac:dyDescent="0.2">
      <c r="A272" s="7"/>
      <c r="B272" s="7"/>
      <c r="C272" s="7"/>
      <c r="D272" s="15"/>
      <c r="E272" s="15"/>
      <c r="F272" s="7"/>
      <c r="G272" s="8"/>
      <c r="H272" s="142"/>
    </row>
    <row r="273" spans="1:8" x14ac:dyDescent="0.2">
      <c r="A273" s="7"/>
      <c r="B273" s="7"/>
      <c r="C273" s="7"/>
      <c r="D273" s="15"/>
      <c r="E273" s="15"/>
      <c r="F273" s="7"/>
      <c r="G273" s="8"/>
      <c r="H273" s="142"/>
    </row>
    <row r="274" spans="1:8" x14ac:dyDescent="0.2">
      <c r="A274" s="7"/>
      <c r="B274" s="7"/>
      <c r="C274" s="7"/>
      <c r="D274" s="15"/>
      <c r="E274" s="15"/>
      <c r="F274" s="7"/>
      <c r="G274" s="8"/>
      <c r="H274" s="142"/>
    </row>
    <row r="275" spans="1:8" x14ac:dyDescent="0.2">
      <c r="A275" s="7"/>
      <c r="B275" s="7"/>
      <c r="C275" s="7"/>
      <c r="D275" s="15"/>
      <c r="E275" s="15"/>
      <c r="F275" s="7"/>
      <c r="G275" s="8"/>
      <c r="H275" s="142"/>
    </row>
    <row r="276" spans="1:8" x14ac:dyDescent="0.2">
      <c r="A276" s="7"/>
      <c r="B276" s="7"/>
      <c r="C276" s="7"/>
      <c r="D276" s="15"/>
      <c r="E276" s="15"/>
      <c r="F276" s="7"/>
      <c r="G276" s="8"/>
      <c r="H276" s="142"/>
    </row>
    <row r="277" spans="1:8" x14ac:dyDescent="0.2">
      <c r="A277" s="7"/>
      <c r="B277" s="7"/>
      <c r="C277" s="7"/>
      <c r="D277" s="15"/>
      <c r="E277" s="15"/>
      <c r="F277" s="7"/>
      <c r="G277" s="8"/>
      <c r="H277" s="142"/>
    </row>
    <row r="278" spans="1:8" x14ac:dyDescent="0.2">
      <c r="A278" s="7"/>
      <c r="B278" s="7"/>
      <c r="C278" s="7"/>
      <c r="D278" s="15"/>
      <c r="E278" s="15"/>
      <c r="F278" s="7"/>
      <c r="G278" s="8"/>
      <c r="H278" s="142"/>
    </row>
    <row r="279" spans="1:8" x14ac:dyDescent="0.2">
      <c r="A279" s="7"/>
      <c r="B279" s="7"/>
      <c r="C279" s="7"/>
      <c r="D279" s="15"/>
      <c r="E279" s="15"/>
      <c r="F279" s="7"/>
      <c r="G279" s="8"/>
      <c r="H279" s="142"/>
    </row>
    <row r="280" spans="1:8" x14ac:dyDescent="0.2">
      <c r="A280" s="7"/>
      <c r="B280" s="7"/>
      <c r="C280" s="7"/>
      <c r="D280" s="15"/>
      <c r="E280" s="15"/>
      <c r="F280" s="7"/>
      <c r="G280" s="8"/>
      <c r="H280" s="142"/>
    </row>
    <row r="281" spans="1:8" x14ac:dyDescent="0.2">
      <c r="A281" s="7"/>
      <c r="B281" s="7"/>
      <c r="C281" s="7"/>
      <c r="D281" s="15"/>
      <c r="E281" s="15"/>
      <c r="F281" s="7"/>
      <c r="G281" s="8"/>
      <c r="H281" s="142"/>
    </row>
    <row r="282" spans="1:8" x14ac:dyDescent="0.2">
      <c r="A282" s="7"/>
      <c r="B282" s="7"/>
      <c r="C282" s="7"/>
      <c r="D282" s="15"/>
      <c r="E282" s="15"/>
      <c r="F282" s="7"/>
      <c r="G282" s="8"/>
      <c r="H282" s="142"/>
    </row>
    <row r="283" spans="1:8" x14ac:dyDescent="0.2">
      <c r="A283" s="7"/>
      <c r="B283" s="7"/>
      <c r="C283" s="7"/>
      <c r="D283" s="15"/>
      <c r="E283" s="15"/>
      <c r="F283" s="7"/>
      <c r="G283" s="8"/>
      <c r="H283" s="142"/>
    </row>
    <row r="284" spans="1:8" x14ac:dyDescent="0.2">
      <c r="A284" s="7"/>
      <c r="B284" s="7"/>
      <c r="C284" s="7"/>
      <c r="D284" s="15"/>
      <c r="E284" s="15"/>
      <c r="F284" s="7"/>
      <c r="G284" s="8"/>
      <c r="H284" s="142"/>
    </row>
    <row r="285" spans="1:8" x14ac:dyDescent="0.2">
      <c r="A285" s="7"/>
      <c r="B285" s="7"/>
      <c r="C285" s="7"/>
      <c r="D285" s="15"/>
      <c r="E285" s="15"/>
      <c r="F285" s="7"/>
      <c r="G285" s="8"/>
      <c r="H285" s="142"/>
    </row>
    <row r="286" spans="1:8" x14ac:dyDescent="0.2">
      <c r="A286" s="7"/>
      <c r="B286" s="7"/>
      <c r="C286" s="7"/>
      <c r="D286" s="15"/>
      <c r="E286" s="15"/>
      <c r="F286" s="7"/>
      <c r="G286" s="8"/>
      <c r="H286" s="142"/>
    </row>
    <row r="287" spans="1:8" x14ac:dyDescent="0.2">
      <c r="A287" s="7"/>
      <c r="B287" s="7"/>
      <c r="C287" s="7"/>
      <c r="D287" s="15"/>
      <c r="E287" s="15"/>
      <c r="F287" s="7"/>
      <c r="G287" s="8"/>
      <c r="H287" s="142"/>
    </row>
    <row r="288" spans="1:8" x14ac:dyDescent="0.2">
      <c r="A288" s="7"/>
      <c r="B288" s="7"/>
      <c r="C288" s="7"/>
      <c r="D288" s="15"/>
      <c r="E288" s="15"/>
      <c r="F288" s="7"/>
      <c r="G288" s="8"/>
      <c r="H288" s="142"/>
    </row>
    <row r="289" spans="1:8" x14ac:dyDescent="0.2">
      <c r="A289" s="7"/>
      <c r="B289" s="7"/>
      <c r="C289" s="7"/>
      <c r="D289" s="15"/>
      <c r="E289" s="15"/>
      <c r="F289" s="7"/>
      <c r="G289" s="8"/>
      <c r="H289" s="142"/>
    </row>
    <row r="290" spans="1:8" x14ac:dyDescent="0.2">
      <c r="A290" s="7"/>
      <c r="B290" s="7"/>
      <c r="C290" s="7"/>
      <c r="D290" s="15"/>
      <c r="E290" s="15"/>
      <c r="F290" s="7"/>
      <c r="G290" s="8"/>
      <c r="H290" s="142"/>
    </row>
    <row r="291" spans="1:8" x14ac:dyDescent="0.2">
      <c r="A291" s="7"/>
      <c r="B291" s="7"/>
      <c r="C291" s="7"/>
      <c r="D291" s="15"/>
      <c r="E291" s="15"/>
      <c r="F291" s="7"/>
      <c r="G291" s="8"/>
      <c r="H291" s="142"/>
    </row>
    <row r="292" spans="1:8" x14ac:dyDescent="0.2">
      <c r="A292" s="7"/>
      <c r="B292" s="7"/>
      <c r="C292" s="7"/>
      <c r="D292" s="15"/>
      <c r="E292" s="15"/>
      <c r="F292" s="7"/>
      <c r="G292" s="8"/>
      <c r="H292" s="142"/>
    </row>
    <row r="293" spans="1:8" x14ac:dyDescent="0.2">
      <c r="A293" s="7"/>
      <c r="B293" s="7"/>
      <c r="C293" s="7"/>
      <c r="D293" s="15"/>
      <c r="E293" s="15"/>
      <c r="F293" s="7"/>
      <c r="G293" s="8"/>
      <c r="H293" s="142"/>
    </row>
    <row r="294" spans="1:8" x14ac:dyDescent="0.2">
      <c r="A294" s="7"/>
      <c r="B294" s="7"/>
      <c r="C294" s="7"/>
      <c r="D294" s="15"/>
      <c r="E294" s="15"/>
      <c r="F294" s="7"/>
      <c r="G294" s="8"/>
      <c r="H294" s="142"/>
    </row>
    <row r="295" spans="1:8" x14ac:dyDescent="0.2">
      <c r="A295" s="7"/>
      <c r="B295" s="7"/>
      <c r="C295" s="7"/>
      <c r="D295" s="15"/>
      <c r="E295" s="15"/>
      <c r="F295" s="7"/>
      <c r="G295" s="8"/>
      <c r="H295" s="142"/>
    </row>
    <row r="296" spans="1:8" x14ac:dyDescent="0.2">
      <c r="A296" s="7"/>
      <c r="B296" s="7"/>
      <c r="C296" s="7"/>
      <c r="D296" s="15"/>
      <c r="E296" s="15"/>
      <c r="F296" s="7"/>
      <c r="G296" s="8"/>
      <c r="H296" s="142"/>
    </row>
    <row r="297" spans="1:8" x14ac:dyDescent="0.2">
      <c r="A297" s="7"/>
      <c r="B297" s="7"/>
      <c r="C297" s="7"/>
      <c r="D297" s="15"/>
      <c r="E297" s="15"/>
      <c r="F297" s="7"/>
      <c r="G297" s="8"/>
      <c r="H297" s="142"/>
    </row>
    <row r="298" spans="1:8" x14ac:dyDescent="0.2">
      <c r="A298" s="7"/>
      <c r="B298" s="7"/>
      <c r="C298" s="7"/>
      <c r="D298" s="15"/>
      <c r="E298" s="15"/>
      <c r="F298" s="7"/>
      <c r="G298" s="8"/>
      <c r="H298" s="142"/>
    </row>
    <row r="299" spans="1:8" x14ac:dyDescent="0.2">
      <c r="A299" s="7"/>
      <c r="B299" s="7"/>
      <c r="C299" s="7"/>
      <c r="D299" s="15"/>
      <c r="E299" s="15"/>
      <c r="F299" s="7"/>
      <c r="G299" s="8"/>
      <c r="H299" s="142"/>
    </row>
    <row r="300" spans="1:8" x14ac:dyDescent="0.2">
      <c r="A300" s="7"/>
      <c r="B300" s="7"/>
      <c r="C300" s="7"/>
      <c r="D300" s="15"/>
      <c r="E300" s="15"/>
      <c r="F300" s="7"/>
      <c r="G300" s="8"/>
      <c r="H300" s="142"/>
    </row>
    <row r="301" spans="1:8" x14ac:dyDescent="0.2">
      <c r="A301" s="7"/>
      <c r="B301" s="7"/>
      <c r="C301" s="7"/>
      <c r="D301" s="15"/>
      <c r="E301" s="15"/>
      <c r="F301" s="7"/>
      <c r="G301" s="8"/>
      <c r="H301" s="142"/>
    </row>
    <row r="302" spans="1:8" x14ac:dyDescent="0.2">
      <c r="A302" s="7"/>
      <c r="B302" s="7"/>
      <c r="C302" s="7"/>
      <c r="D302" s="15"/>
      <c r="E302" s="15"/>
      <c r="F302" s="7"/>
      <c r="G302" s="8"/>
      <c r="H302" s="142"/>
    </row>
    <row r="303" spans="1:8" x14ac:dyDescent="0.2">
      <c r="A303" s="7"/>
      <c r="B303" s="7"/>
      <c r="C303" s="7"/>
      <c r="D303" s="15"/>
      <c r="E303" s="15"/>
      <c r="F303" s="7"/>
      <c r="G303" s="8"/>
      <c r="H303" s="142"/>
    </row>
    <row r="304" spans="1:8" x14ac:dyDescent="0.2">
      <c r="A304" s="7"/>
      <c r="B304" s="7"/>
      <c r="C304" s="7"/>
      <c r="D304" s="15"/>
      <c r="E304" s="15"/>
      <c r="F304" s="7"/>
      <c r="G304" s="8"/>
      <c r="H304" s="142"/>
    </row>
    <row r="305" spans="1:8" x14ac:dyDescent="0.2">
      <c r="A305" s="7"/>
      <c r="B305" s="7"/>
      <c r="C305" s="7"/>
      <c r="D305" s="15"/>
      <c r="E305" s="15"/>
      <c r="F305" s="7"/>
      <c r="G305" s="8"/>
      <c r="H305" s="142"/>
    </row>
    <row r="306" spans="1:8" x14ac:dyDescent="0.2">
      <c r="A306" s="7"/>
      <c r="B306" s="7"/>
      <c r="C306" s="7"/>
      <c r="D306" s="15"/>
      <c r="E306" s="15"/>
      <c r="F306" s="7"/>
      <c r="G306" s="8"/>
      <c r="H306" s="142"/>
    </row>
    <row r="307" spans="1:8" x14ac:dyDescent="0.2">
      <c r="A307" s="7"/>
      <c r="B307" s="7"/>
      <c r="C307" s="7"/>
      <c r="D307" s="15"/>
      <c r="E307" s="15"/>
      <c r="F307" s="7"/>
      <c r="G307" s="8"/>
      <c r="H307" s="142"/>
    </row>
    <row r="308" spans="1:8" x14ac:dyDescent="0.2">
      <c r="A308" s="7"/>
      <c r="B308" s="7"/>
      <c r="C308" s="7"/>
      <c r="D308" s="15"/>
      <c r="E308" s="15"/>
      <c r="F308" s="7"/>
      <c r="G308" s="8"/>
      <c r="H308" s="142"/>
    </row>
    <row r="309" spans="1:8" x14ac:dyDescent="0.2">
      <c r="A309" s="7"/>
      <c r="B309" s="7"/>
      <c r="C309" s="7"/>
      <c r="D309" s="15"/>
      <c r="E309" s="15"/>
      <c r="F309" s="7"/>
      <c r="G309" s="8"/>
      <c r="H309" s="142"/>
    </row>
    <row r="310" spans="1:8" x14ac:dyDescent="0.2">
      <c r="A310" s="7"/>
      <c r="B310" s="7"/>
      <c r="C310" s="7"/>
      <c r="D310" s="15"/>
      <c r="E310" s="15"/>
      <c r="F310" s="7"/>
      <c r="G310" s="8"/>
      <c r="H310" s="142"/>
    </row>
    <row r="311" spans="1:8" x14ac:dyDescent="0.2">
      <c r="A311" s="7"/>
      <c r="B311" s="7"/>
      <c r="C311" s="7"/>
      <c r="D311" s="15"/>
      <c r="E311" s="15"/>
      <c r="F311" s="7"/>
      <c r="G311" s="8"/>
      <c r="H311" s="142"/>
    </row>
    <row r="312" spans="1:8" x14ac:dyDescent="0.2">
      <c r="A312" s="7"/>
      <c r="B312" s="7"/>
      <c r="C312" s="7"/>
      <c r="D312" s="15"/>
      <c r="E312" s="15"/>
      <c r="F312" s="7"/>
      <c r="G312" s="8"/>
      <c r="H312" s="142"/>
    </row>
    <row r="313" spans="1:8" x14ac:dyDescent="0.2">
      <c r="A313" s="7"/>
      <c r="B313" s="7"/>
      <c r="C313" s="7"/>
      <c r="D313" s="15"/>
      <c r="E313" s="15"/>
      <c r="F313" s="7"/>
      <c r="G313" s="8"/>
      <c r="H313" s="142"/>
    </row>
    <row r="314" spans="1:8" x14ac:dyDescent="0.2">
      <c r="A314" s="7"/>
      <c r="B314" s="7"/>
      <c r="C314" s="7"/>
      <c r="D314" s="15"/>
      <c r="E314" s="15"/>
      <c r="F314" s="7"/>
      <c r="G314" s="8"/>
      <c r="H314" s="142"/>
    </row>
    <row r="315" spans="1:8" x14ac:dyDescent="0.2">
      <c r="A315" s="7"/>
      <c r="B315" s="7"/>
      <c r="C315" s="7"/>
      <c r="D315" s="15"/>
      <c r="E315" s="15"/>
      <c r="F315" s="7"/>
      <c r="G315" s="8"/>
      <c r="H315" s="142"/>
    </row>
    <row r="316" spans="1:8" x14ac:dyDescent="0.2">
      <c r="A316" s="7"/>
      <c r="B316" s="7"/>
      <c r="C316" s="7"/>
      <c r="D316" s="15"/>
      <c r="E316" s="15"/>
      <c r="F316" s="7"/>
      <c r="G316" s="8"/>
      <c r="H316" s="142"/>
    </row>
    <row r="317" spans="1:8" x14ac:dyDescent="0.2">
      <c r="A317" s="7"/>
      <c r="B317" s="7"/>
      <c r="C317" s="7"/>
      <c r="D317" s="15"/>
      <c r="E317" s="15"/>
      <c r="F317" s="7"/>
      <c r="G317" s="8"/>
      <c r="H317" s="142"/>
    </row>
    <row r="318" spans="1:8" x14ac:dyDescent="0.2">
      <c r="A318" s="7"/>
      <c r="B318" s="7"/>
      <c r="C318" s="7"/>
      <c r="D318" s="15"/>
      <c r="E318" s="15"/>
      <c r="F318" s="7"/>
      <c r="G318" s="8"/>
      <c r="H318" s="142"/>
    </row>
    <row r="319" spans="1:8" x14ac:dyDescent="0.2">
      <c r="A319" s="7"/>
      <c r="B319" s="7"/>
      <c r="C319" s="7"/>
      <c r="D319" s="15"/>
      <c r="E319" s="15"/>
      <c r="F319" s="7"/>
      <c r="G319" s="8"/>
      <c r="H319" s="142"/>
    </row>
    <row r="320" spans="1:8" x14ac:dyDescent="0.2">
      <c r="A320" s="7"/>
      <c r="B320" s="7"/>
      <c r="C320" s="7"/>
      <c r="D320" s="15"/>
      <c r="E320" s="15"/>
      <c r="F320" s="7"/>
      <c r="G320" s="8"/>
      <c r="H320" s="142"/>
    </row>
    <row r="321" spans="1:8" x14ac:dyDescent="0.2">
      <c r="A321" s="7"/>
      <c r="B321" s="7"/>
      <c r="C321" s="7"/>
      <c r="D321" s="15"/>
      <c r="E321" s="15"/>
      <c r="F321" s="7"/>
      <c r="G321" s="8"/>
      <c r="H321" s="142"/>
    </row>
    <row r="322" spans="1:8" x14ac:dyDescent="0.2">
      <c r="A322" s="7"/>
      <c r="B322" s="7"/>
      <c r="C322" s="7"/>
      <c r="D322" s="15"/>
      <c r="E322" s="15"/>
      <c r="F322" s="7"/>
      <c r="G322" s="8"/>
      <c r="H322" s="142"/>
    </row>
    <row r="323" spans="1:8" x14ac:dyDescent="0.2">
      <c r="A323" s="7"/>
      <c r="B323" s="7"/>
      <c r="C323" s="7"/>
      <c r="D323" s="15"/>
      <c r="E323" s="15"/>
      <c r="F323" s="7"/>
      <c r="G323" s="8"/>
      <c r="H323" s="142"/>
    </row>
    <row r="324" spans="1:8" x14ac:dyDescent="0.2">
      <c r="A324" s="7"/>
      <c r="B324" s="7"/>
      <c r="C324" s="7"/>
      <c r="D324" s="15"/>
      <c r="E324" s="15"/>
      <c r="F324" s="7"/>
      <c r="G324" s="8"/>
      <c r="H324" s="142"/>
    </row>
    <row r="325" spans="1:8" x14ac:dyDescent="0.2">
      <c r="A325" s="7"/>
      <c r="B325" s="7"/>
      <c r="C325" s="7"/>
      <c r="D325" s="15"/>
      <c r="E325" s="15"/>
      <c r="F325" s="7"/>
      <c r="G325" s="8"/>
      <c r="H325" s="142"/>
    </row>
    <row r="326" spans="1:8" x14ac:dyDescent="0.2">
      <c r="A326" s="7"/>
      <c r="B326" s="7"/>
      <c r="C326" s="7"/>
      <c r="D326" s="15"/>
      <c r="E326" s="15"/>
      <c r="F326" s="7"/>
      <c r="G326" s="8"/>
      <c r="H326" s="142"/>
    </row>
    <row r="327" spans="1:8" x14ac:dyDescent="0.2">
      <c r="A327" s="7"/>
      <c r="B327" s="7"/>
      <c r="C327" s="7"/>
      <c r="D327" s="15"/>
      <c r="E327" s="15"/>
      <c r="F327" s="7"/>
      <c r="G327" s="8"/>
      <c r="H327" s="142"/>
    </row>
    <row r="328" spans="1:8" x14ac:dyDescent="0.2">
      <c r="A328" s="7"/>
      <c r="B328" s="7"/>
      <c r="C328" s="7"/>
      <c r="D328" s="15"/>
      <c r="E328" s="15"/>
      <c r="F328" s="7"/>
      <c r="G328" s="8"/>
      <c r="H328" s="142"/>
    </row>
    <row r="329" spans="1:8" x14ac:dyDescent="0.2">
      <c r="A329" s="7"/>
      <c r="B329" s="7"/>
      <c r="C329" s="7"/>
      <c r="D329" s="15"/>
      <c r="E329" s="15"/>
      <c r="F329" s="7"/>
      <c r="G329" s="8"/>
      <c r="H329" s="142"/>
    </row>
    <row r="330" spans="1:8" x14ac:dyDescent="0.2">
      <c r="A330" s="7"/>
      <c r="B330" s="7"/>
      <c r="C330" s="7"/>
      <c r="D330" s="15"/>
      <c r="E330" s="15"/>
      <c r="F330" s="7"/>
      <c r="G330" s="8"/>
      <c r="H330" s="142"/>
    </row>
    <row r="331" spans="1:8" x14ac:dyDescent="0.2">
      <c r="A331" s="7"/>
      <c r="B331" s="7"/>
      <c r="C331" s="7"/>
      <c r="D331" s="15"/>
      <c r="E331" s="15"/>
      <c r="F331" s="7"/>
      <c r="G331" s="8"/>
      <c r="H331" s="142"/>
    </row>
    <row r="332" spans="1:8" x14ac:dyDescent="0.2">
      <c r="A332" s="7"/>
      <c r="B332" s="7"/>
      <c r="C332" s="7"/>
      <c r="D332" s="15"/>
      <c r="E332" s="15"/>
      <c r="F332" s="7"/>
      <c r="G332" s="8"/>
      <c r="H332" s="142"/>
    </row>
    <row r="333" spans="1:8" x14ac:dyDescent="0.2">
      <c r="A333" s="7"/>
      <c r="B333" s="7"/>
      <c r="C333" s="7"/>
      <c r="D333" s="15"/>
      <c r="E333" s="15"/>
      <c r="F333" s="7"/>
      <c r="G333" s="8"/>
      <c r="H333" s="142"/>
    </row>
    <row r="334" spans="1:8" x14ac:dyDescent="0.2">
      <c r="A334" s="7"/>
      <c r="B334" s="7"/>
      <c r="C334" s="7"/>
      <c r="D334" s="15"/>
      <c r="E334" s="15"/>
      <c r="F334" s="7"/>
      <c r="G334" s="8"/>
      <c r="H334" s="142"/>
    </row>
    <row r="335" spans="1:8" x14ac:dyDescent="0.2">
      <c r="A335" s="7"/>
      <c r="B335" s="7"/>
      <c r="C335" s="7"/>
      <c r="D335" s="15"/>
      <c r="E335" s="15"/>
      <c r="F335" s="7"/>
      <c r="G335" s="8"/>
      <c r="H335" s="142"/>
    </row>
    <row r="336" spans="1:8" x14ac:dyDescent="0.2">
      <c r="A336" s="7"/>
      <c r="B336" s="7"/>
      <c r="C336" s="7"/>
      <c r="D336" s="15"/>
      <c r="E336" s="15"/>
      <c r="F336" s="7"/>
      <c r="G336" s="8"/>
      <c r="H336" s="142"/>
    </row>
    <row r="337" spans="1:8" x14ac:dyDescent="0.2">
      <c r="A337" s="7"/>
      <c r="B337" s="7"/>
      <c r="C337" s="7"/>
      <c r="D337" s="15"/>
      <c r="E337" s="15"/>
      <c r="F337" s="7"/>
      <c r="G337" s="8"/>
      <c r="H337" s="142"/>
    </row>
    <row r="338" spans="1:8" x14ac:dyDescent="0.2">
      <c r="A338" s="7"/>
      <c r="B338" s="7"/>
      <c r="C338" s="7"/>
      <c r="D338" s="15"/>
      <c r="E338" s="15"/>
      <c r="F338" s="7"/>
      <c r="G338" s="8"/>
      <c r="H338" s="142"/>
    </row>
    <row r="339" spans="1:8" x14ac:dyDescent="0.2">
      <c r="A339" s="7"/>
      <c r="B339" s="7"/>
      <c r="C339" s="7"/>
      <c r="D339" s="15"/>
      <c r="E339" s="15"/>
      <c r="F339" s="7"/>
      <c r="G339" s="8"/>
      <c r="H339" s="142"/>
    </row>
    <row r="340" spans="1:8" x14ac:dyDescent="0.2">
      <c r="A340" s="7"/>
      <c r="B340" s="7"/>
      <c r="C340" s="7"/>
      <c r="D340" s="15"/>
      <c r="E340" s="15"/>
      <c r="F340" s="7"/>
      <c r="G340" s="8"/>
      <c r="H340" s="142"/>
    </row>
    <row r="341" spans="1:8" x14ac:dyDescent="0.2">
      <c r="A341" s="7"/>
      <c r="B341" s="7"/>
      <c r="C341" s="7"/>
      <c r="D341" s="15"/>
      <c r="E341" s="15"/>
      <c r="F341" s="7"/>
      <c r="G341" s="8"/>
      <c r="H341" s="142"/>
    </row>
    <row r="342" spans="1:8" x14ac:dyDescent="0.2">
      <c r="A342" s="7"/>
      <c r="B342" s="7"/>
      <c r="C342" s="7"/>
      <c r="D342" s="15"/>
      <c r="E342" s="15"/>
      <c r="F342" s="7"/>
      <c r="G342" s="8"/>
      <c r="H342" s="142"/>
    </row>
    <row r="343" spans="1:8" x14ac:dyDescent="0.2">
      <c r="A343" s="7"/>
      <c r="B343" s="7"/>
      <c r="C343" s="7"/>
      <c r="D343" s="15"/>
      <c r="E343" s="15"/>
      <c r="F343" s="7"/>
      <c r="G343" s="8"/>
      <c r="H343" s="142"/>
    </row>
    <row r="344" spans="1:8" x14ac:dyDescent="0.2">
      <c r="A344" s="7"/>
      <c r="B344" s="7"/>
      <c r="C344" s="7"/>
      <c r="D344" s="15"/>
      <c r="E344" s="15"/>
      <c r="F344" s="7"/>
      <c r="G344" s="8"/>
      <c r="H344" s="142"/>
    </row>
    <row r="345" spans="1:8" x14ac:dyDescent="0.2">
      <c r="A345" s="7"/>
      <c r="B345" s="7"/>
      <c r="C345" s="7"/>
      <c r="D345" s="15"/>
      <c r="E345" s="15"/>
      <c r="F345" s="7"/>
      <c r="G345" s="8"/>
      <c r="H345" s="142"/>
    </row>
    <row r="346" spans="1:8" x14ac:dyDescent="0.2">
      <c r="A346" s="7"/>
      <c r="B346" s="7"/>
      <c r="C346" s="7"/>
      <c r="D346" s="15"/>
      <c r="E346" s="15"/>
      <c r="F346" s="7"/>
      <c r="G346" s="8"/>
      <c r="H346" s="142"/>
    </row>
    <row r="347" spans="1:8" x14ac:dyDescent="0.2">
      <c r="A347" s="7"/>
      <c r="B347" s="7"/>
      <c r="C347" s="7"/>
      <c r="D347" s="15"/>
      <c r="E347" s="15"/>
      <c r="F347" s="7"/>
      <c r="G347" s="8"/>
      <c r="H347" s="142"/>
    </row>
    <row r="348" spans="1:8" x14ac:dyDescent="0.2">
      <c r="A348" s="7"/>
      <c r="B348" s="7"/>
      <c r="C348" s="7"/>
      <c r="D348" s="15"/>
      <c r="E348" s="15"/>
      <c r="F348" s="7"/>
      <c r="G348" s="8"/>
      <c r="H348" s="142"/>
    </row>
    <row r="349" spans="1:8" x14ac:dyDescent="0.2">
      <c r="A349" s="7"/>
      <c r="B349" s="7"/>
      <c r="C349" s="7"/>
      <c r="D349" s="15"/>
      <c r="E349" s="15"/>
      <c r="F349" s="7"/>
      <c r="G349" s="8"/>
      <c r="H349" s="142"/>
    </row>
    <row r="350" spans="1:8" x14ac:dyDescent="0.2">
      <c r="A350" s="7"/>
      <c r="B350" s="7"/>
      <c r="C350" s="7"/>
      <c r="D350" s="15"/>
      <c r="E350" s="15"/>
      <c r="F350" s="7"/>
      <c r="G350" s="8"/>
      <c r="H350" s="142"/>
    </row>
    <row r="351" spans="1:8" x14ac:dyDescent="0.2">
      <c r="A351" s="7"/>
      <c r="B351" s="7"/>
      <c r="C351" s="7"/>
      <c r="D351" s="15"/>
      <c r="E351" s="15"/>
      <c r="F351" s="7"/>
      <c r="G351" s="8"/>
      <c r="H351" s="142"/>
    </row>
    <row r="352" spans="1:8" x14ac:dyDescent="0.2">
      <c r="A352" s="7"/>
      <c r="B352" s="7"/>
      <c r="C352" s="7"/>
      <c r="D352" s="15"/>
      <c r="E352" s="15"/>
      <c r="F352" s="7"/>
      <c r="G352" s="8"/>
      <c r="H352" s="142"/>
    </row>
    <row r="353" spans="1:8" x14ac:dyDescent="0.2">
      <c r="A353" s="7"/>
      <c r="B353" s="7"/>
      <c r="C353" s="7"/>
      <c r="D353" s="15"/>
      <c r="E353" s="15"/>
      <c r="F353" s="7"/>
      <c r="G353" s="8"/>
      <c r="H353" s="142"/>
    </row>
    <row r="354" spans="1:8" x14ac:dyDescent="0.2">
      <c r="A354" s="7"/>
      <c r="B354" s="7"/>
      <c r="C354" s="7"/>
      <c r="D354" s="15"/>
      <c r="E354" s="15"/>
      <c r="F354" s="7"/>
      <c r="G354" s="8"/>
      <c r="H354" s="142"/>
    </row>
    <row r="355" spans="1:8" x14ac:dyDescent="0.2">
      <c r="A355" s="7"/>
      <c r="B355" s="7"/>
      <c r="C355" s="7"/>
      <c r="D355" s="15"/>
      <c r="E355" s="15"/>
      <c r="F355" s="7"/>
      <c r="G355" s="8"/>
      <c r="H355" s="142"/>
    </row>
    <row r="356" spans="1:8" x14ac:dyDescent="0.2">
      <c r="A356" s="7"/>
      <c r="B356" s="7"/>
      <c r="C356" s="7"/>
      <c r="D356" s="15"/>
      <c r="E356" s="15"/>
      <c r="F356" s="7"/>
      <c r="G356" s="8"/>
      <c r="H356" s="142"/>
    </row>
    <row r="357" spans="1:8" x14ac:dyDescent="0.2">
      <c r="A357" s="7"/>
      <c r="B357" s="7"/>
      <c r="C357" s="7"/>
      <c r="D357" s="15"/>
      <c r="E357" s="15"/>
      <c r="F357" s="7"/>
      <c r="G357" s="8"/>
      <c r="H357" s="142"/>
    </row>
    <row r="358" spans="1:8" x14ac:dyDescent="0.2">
      <c r="A358" s="7"/>
      <c r="B358" s="7"/>
      <c r="C358" s="7"/>
      <c r="D358" s="15"/>
      <c r="E358" s="15"/>
      <c r="F358" s="7"/>
      <c r="G358" s="8"/>
      <c r="H358" s="142"/>
    </row>
    <row r="359" spans="1:8" x14ac:dyDescent="0.2">
      <c r="A359" s="7"/>
      <c r="B359" s="7"/>
      <c r="C359" s="7"/>
      <c r="D359" s="15"/>
      <c r="E359" s="15"/>
      <c r="F359" s="7"/>
      <c r="G359" s="8"/>
      <c r="H359" s="142"/>
    </row>
    <row r="360" spans="1:8" x14ac:dyDescent="0.2">
      <c r="A360" s="7"/>
      <c r="B360" s="7"/>
      <c r="C360" s="7"/>
      <c r="D360" s="15"/>
      <c r="E360" s="15"/>
      <c r="F360" s="7"/>
      <c r="G360" s="8"/>
      <c r="H360" s="142"/>
    </row>
    <row r="361" spans="1:8" x14ac:dyDescent="0.2">
      <c r="A361" s="7"/>
      <c r="B361" s="7"/>
      <c r="C361" s="7"/>
      <c r="D361" s="15"/>
      <c r="E361" s="15"/>
      <c r="F361" s="7"/>
      <c r="G361" s="8"/>
      <c r="H361" s="142"/>
    </row>
    <row r="362" spans="1:8" x14ac:dyDescent="0.2">
      <c r="A362" s="7"/>
      <c r="B362" s="7"/>
      <c r="C362" s="7"/>
      <c r="D362" s="15"/>
      <c r="E362" s="15"/>
      <c r="F362" s="7"/>
      <c r="G362" s="8"/>
      <c r="H362" s="142"/>
    </row>
    <row r="363" spans="1:8" x14ac:dyDescent="0.2">
      <c r="A363" s="7"/>
      <c r="B363" s="7"/>
      <c r="C363" s="7"/>
      <c r="D363" s="15"/>
      <c r="E363" s="15"/>
      <c r="F363" s="7"/>
      <c r="G363" s="8"/>
      <c r="H363" s="142"/>
    </row>
    <row r="364" spans="1:8" x14ac:dyDescent="0.2">
      <c r="A364" s="7"/>
      <c r="B364" s="7"/>
      <c r="C364" s="7"/>
      <c r="D364" s="15"/>
      <c r="E364" s="15"/>
      <c r="F364" s="7"/>
      <c r="G364" s="8"/>
      <c r="H364" s="142"/>
    </row>
    <row r="365" spans="1:8" x14ac:dyDescent="0.2">
      <c r="A365" s="7"/>
      <c r="B365" s="7"/>
      <c r="C365" s="7"/>
      <c r="D365" s="15"/>
      <c r="E365" s="15"/>
      <c r="F365" s="7"/>
      <c r="G365" s="8"/>
      <c r="H365" s="142"/>
    </row>
    <row r="366" spans="1:8" x14ac:dyDescent="0.2">
      <c r="A366" s="7"/>
      <c r="B366" s="7"/>
      <c r="C366" s="7"/>
      <c r="D366" s="15"/>
      <c r="E366" s="15"/>
      <c r="F366" s="7"/>
      <c r="G366" s="8"/>
      <c r="H366" s="142"/>
    </row>
    <row r="367" spans="1:8" x14ac:dyDescent="0.2">
      <c r="A367" s="7"/>
      <c r="B367" s="7"/>
      <c r="C367" s="7"/>
      <c r="D367" s="15"/>
      <c r="E367" s="15"/>
      <c r="F367" s="7"/>
      <c r="G367" s="8"/>
      <c r="H367" s="142"/>
    </row>
    <row r="368" spans="1:8" x14ac:dyDescent="0.2">
      <c r="A368" s="7"/>
      <c r="B368" s="7"/>
      <c r="C368" s="7"/>
      <c r="D368" s="15"/>
      <c r="E368" s="15"/>
      <c r="F368" s="7"/>
      <c r="G368" s="8"/>
      <c r="H368" s="142"/>
    </row>
    <row r="369" spans="1:8" x14ac:dyDescent="0.2">
      <c r="A369" s="7"/>
      <c r="B369" s="7"/>
      <c r="C369" s="7"/>
      <c r="D369" s="15"/>
      <c r="E369" s="15"/>
      <c r="F369" s="7"/>
      <c r="G369" s="8"/>
      <c r="H369" s="142"/>
    </row>
    <row r="370" spans="1:8" x14ac:dyDescent="0.2">
      <c r="A370" s="7"/>
      <c r="B370" s="7"/>
      <c r="C370" s="7"/>
      <c r="D370" s="15"/>
      <c r="E370" s="15"/>
      <c r="F370" s="7"/>
      <c r="G370" s="8"/>
      <c r="H370" s="142"/>
    </row>
    <row r="371" spans="1:8" x14ac:dyDescent="0.2">
      <c r="A371" s="7"/>
      <c r="B371" s="7"/>
      <c r="C371" s="7"/>
      <c r="D371" s="15"/>
      <c r="E371" s="15"/>
      <c r="F371" s="7"/>
      <c r="G371" s="8"/>
      <c r="H371" s="142"/>
    </row>
    <row r="372" spans="1:8" x14ac:dyDescent="0.2">
      <c r="A372" s="7"/>
      <c r="B372" s="7"/>
      <c r="C372" s="7"/>
      <c r="D372" s="15"/>
      <c r="E372" s="15"/>
      <c r="F372" s="7"/>
      <c r="G372" s="8"/>
      <c r="H372" s="142"/>
    </row>
    <row r="373" spans="1:8" x14ac:dyDescent="0.2">
      <c r="A373" s="7"/>
      <c r="B373" s="7"/>
      <c r="C373" s="7"/>
      <c r="D373" s="15"/>
      <c r="E373" s="15"/>
      <c r="F373" s="7"/>
      <c r="G373" s="8"/>
      <c r="H373" s="142"/>
    </row>
    <row r="374" spans="1:8" x14ac:dyDescent="0.2">
      <c r="A374" s="7"/>
      <c r="B374" s="7"/>
      <c r="C374" s="7"/>
      <c r="D374" s="15"/>
      <c r="E374" s="15"/>
      <c r="F374" s="7"/>
      <c r="G374" s="8"/>
      <c r="H374" s="142"/>
    </row>
    <row r="375" spans="1:8" x14ac:dyDescent="0.2">
      <c r="A375" s="7"/>
      <c r="B375" s="7"/>
      <c r="C375" s="7"/>
      <c r="D375" s="15"/>
      <c r="E375" s="15"/>
      <c r="F375" s="7"/>
      <c r="G375" s="8"/>
      <c r="H375" s="142"/>
    </row>
    <row r="376" spans="1:8" x14ac:dyDescent="0.2">
      <c r="A376" s="7"/>
      <c r="B376" s="7"/>
      <c r="C376" s="7"/>
      <c r="D376" s="15"/>
      <c r="E376" s="15"/>
      <c r="F376" s="7"/>
      <c r="G376" s="8"/>
      <c r="H376" s="142"/>
    </row>
    <row r="377" spans="1:8" x14ac:dyDescent="0.2">
      <c r="A377" s="7"/>
      <c r="B377" s="7"/>
      <c r="C377" s="7"/>
      <c r="D377" s="15"/>
      <c r="E377" s="15"/>
      <c r="F377" s="7"/>
      <c r="G377" s="8"/>
      <c r="H377" s="142"/>
    </row>
    <row r="378" spans="1:8" x14ac:dyDescent="0.2">
      <c r="A378" s="7"/>
      <c r="B378" s="7"/>
      <c r="C378" s="7"/>
      <c r="D378" s="15"/>
      <c r="E378" s="15"/>
      <c r="F378" s="7"/>
      <c r="G378" s="8"/>
      <c r="H378" s="142"/>
    </row>
    <row r="379" spans="1:8" x14ac:dyDescent="0.2">
      <c r="A379" s="7"/>
      <c r="B379" s="7"/>
      <c r="C379" s="7"/>
      <c r="D379" s="15"/>
      <c r="E379" s="15"/>
      <c r="F379" s="7"/>
      <c r="G379" s="8"/>
      <c r="H379" s="142"/>
    </row>
    <row r="380" spans="1:8" x14ac:dyDescent="0.2">
      <c r="A380" s="7"/>
      <c r="B380" s="7"/>
      <c r="C380" s="7"/>
      <c r="D380" s="15"/>
      <c r="E380" s="15"/>
      <c r="F380" s="7"/>
      <c r="G380" s="8"/>
      <c r="H380" s="142"/>
    </row>
    <row r="381" spans="1:8" x14ac:dyDescent="0.2">
      <c r="A381" s="7"/>
      <c r="B381" s="7"/>
      <c r="C381" s="7"/>
      <c r="D381" s="15"/>
      <c r="E381" s="15"/>
      <c r="F381" s="7"/>
      <c r="G381" s="8"/>
      <c r="H381" s="142"/>
    </row>
    <row r="382" spans="1:8" x14ac:dyDescent="0.2">
      <c r="A382" s="7"/>
      <c r="B382" s="7"/>
      <c r="C382" s="7"/>
      <c r="D382" s="15"/>
      <c r="E382" s="15"/>
      <c r="F382" s="7"/>
      <c r="G382" s="8"/>
      <c r="H382" s="142"/>
    </row>
    <row r="383" spans="1:8" x14ac:dyDescent="0.2">
      <c r="A383" s="7"/>
      <c r="B383" s="7"/>
      <c r="C383" s="7"/>
      <c r="D383" s="15"/>
      <c r="E383" s="15"/>
      <c r="F383" s="7"/>
      <c r="G383" s="8"/>
      <c r="H383" s="142"/>
    </row>
    <row r="384" spans="1:8" x14ac:dyDescent="0.2">
      <c r="A384" s="7"/>
      <c r="B384" s="7"/>
      <c r="C384" s="7"/>
      <c r="D384" s="15"/>
      <c r="E384" s="15"/>
      <c r="F384" s="7"/>
      <c r="G384" s="8"/>
      <c r="H384" s="142"/>
    </row>
    <row r="385" spans="1:8" x14ac:dyDescent="0.2">
      <c r="A385" s="7"/>
      <c r="B385" s="7"/>
      <c r="C385" s="7"/>
      <c r="D385" s="15"/>
      <c r="E385" s="15"/>
      <c r="F385" s="7"/>
      <c r="G385" s="8"/>
      <c r="H385" s="142"/>
    </row>
    <row r="386" spans="1:8" x14ac:dyDescent="0.2">
      <c r="A386" s="7"/>
      <c r="B386" s="7"/>
      <c r="C386" s="7"/>
      <c r="D386" s="15"/>
      <c r="E386" s="15"/>
      <c r="F386" s="7"/>
      <c r="G386" s="8"/>
      <c r="H386" s="142"/>
    </row>
    <row r="387" spans="1:8" x14ac:dyDescent="0.2">
      <c r="A387" s="7"/>
      <c r="B387" s="7"/>
      <c r="C387" s="7"/>
      <c r="D387" s="15"/>
      <c r="E387" s="15"/>
      <c r="F387" s="7"/>
      <c r="G387" s="8"/>
      <c r="H387" s="142"/>
    </row>
    <row r="388" spans="1:8" x14ac:dyDescent="0.2">
      <c r="A388" s="7"/>
      <c r="B388" s="7"/>
      <c r="C388" s="7"/>
      <c r="D388" s="15"/>
      <c r="E388" s="15"/>
      <c r="F388" s="7"/>
      <c r="G388" s="7"/>
      <c r="H388" s="15"/>
    </row>
    <row r="389" spans="1:8" x14ac:dyDescent="0.2">
      <c r="A389" s="7"/>
      <c r="B389" s="7"/>
      <c r="C389" s="7"/>
      <c r="D389" s="15"/>
      <c r="E389" s="15"/>
      <c r="F389" s="7"/>
      <c r="G389" s="8"/>
      <c r="H389" s="142"/>
    </row>
    <row r="390" spans="1:8" x14ac:dyDescent="0.2">
      <c r="A390" s="7"/>
      <c r="B390" s="7"/>
      <c r="C390" s="7"/>
      <c r="D390" s="15"/>
      <c r="E390" s="15"/>
      <c r="F390" s="7"/>
      <c r="G390" s="8"/>
      <c r="H390" s="142"/>
    </row>
    <row r="391" spans="1:8" x14ac:dyDescent="0.2">
      <c r="A391" s="7"/>
      <c r="B391" s="7"/>
      <c r="C391" s="7"/>
      <c r="D391" s="15"/>
      <c r="E391" s="15"/>
      <c r="F391" s="7"/>
      <c r="G391" s="8"/>
      <c r="H391" s="142"/>
    </row>
    <row r="392" spans="1:8" x14ac:dyDescent="0.2">
      <c r="A392" s="7"/>
      <c r="B392" s="7"/>
      <c r="C392" s="7"/>
      <c r="D392" s="15"/>
      <c r="E392" s="15"/>
      <c r="F392" s="7"/>
      <c r="G392" s="8"/>
      <c r="H392" s="142"/>
    </row>
    <row r="393" spans="1:8" x14ac:dyDescent="0.2">
      <c r="A393" s="7"/>
      <c r="B393" s="7"/>
      <c r="C393" s="7"/>
      <c r="D393" s="15"/>
      <c r="E393" s="15"/>
      <c r="F393" s="7"/>
      <c r="G393" s="8"/>
      <c r="H393" s="142"/>
    </row>
    <row r="394" spans="1:8" x14ac:dyDescent="0.2">
      <c r="A394" s="7"/>
      <c r="B394" s="7"/>
      <c r="C394" s="7"/>
      <c r="D394" s="15"/>
      <c r="E394" s="15"/>
      <c r="F394" s="7"/>
      <c r="G394" s="8"/>
      <c r="H394" s="142"/>
    </row>
    <row r="395" spans="1:8" x14ac:dyDescent="0.2">
      <c r="A395" s="7"/>
      <c r="B395" s="7"/>
      <c r="C395" s="7"/>
      <c r="D395" s="15"/>
      <c r="E395" s="15"/>
      <c r="F395" s="7"/>
      <c r="G395" s="7"/>
      <c r="H395" s="15"/>
    </row>
    <row r="396" spans="1:8" x14ac:dyDescent="0.2">
      <c r="A396" s="7"/>
      <c r="B396" s="7"/>
      <c r="C396" s="7"/>
      <c r="D396" s="15"/>
      <c r="E396" s="15"/>
      <c r="F396" s="7"/>
      <c r="G396" s="7"/>
      <c r="H396" s="15"/>
    </row>
    <row r="397" spans="1:8" x14ac:dyDescent="0.2">
      <c r="A397" s="7"/>
      <c r="B397" s="7"/>
      <c r="C397" s="7"/>
      <c r="D397" s="15"/>
      <c r="E397" s="15"/>
      <c r="F397" s="7"/>
      <c r="G397" s="7"/>
      <c r="H397" s="15"/>
    </row>
    <row r="398" spans="1:8" x14ac:dyDescent="0.2">
      <c r="A398" s="7"/>
      <c r="B398" s="7"/>
      <c r="C398" s="7"/>
      <c r="D398" s="15"/>
      <c r="E398" s="15"/>
      <c r="F398" s="7"/>
      <c r="G398" s="7"/>
      <c r="H398" s="15"/>
    </row>
    <row r="399" spans="1:8" x14ac:dyDescent="0.2">
      <c r="A399" s="7"/>
      <c r="B399" s="7"/>
      <c r="C399" s="7"/>
      <c r="D399" s="15"/>
      <c r="E399" s="15"/>
      <c r="F399" s="7"/>
      <c r="G399" s="7"/>
      <c r="H399" s="15"/>
    </row>
    <row r="400" spans="1:8" x14ac:dyDescent="0.2">
      <c r="A400" s="7"/>
      <c r="B400" s="7"/>
      <c r="C400" s="7"/>
      <c r="D400" s="15"/>
      <c r="E400" s="15"/>
      <c r="F400" s="7"/>
      <c r="G400" s="8"/>
      <c r="H400" s="142"/>
    </row>
    <row r="401" spans="1:8" x14ac:dyDescent="0.2">
      <c r="A401" s="7"/>
      <c r="B401" s="7"/>
      <c r="C401" s="7"/>
      <c r="D401" s="15"/>
      <c r="E401" s="15"/>
      <c r="F401" s="7"/>
      <c r="G401" s="7"/>
      <c r="H401" s="15"/>
    </row>
    <row r="402" spans="1:8" x14ac:dyDescent="0.2">
      <c r="A402" s="7"/>
      <c r="B402" s="7"/>
      <c r="C402" s="7"/>
      <c r="D402" s="15"/>
      <c r="E402" s="15"/>
      <c r="F402" s="7"/>
      <c r="G402" s="7"/>
      <c r="H402" s="15"/>
    </row>
    <row r="403" spans="1:8" x14ac:dyDescent="0.2">
      <c r="A403" s="7"/>
      <c r="B403" s="7"/>
      <c r="C403" s="7"/>
      <c r="D403" s="15"/>
      <c r="E403" s="15"/>
      <c r="F403" s="7"/>
      <c r="G403" s="7"/>
      <c r="H403" s="15"/>
    </row>
  </sheetData>
  <autoFilter ref="A39:I208" xr:uid="{00000000-0009-0000-0000-000001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mergeCells count="1">
    <mergeCell ref="B6:B12"/>
  </mergeCells>
  <phoneticPr fontId="24" type="noConversion"/>
  <conditionalFormatting sqref="A40:A207">
    <cfRule type="duplicateValues" dxfId="22" priority="2617"/>
  </conditionalFormatting>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6"/>
  <sheetViews>
    <sheetView workbookViewId="0">
      <selection activeCell="H7" sqref="H7"/>
    </sheetView>
  </sheetViews>
  <sheetFormatPr defaultColWidth="9.140625" defaultRowHeight="12.75" x14ac:dyDescent="0.25"/>
  <cols>
    <col min="1" max="1" width="46.5703125" style="91" customWidth="1"/>
    <col min="2" max="2" width="20.85546875" style="90" customWidth="1"/>
    <col min="3" max="5" width="21" style="90" customWidth="1"/>
    <col min="6" max="6" width="22.140625" style="90" customWidth="1"/>
    <col min="7" max="7" width="14.7109375" style="90" customWidth="1"/>
    <col min="8" max="8" width="47.42578125" style="90" customWidth="1"/>
    <col min="9" max="16384" width="9.140625" style="90"/>
  </cols>
  <sheetData>
    <row r="1" spans="1:7" ht="38.25" x14ac:dyDescent="0.25">
      <c r="A1" s="88" t="str">
        <f>Zertrechner!B19</f>
        <v>Tumorentitäten</v>
      </c>
      <c r="B1" s="89" t="str">
        <f>Zertrechner!K20</f>
        <v>Nachweisstufe
 Z, M, S, T, A, V, n</v>
      </c>
      <c r="C1" s="89" t="str">
        <f>Zertrechner!L20</f>
        <v>Primärfälle</v>
      </c>
      <c r="D1" s="89" t="str">
        <f>Zertrechner!M20</f>
        <v>Rezidive/ Fernmetastasen/ Nicht Primärfälle</v>
      </c>
      <c r="E1" s="89" t="str">
        <f>Zertrechner!N20</f>
        <v>Zentrumsfälle/ Patientenfälle/ Gesamtfälle</v>
      </c>
      <c r="F1" s="89" t="str">
        <f>Zertrechner!O20</f>
        <v>Geltungs-
bereich OZ
ohne V</v>
      </c>
    </row>
    <row r="2" spans="1:7" x14ac:dyDescent="0.25">
      <c r="A2" s="88" t="str">
        <f>CONCATENATE(Zertrechner!B21," ",Zertrechner!C21)</f>
        <v>1 Darm</v>
      </c>
      <c r="B2" s="89" t="str">
        <f>IF(Zertrechner!K21="","",Zertrechner!K21)</f>
        <v/>
      </c>
      <c r="C2" s="89" t="str">
        <f>IF(Zertrechner!L21="","",Zertrechner!L21)</f>
        <v/>
      </c>
      <c r="D2" s="89" t="str">
        <f>IF(Zertrechner!M21="","",Zertrechner!M21)</f>
        <v/>
      </c>
      <c r="E2" s="89" t="str">
        <f>IF(Zertrechner!N21="","",Zertrechner!N21)</f>
        <v/>
      </c>
      <c r="F2" s="94" t="str">
        <f>IF(Zertrechner!O21="-----","",Zertrechner!O21*100)</f>
        <v/>
      </c>
      <c r="G2" s="93"/>
    </row>
    <row r="3" spans="1:7" x14ac:dyDescent="0.25">
      <c r="A3" s="88" t="s">
        <v>526</v>
      </c>
      <c r="B3" s="89" t="str">
        <f>IF(Zertrechner!K22="","",Zertrechner!K22)</f>
        <v/>
      </c>
      <c r="C3" s="89" t="str">
        <f>IF(Zertrechner!L22="","",Zertrechner!L22)</f>
        <v/>
      </c>
      <c r="D3" s="89" t="str">
        <f>IF(Zertrechner!M22="","",Zertrechner!M22)</f>
        <v/>
      </c>
      <c r="E3" s="89">
        <f>IF(Zertrechner!N22="","",Zertrechner!N22)</f>
        <v>0</v>
      </c>
      <c r="F3" s="94" t="str">
        <f>IF(Zertrechner!O22="-----","",Zertrechner!O22*100)</f>
        <v/>
      </c>
      <c r="G3" s="93"/>
    </row>
    <row r="4" spans="1:7" x14ac:dyDescent="0.25">
      <c r="A4" s="88" t="str">
        <f>CONCATENATE(Zertrechner!B23," ",Zertrechner!C23)</f>
        <v>3 Pankreas</v>
      </c>
      <c r="B4" s="89" t="str">
        <f>IF(Zertrechner!K23="","",Zertrechner!K23)</f>
        <v/>
      </c>
      <c r="C4" s="89" t="str">
        <f>IF(Zertrechner!L23="","",Zertrechner!L23)</f>
        <v/>
      </c>
      <c r="D4" s="89" t="str">
        <f>IF(Zertrechner!M23="","",Zertrechner!M23)</f>
        <v/>
      </c>
      <c r="E4" s="89">
        <f>IF(Zertrechner!N23="","",Zertrechner!N23)</f>
        <v>0</v>
      </c>
      <c r="F4" s="94" t="str">
        <f>IF(Zertrechner!O23="-----","",Zertrechner!O23*100)</f>
        <v/>
      </c>
    </row>
    <row r="5" spans="1:7" x14ac:dyDescent="0.25">
      <c r="A5" s="88" t="str">
        <f>CONCATENATE(Zertrechner!B24," ",Zertrechner!C24)</f>
        <v>4 Magen</v>
      </c>
      <c r="B5" s="89" t="str">
        <f>IF(Zertrechner!K24="","",Zertrechner!K24)</f>
        <v/>
      </c>
      <c r="C5" s="89" t="str">
        <f>IF(Zertrechner!L24="","",Zertrechner!L24)</f>
        <v/>
      </c>
      <c r="D5" s="89" t="str">
        <f>IF(Zertrechner!M24="","",Zertrechner!M24)</f>
        <v/>
      </c>
      <c r="E5" s="89">
        <f>IF(Zertrechner!N24="","",Zertrechner!N24)</f>
        <v>0</v>
      </c>
      <c r="F5" s="94" t="str">
        <f>IF(Zertrechner!O24="-----","",Zertrechner!O24*100)</f>
        <v/>
      </c>
    </row>
    <row r="6" spans="1:7" x14ac:dyDescent="0.25">
      <c r="A6" s="88" t="s">
        <v>528</v>
      </c>
      <c r="B6" s="89" t="str">
        <f>IF(Zertrechner!K25="","",Zertrechner!K25)</f>
        <v/>
      </c>
      <c r="C6" s="89" t="str">
        <f>IF(Zertrechner!L25="","",Zertrechner!L25)</f>
        <v/>
      </c>
      <c r="D6" s="89" t="str">
        <f>IF(Zertrechner!M25="","",Zertrechner!M25)</f>
        <v/>
      </c>
      <c r="E6" s="89">
        <f>IF(Zertrechner!N25="","",Zertrechner!N25)</f>
        <v>0</v>
      </c>
      <c r="F6" s="94" t="str">
        <f>IF(Zertrechner!O25="-----","",Zertrechner!O25*100)</f>
        <v/>
      </c>
    </row>
    <row r="7" spans="1:7" x14ac:dyDescent="0.25">
      <c r="A7" s="88" t="str">
        <f>CONCATENATE(Zertrechner!B26," ",Zertrechner!C26)</f>
        <v>6 Speiseröhre</v>
      </c>
      <c r="B7" s="89" t="str">
        <f>IF(Zertrechner!K26="","",Zertrechner!K26)</f>
        <v/>
      </c>
      <c r="C7" s="89" t="str">
        <f>IF(Zertrechner!L26="","",Zertrechner!L26)</f>
        <v/>
      </c>
      <c r="D7" s="89" t="str">
        <f>IF(Zertrechner!M26="","",Zertrechner!M26)</f>
        <v/>
      </c>
      <c r="E7" s="89">
        <f>IF(Zertrechner!N26="","",Zertrechner!N26)</f>
        <v>0</v>
      </c>
      <c r="F7" s="94" t="str">
        <f>IF(Zertrechner!O26="-----","",Zertrechner!O26*100)</f>
        <v/>
      </c>
    </row>
    <row r="8" spans="1:7" ht="41.25" customHeight="1" x14ac:dyDescent="0.25">
      <c r="A8" s="88" t="str">
        <f>CONCATENATE(Zertrechner!B27," ",Zertrechner!C27)</f>
        <v>7 Sonst. Gastrointestinale Tumoren (S1) (Neuroendokrine Tumoren des Verdauungstraktes, Dünndarm-Tumoren)</v>
      </c>
      <c r="B8" s="89" t="str">
        <f>IF(Zertrechner!K27="","",Zertrechner!K27)</f>
        <v/>
      </c>
      <c r="C8" s="89" t="str">
        <f>IF(Zertrechner!L27="","",Zertrechner!L27)</f>
        <v/>
      </c>
      <c r="D8" s="133"/>
      <c r="E8" s="133"/>
      <c r="F8" s="94" t="str">
        <f>IF(Zertrechner!O27="-----","",Zertrechner!O27*100)</f>
        <v/>
      </c>
    </row>
    <row r="9" spans="1:7" ht="50.25" customHeight="1" x14ac:dyDescent="0.25">
      <c r="A9" s="88" t="str">
        <f>CONCATENATE(Zertrechner!B28," ",Zertrechner!C28)</f>
        <v>8 Endokrine Malignome (S4)
(inkl. Schilddrüse, Nebenniere, Paraganglien, Hypophyse, Neben-schilddrüse, Neuroendokrine Tumoren)</v>
      </c>
      <c r="B9" s="89" t="str">
        <f>IF(Zertrechner!K28="","",Zertrechner!K28)</f>
        <v/>
      </c>
      <c r="C9" s="89" t="str">
        <f>IF(Zertrechner!L28="","",Zertrechner!L28)</f>
        <v/>
      </c>
      <c r="D9" s="133"/>
      <c r="E9" s="133"/>
      <c r="F9" s="94" t="str">
        <f>IF(Zertrechner!O28="-----","",Zertrechner!O28*100)</f>
        <v/>
      </c>
    </row>
    <row r="10" spans="1:7" ht="12.75" customHeight="1" x14ac:dyDescent="0.25">
      <c r="A10" s="88" t="str">
        <f>CONCATENATE(Zertrechner!B29," ",Zertrechner!C29)</f>
        <v>9 Hämatologische Neoplasien</v>
      </c>
      <c r="B10" s="89" t="str">
        <f>IF(Zertrechner!K29="","",Zertrechner!K29)</f>
        <v/>
      </c>
      <c r="C10" s="89" t="str">
        <f>IF(Zertrechner!L29="","",Zertrechner!L29)</f>
        <v/>
      </c>
      <c r="D10" s="133"/>
      <c r="E10" s="89" t="str">
        <f>IF(Zertrechner!N29="","",Zertrechner!N29)</f>
        <v/>
      </c>
      <c r="F10" s="94" t="str">
        <f>IF(Zertrechner!O29="-----","",Zertrechner!O29*100)</f>
        <v/>
      </c>
    </row>
    <row r="11" spans="1:7" x14ac:dyDescent="0.25">
      <c r="A11" s="88" t="str">
        <f>CONCATENATE(Zertrechner!B30," ",Zertrechner!C30)</f>
        <v>10 Mamma</v>
      </c>
      <c r="B11" s="89" t="str">
        <f>IF(Zertrechner!K30="","",Zertrechner!K30)</f>
        <v/>
      </c>
      <c r="C11" s="89" t="str">
        <f>IF(Zertrechner!L30="","",Zertrechner!L30)</f>
        <v/>
      </c>
      <c r="D11" s="89" t="str">
        <f>IF(Zertrechner!M30="","",Zertrechner!M30)</f>
        <v/>
      </c>
      <c r="E11" s="89">
        <f>IF(Zertrechner!N30="","",Zertrechner!N30)</f>
        <v>0</v>
      </c>
      <c r="F11" s="94" t="str">
        <f>IF(Zertrechner!O30="-----","",Zertrechner!O30*100)</f>
        <v/>
      </c>
    </row>
    <row r="12" spans="1:7" ht="38.25" x14ac:dyDescent="0.25">
      <c r="A12" s="88" t="str">
        <f>CONCATENATE(Zertrechner!B31," ",Zertrechner!C31)</f>
        <v>11 Gynäkologische Tumoren
(Cervix, Uterus, Ovar inkl. BOT, Vulva, Vaginal Tumoren, STIC)</v>
      </c>
      <c r="B12" s="89" t="str">
        <f>IF(Zertrechner!K31="","",Zertrechner!K31)</f>
        <v/>
      </c>
      <c r="C12" s="89" t="str">
        <f>IF(Zertrechner!L31="","",Zertrechner!L31)</f>
        <v/>
      </c>
      <c r="D12" s="89" t="str">
        <f>IF(Zertrechner!M31="","",Zertrechner!M31)</f>
        <v/>
      </c>
      <c r="E12" s="89">
        <f>IF(Zertrechner!N31="","",Zertrechner!N31)</f>
        <v>0</v>
      </c>
      <c r="F12" s="94" t="str">
        <f>IF(Zertrechner!O31="-----","",Zertrechner!O31*100)</f>
        <v/>
      </c>
    </row>
    <row r="13" spans="1:7" ht="27.75" customHeight="1" x14ac:dyDescent="0.25">
      <c r="A13" s="88" t="str">
        <f>CONCATENATE(Zertrechner!B32," ",Zertrechner!C32)</f>
        <v>12 Haut
(Invasives malignes Melanom)</v>
      </c>
      <c r="B13" s="89" t="str">
        <f>IF(Zertrechner!K32="","",Zertrechner!K32)</f>
        <v/>
      </c>
      <c r="C13" s="89" t="str">
        <f>IF(Zertrechner!L32="","",Zertrechner!L32)</f>
        <v/>
      </c>
      <c r="D13" s="89" t="str">
        <f>IF(Zertrechner!M32="","",Zertrechner!M32)</f>
        <v/>
      </c>
      <c r="E13" s="89">
        <f>IF(Zertrechner!N32="","",Zertrechner!N32)</f>
        <v>0</v>
      </c>
      <c r="F13" s="94" t="str">
        <f>IF(Zertrechner!O32="-----","",Zertrechner!O32*100)</f>
        <v/>
      </c>
    </row>
    <row r="14" spans="1:7" x14ac:dyDescent="0.25">
      <c r="A14" s="88" t="str">
        <f>CONCATENATE(Zertrechner!B33," ",Zertrechner!C33)</f>
        <v>13 Prostata</v>
      </c>
      <c r="B14" s="89" t="str">
        <f>IF(Zertrechner!K33="","",Zertrechner!K33)</f>
        <v/>
      </c>
      <c r="C14" s="89" t="str">
        <f>IF(Zertrechner!L33="","",Zertrechner!L33)</f>
        <v/>
      </c>
      <c r="D14" s="89" t="str">
        <f>IF(Zertrechner!M33="","",Zertrechner!M33)</f>
        <v/>
      </c>
      <c r="E14" s="89">
        <f>IF(Zertrechner!N33="","",Zertrechner!N33)</f>
        <v>0</v>
      </c>
      <c r="F14" s="94" t="str">
        <f>IF(Zertrechner!O33="-----","",Zertrechner!O33*100)</f>
        <v/>
      </c>
    </row>
    <row r="15" spans="1:7" x14ac:dyDescent="0.25">
      <c r="A15" s="88" t="s">
        <v>525</v>
      </c>
      <c r="B15" s="89" t="str">
        <f>IF(Zertrechner!K34="","",Zertrechner!K34)</f>
        <v/>
      </c>
      <c r="C15" s="89" t="str">
        <f>IF(Zertrechner!L34="","",Zertrechner!L34)</f>
        <v/>
      </c>
      <c r="D15" s="89" t="str">
        <f>IF(Zertrechner!M34="","",Zertrechner!M34)</f>
        <v/>
      </c>
      <c r="E15" s="89">
        <f>IF(Zertrechner!N34="","",Zertrechner!N34)</f>
        <v>0</v>
      </c>
      <c r="F15" s="94" t="str">
        <f>IF(Zertrechner!O34="-----","",Zertrechner!O34*100)</f>
        <v/>
      </c>
    </row>
    <row r="16" spans="1:7" x14ac:dyDescent="0.25">
      <c r="A16" s="88" t="str">
        <f>CONCATENATE(Zertrechner!B35," ",Zertrechner!C35)</f>
        <v>15 Hoden</v>
      </c>
      <c r="B16" s="89" t="str">
        <f>IF(Zertrechner!K35="","",Zertrechner!K35)</f>
        <v/>
      </c>
      <c r="C16" s="89" t="str">
        <f>IF(Zertrechner!L35="","",Zertrechner!L35)</f>
        <v/>
      </c>
      <c r="D16" s="89" t="str">
        <f>IF(Zertrechner!M35="","",Zertrechner!M35)</f>
        <v/>
      </c>
      <c r="E16" s="89">
        <f>IF(Zertrechner!N35="","",Zertrechner!N35)</f>
        <v>0</v>
      </c>
      <c r="F16" s="94" t="str">
        <f>IF(Zertrechner!O35="-----","",Zertrechner!O35*100)</f>
        <v/>
      </c>
    </row>
    <row r="17" spans="1:6" x14ac:dyDescent="0.25">
      <c r="A17" s="88" t="str">
        <f>CONCATENATE(Zertrechner!B36," ",Zertrechner!C36)</f>
        <v>16 Niere</v>
      </c>
      <c r="B17" s="89" t="str">
        <f>IF(Zertrechner!K36="","",Zertrechner!K36)</f>
        <v/>
      </c>
      <c r="C17" s="89" t="str">
        <f>IF(Zertrechner!L36="","",Zertrechner!L36)</f>
        <v/>
      </c>
      <c r="D17" s="89" t="str">
        <f>IF(Zertrechner!M36="","",Zertrechner!M36)</f>
        <v/>
      </c>
      <c r="E17" s="89">
        <f>IF(Zertrechner!N36="","",Zertrechner!N36)</f>
        <v>0</v>
      </c>
      <c r="F17" s="94" t="str">
        <f>IF(Zertrechner!O36="-----","",Zertrechner!O36*100)</f>
        <v/>
      </c>
    </row>
    <row r="18" spans="1:6" x14ac:dyDescent="0.25">
      <c r="A18" s="88" t="str">
        <f>CONCATENATE(Zertrechner!B37," ",Zertrechner!C37)</f>
        <v>17 Harnblase</v>
      </c>
      <c r="B18" s="89" t="str">
        <f>IF(Zertrechner!K37="","",Zertrechner!K37)</f>
        <v/>
      </c>
      <c r="C18" s="89" t="str">
        <f>IF(Zertrechner!L37="","",Zertrechner!L37)</f>
        <v/>
      </c>
      <c r="D18" s="89" t="str">
        <f>IF(Zertrechner!M37="","",Zertrechner!M37)</f>
        <v/>
      </c>
      <c r="E18" s="89">
        <f>IF(Zertrechner!N37="","",Zertrechner!N37)</f>
        <v>0</v>
      </c>
      <c r="F18" s="94" t="str">
        <f>IF(Zertrechner!O37="-----","",Zertrechner!O37*100)</f>
        <v/>
      </c>
    </row>
    <row r="19" spans="1:6" x14ac:dyDescent="0.25">
      <c r="A19" s="88" t="str">
        <f>CONCATENATE(Zertrechner!B38," ",Zertrechner!C38)</f>
        <v>18 Sarkome (inkl. GIST)</v>
      </c>
      <c r="B19" s="89" t="str">
        <f>IF(Zertrechner!K38="","",Zertrechner!K38)</f>
        <v/>
      </c>
      <c r="C19" s="89" t="str">
        <f>IF(Zertrechner!L38="","",Zertrechner!L38)</f>
        <v/>
      </c>
      <c r="D19" s="89" t="str">
        <f>IF(Zertrechner!M38="","",Zertrechner!M38)</f>
        <v/>
      </c>
      <c r="E19" s="89">
        <f>IF(Zertrechner!N38="","",Zertrechner!N38)</f>
        <v>0</v>
      </c>
      <c r="F19" s="94" t="str">
        <f>IF(Zertrechner!O38="-----","",Zertrechner!O38*100)</f>
        <v/>
      </c>
    </row>
    <row r="20" spans="1:6" ht="38.25" x14ac:dyDescent="0.25">
      <c r="A20" s="88" t="str">
        <f>CONCATENATE(Zertrechner!B39," ",Zertrechner!C39)</f>
        <v>19 Kopf-Hals-Tumoren
(Nasenhaupt- und Nasennebenhöhlen, Mundhöhle, Rachen und Kehlkopf, Speicheldrüsen)</v>
      </c>
      <c r="B20" s="89" t="str">
        <f>IF(Zertrechner!K39="","",Zertrechner!K39)</f>
        <v/>
      </c>
      <c r="C20" s="89" t="str">
        <f>IF(Zertrechner!L39="","",Zertrechner!L39)</f>
        <v/>
      </c>
      <c r="D20" s="89" t="str">
        <f>IF(Zertrechner!M39="","",Zertrechner!M39)</f>
        <v/>
      </c>
      <c r="E20" s="89">
        <f>IF(Zertrechner!N39="","",Zertrechner!N39)</f>
        <v>0</v>
      </c>
      <c r="F20" s="94" t="str">
        <f>IF(Zertrechner!O39="-----","",Zertrechner!O39*100)</f>
        <v/>
      </c>
    </row>
    <row r="21" spans="1:6" x14ac:dyDescent="0.25">
      <c r="A21" s="88" t="str">
        <f>CONCATENATE(Zertrechner!B40," ",Zertrechner!C40)</f>
        <v>20 Neuroonkologische Tumoren</v>
      </c>
      <c r="B21" s="89" t="str">
        <f>IF(Zertrechner!K40="","",Zertrechner!K40)</f>
        <v/>
      </c>
      <c r="C21" s="89" t="str">
        <f>IF(Zertrechner!L40="","",Zertrechner!L40)</f>
        <v/>
      </c>
      <c r="D21" s="89" t="str">
        <f>IF(Zertrechner!M40="","",Zertrechner!M40)</f>
        <v/>
      </c>
      <c r="E21" s="89">
        <f>IF(Zertrechner!N40="","",Zertrechner!N40)</f>
        <v>0</v>
      </c>
      <c r="F21" s="94" t="str">
        <f>IF(Zertrechner!O40="-----","",Zertrechner!O40*100)</f>
        <v/>
      </c>
    </row>
    <row r="22" spans="1:6" x14ac:dyDescent="0.25">
      <c r="A22" s="88" t="str">
        <f>CONCATENATE(Zertrechner!B43," ",Zertrechner!C43)</f>
        <v>21 Lunge</v>
      </c>
      <c r="B22" s="89" t="str">
        <f>IF(Zertrechner!K43="","",Zertrechner!K43)</f>
        <v/>
      </c>
      <c r="C22" s="89" t="str">
        <f>IF(Zertrechner!L43="","",Zertrechner!L43)</f>
        <v/>
      </c>
      <c r="D22" s="89" t="str">
        <f>IF(Zertrechner!M43="","",Zertrechner!M43)</f>
        <v/>
      </c>
      <c r="E22" s="89">
        <f>IF(Zertrechner!N43="","",Zertrechner!N43)</f>
        <v>0</v>
      </c>
      <c r="F22" s="94" t="str">
        <f>IF(Zertrechner!O43="-----","",Zertrechner!O43*100)</f>
        <v/>
      </c>
    </row>
    <row r="23" spans="1:6" x14ac:dyDescent="0.25">
      <c r="A23" s="88" t="str">
        <f>CONCATENATE(Zertrechner!B44," ",Zertrechner!C44)</f>
        <v>22 Mesotheliom</v>
      </c>
      <c r="B23" s="89" t="str">
        <f>IF(Zertrechner!K44="","",Zertrechner!K44)</f>
        <v/>
      </c>
      <c r="C23" s="89" t="str">
        <f>IF(Zertrechner!L44="","",Zertrechner!L44)</f>
        <v/>
      </c>
      <c r="D23" s="195" t="str">
        <f>IF(Zertrechner!M44="","",Zertrechner!M44)</f>
        <v/>
      </c>
      <c r="E23" s="195" t="str">
        <f>IF(Zertrechner!N44="","",Zertrechner!N44)</f>
        <v/>
      </c>
      <c r="F23" s="94" t="str">
        <f>IF(Zertrechner!O44="-----","",Zertrechner!O44*100)</f>
        <v/>
      </c>
    </row>
    <row r="24" spans="1:6" x14ac:dyDescent="0.25">
      <c r="A24" s="88" t="str">
        <f>CONCATENATE(Zertrechner!B45," ",Zertrechner!C45)</f>
        <v>23 Kinderonkologie</v>
      </c>
      <c r="B24" s="89" t="str">
        <f>IF(Zertrechner!K45="","",Zertrechner!K45)</f>
        <v/>
      </c>
      <c r="C24" s="89" t="str">
        <f>IF(Zertrechner!L45="","",Zertrechner!L45)</f>
        <v/>
      </c>
      <c r="D24" s="133"/>
      <c r="E24" s="89" t="str">
        <f>IF(Zertrechner!N45="","",Zertrechner!N45)</f>
        <v/>
      </c>
      <c r="F24" s="94" t="str">
        <f>IF(Zertrechner!O45="-----","",Zertrechner!O45*100)</f>
        <v/>
      </c>
    </row>
    <row r="25" spans="1:6" x14ac:dyDescent="0.25">
      <c r="A25" s="149" t="s">
        <v>333</v>
      </c>
      <c r="B25" s="133"/>
      <c r="C25" s="89" t="str">
        <f>IF(Zertrechner!L41="","",Zertrechner!L41)</f>
        <v>-----</v>
      </c>
      <c r="D25" s="89" t="str">
        <f>IF(Zertrechner!M41="","",Zertrechner!M41)</f>
        <v>-----</v>
      </c>
      <c r="E25" s="89" t="str">
        <f>IF(Zertrechner!N41="","",Zertrechner!N41)</f>
        <v>-----</v>
      </c>
      <c r="F25" s="94" t="str">
        <f>IF(Zertrechner!O41="-----","",Zertrechner!O41*100)</f>
        <v/>
      </c>
    </row>
    <row r="26" spans="1:6" ht="15.75" customHeight="1" x14ac:dyDescent="0.25">
      <c r="A26" s="149" t="s">
        <v>439</v>
      </c>
      <c r="B26" s="133"/>
      <c r="C26" s="89" t="str">
        <f>IF(Zertrechner!L46="","",Zertrechner!L46)</f>
        <v>-----</v>
      </c>
      <c r="D26" s="89" t="str">
        <f>IF(Zertrechner!M46="","",Zertrechner!M46)</f>
        <v>-----</v>
      </c>
      <c r="E26" s="89" t="str">
        <f>IF(Zertrechner!N46="","",Zertrechner!N46)</f>
        <v>-----</v>
      </c>
      <c r="F26" s="94" t="str">
        <f>IF(Zertrechner!O46="-----","",Zertrechner!O46*100)</f>
        <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C7"/>
  <sheetViews>
    <sheetView workbookViewId="0">
      <selection activeCell="A17" sqref="A17"/>
    </sheetView>
  </sheetViews>
  <sheetFormatPr defaultColWidth="9.140625" defaultRowHeight="15" x14ac:dyDescent="0.25"/>
  <cols>
    <col min="1" max="1" width="32.28515625" customWidth="1"/>
    <col min="2" max="2" width="35.140625" customWidth="1"/>
    <col min="3" max="3" width="36.85546875" customWidth="1"/>
  </cols>
  <sheetData>
    <row r="1" spans="1:3" x14ac:dyDescent="0.25">
      <c r="A1" s="96" t="s">
        <v>156</v>
      </c>
      <c r="B1" s="97" t="str">
        <f>IF(Zertrechner!D16="","",Zertrechner!D16)</f>
        <v/>
      </c>
    </row>
    <row r="2" spans="1:3" x14ac:dyDescent="0.25">
      <c r="A2" s="96" t="s">
        <v>151</v>
      </c>
      <c r="B2" s="98" t="str">
        <f>IF(Zertrechner!M12="","",Zertrechner!M12)</f>
        <v/>
      </c>
    </row>
    <row r="3" spans="1:3" x14ac:dyDescent="0.25">
      <c r="A3" s="96" t="s">
        <v>16</v>
      </c>
      <c r="B3" s="98" t="str">
        <f>IF(Zertrechner!M14="","",Zertrechner!M14)</f>
        <v/>
      </c>
    </row>
    <row r="4" spans="1:3" x14ac:dyDescent="0.25">
      <c r="A4" s="96"/>
      <c r="B4" s="99"/>
    </row>
    <row r="5" spans="1:3" x14ac:dyDescent="0.25">
      <c r="A5" s="96"/>
      <c r="B5" s="99"/>
    </row>
    <row r="6" spans="1:3" x14ac:dyDescent="0.25">
      <c r="A6" s="100" t="s">
        <v>2</v>
      </c>
      <c r="B6" s="100" t="s">
        <v>530</v>
      </c>
      <c r="C6" s="100" t="s">
        <v>531</v>
      </c>
    </row>
    <row r="7" spans="1:3" x14ac:dyDescent="0.25">
      <c r="A7" s="95" t="str">
        <f>IF(Datenquelle!F37="","",Datenquelle!F37)</f>
        <v/>
      </c>
      <c r="B7" s="95" t="str">
        <f>IF(Zertrechner!D12="","",Zertrechner!D12)</f>
        <v/>
      </c>
      <c r="C7" s="95" t="str">
        <f>IF(Zertrechner!D14="","",Zertrechner!D14)</f>
        <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6"/>
  <sheetViews>
    <sheetView workbookViewId="0">
      <selection activeCell="B2" sqref="B2"/>
    </sheetView>
  </sheetViews>
  <sheetFormatPr defaultColWidth="9.140625" defaultRowHeight="15" x14ac:dyDescent="0.25"/>
  <cols>
    <col min="1" max="1" width="47.7109375" customWidth="1"/>
    <col min="2" max="2" width="16.42578125" customWidth="1"/>
  </cols>
  <sheetData>
    <row r="1" spans="1:2" x14ac:dyDescent="0.25">
      <c r="B1" s="95" t="s">
        <v>13</v>
      </c>
    </row>
    <row r="2" spans="1:2" s="90" customFormat="1" ht="12.75" x14ac:dyDescent="0.25">
      <c r="A2" s="88" t="str">
        <f>Zertrechner!L51</f>
        <v>Geltungsbereich (mind. 50 %)</v>
      </c>
      <c r="B2" s="94">
        <f>Zertrechner!O51*100</f>
        <v>0</v>
      </c>
    </row>
    <row r="3" spans="1:2" s="90" customFormat="1" ht="12.75" x14ac:dyDescent="0.25">
      <c r="A3" s="88" t="str">
        <f>Zertrechner!L52</f>
        <v>Versorgungsumfang in % (keine Vorgabe)</v>
      </c>
      <c r="B3" s="94">
        <f>Zertrechner!O52*100</f>
        <v>0</v>
      </c>
    </row>
    <row r="4" spans="1:2" s="90" customFormat="1" ht="12.75" x14ac:dyDescent="0.25">
      <c r="A4" s="88" t="str">
        <f>Zertrechner!L53</f>
        <v>Geltungsbereich im Versorgungsumfang (mind. 70 %)</v>
      </c>
      <c r="B4" s="94">
        <f>Zertrechner!O53*100</f>
        <v>0</v>
      </c>
    </row>
    <row r="5" spans="1:2" s="90" customFormat="1" ht="12.75" x14ac:dyDescent="0.25">
      <c r="A5" s="88" t="str">
        <f>Zertrechner!L55</f>
        <v>Anzahl Organkrebszentren / Module (Summe Z+M)</v>
      </c>
      <c r="B5" s="92">
        <f>Zertrechner!O55</f>
        <v>0</v>
      </c>
    </row>
    <row r="6" spans="1:2" s="90" customFormat="1" ht="12.75" x14ac:dyDescent="0.25">
      <c r="A6" s="88" t="str">
        <f>Zertrechner!L56</f>
        <v>Anzahl Transitzentren (Summe T)</v>
      </c>
      <c r="B6" s="92">
        <f>Zertrechner!O56</f>
        <v>0</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U44"/>
  <sheetViews>
    <sheetView showGridLines="0" zoomScaleNormal="100" zoomScaleSheetLayoutView="87" workbookViewId="0">
      <selection activeCell="T16" sqref="T16:T18"/>
    </sheetView>
  </sheetViews>
  <sheetFormatPr defaultColWidth="11.42578125" defaultRowHeight="15" x14ac:dyDescent="0.25"/>
  <cols>
    <col min="1" max="1" width="0.42578125" customWidth="1"/>
    <col min="2" max="2" width="2.28515625" customWidth="1"/>
    <col min="3" max="3" width="2.7109375" customWidth="1"/>
    <col min="4" max="4" width="4.42578125" customWidth="1"/>
    <col min="5" max="5" width="16" customWidth="1"/>
    <col min="6" max="6" width="11.85546875" customWidth="1"/>
    <col min="7" max="7" width="13.85546875" customWidth="1"/>
    <col min="8" max="8" width="11.5703125" customWidth="1"/>
    <col min="9" max="9" width="3.28515625" customWidth="1"/>
    <col min="10" max="10" width="11.28515625" customWidth="1"/>
    <col min="11" max="11" width="12.28515625" customWidth="1"/>
    <col min="12" max="12" width="9.140625" customWidth="1"/>
    <col min="13" max="13" width="5.85546875" customWidth="1"/>
    <col min="14" max="14" width="4.140625" customWidth="1"/>
    <col min="15" max="15" width="4.5703125" customWidth="1"/>
    <col min="16" max="16" width="5.28515625" customWidth="1"/>
    <col min="17" max="17" width="6" customWidth="1"/>
    <col min="18" max="18" width="7.85546875" customWidth="1"/>
    <col min="19" max="19" width="8.42578125" customWidth="1"/>
    <col min="20" max="21" width="71.140625" customWidth="1"/>
  </cols>
  <sheetData>
    <row r="1" spans="1:21" ht="3" customHeight="1" x14ac:dyDescent="0.25">
      <c r="A1" s="101"/>
      <c r="B1" s="102"/>
      <c r="C1" s="9"/>
      <c r="D1" s="102"/>
      <c r="E1" s="102"/>
      <c r="F1" s="102"/>
      <c r="G1" s="102"/>
      <c r="H1" s="102"/>
      <c r="I1" s="102"/>
      <c r="J1" s="102"/>
      <c r="K1" s="102"/>
      <c r="L1" s="102"/>
      <c r="M1" s="103"/>
      <c r="N1" s="103"/>
      <c r="O1" s="103"/>
      <c r="P1" s="103"/>
      <c r="Q1" s="102"/>
      <c r="R1" s="102"/>
      <c r="S1" s="102"/>
      <c r="T1" s="102"/>
      <c r="U1" s="102"/>
    </row>
    <row r="2" spans="1:21" s="102" customFormat="1" ht="12.95" customHeight="1" x14ac:dyDescent="0.2">
      <c r="A2" s="104"/>
      <c r="B2" s="206" t="str">
        <f>Zertrechner!B1</f>
        <v>Anlage EB Version M1.1 (Auditjahr 2025 / Kennzahlenjahr 2024)</v>
      </c>
      <c r="C2" s="9"/>
      <c r="M2" s="103"/>
      <c r="N2" s="103"/>
      <c r="O2" s="103"/>
      <c r="P2" s="103"/>
    </row>
    <row r="3" spans="1:21" ht="16.5" x14ac:dyDescent="0.25">
      <c r="A3" s="105"/>
      <c r="B3" s="105" t="s">
        <v>227</v>
      </c>
      <c r="C3" s="9"/>
      <c r="D3" s="102"/>
      <c r="E3" s="102"/>
      <c r="F3" s="102"/>
      <c r="G3" s="102"/>
      <c r="H3" s="102"/>
      <c r="I3" s="102"/>
      <c r="J3" s="102"/>
      <c r="K3" s="102"/>
      <c r="L3" s="102"/>
      <c r="M3" s="103"/>
      <c r="N3" s="103"/>
      <c r="O3" s="103"/>
      <c r="P3" s="103"/>
      <c r="Q3" s="106"/>
      <c r="R3" s="102"/>
      <c r="S3" s="102"/>
      <c r="T3" s="102"/>
      <c r="U3" s="102"/>
    </row>
    <row r="4" spans="1:21" ht="11.25" customHeight="1" x14ac:dyDescent="0.25">
      <c r="A4" s="105"/>
      <c r="B4" s="102"/>
      <c r="C4" s="9"/>
      <c r="D4" s="102"/>
      <c r="E4" s="102"/>
      <c r="F4" s="102"/>
      <c r="G4" s="102"/>
      <c r="H4" s="102"/>
      <c r="I4" s="102"/>
      <c r="J4" s="102"/>
      <c r="K4" s="102"/>
      <c r="L4" s="102"/>
      <c r="M4" s="103"/>
      <c r="N4" s="103"/>
      <c r="O4" s="103"/>
      <c r="P4" s="103"/>
      <c r="Q4" s="106"/>
      <c r="R4" s="102"/>
      <c r="S4" s="102"/>
      <c r="T4" s="102"/>
      <c r="U4" s="102"/>
    </row>
    <row r="5" spans="1:21" ht="9.75" customHeight="1" x14ac:dyDescent="0.25">
      <c r="A5" s="102"/>
      <c r="B5" s="102"/>
      <c r="C5" s="9"/>
      <c r="D5" s="102"/>
      <c r="E5" s="102"/>
      <c r="F5" s="103"/>
      <c r="G5" s="103"/>
      <c r="H5" s="103"/>
      <c r="I5" s="103"/>
      <c r="J5" s="103"/>
      <c r="K5" s="103"/>
      <c r="L5" s="103"/>
      <c r="M5" s="103"/>
      <c r="N5" s="103"/>
      <c r="O5" s="103"/>
      <c r="P5" s="103"/>
      <c r="Q5" s="106"/>
      <c r="R5" s="102"/>
      <c r="S5" s="102"/>
      <c r="T5" s="102"/>
      <c r="U5" s="102"/>
    </row>
    <row r="6" spans="1:21" s="107" customFormat="1" ht="15" customHeight="1" x14ac:dyDescent="0.25">
      <c r="B6" s="4" t="s">
        <v>17</v>
      </c>
      <c r="C6" s="71"/>
      <c r="D6" s="4"/>
      <c r="F6" s="343" t="str">
        <f>IF(Zertrechner!D8=0,"",Zertrechner!D8)</f>
        <v/>
      </c>
      <c r="G6" s="344"/>
      <c r="H6" s="345"/>
      <c r="I6" s="345"/>
      <c r="J6" s="345"/>
      <c r="K6" s="345"/>
      <c r="L6" s="345"/>
      <c r="M6" s="345"/>
      <c r="N6" s="345"/>
      <c r="O6" s="346"/>
      <c r="P6" s="108"/>
      <c r="Q6" s="106"/>
      <c r="R6" s="106"/>
      <c r="S6" s="109"/>
      <c r="T6" s="106"/>
      <c r="U6" s="106"/>
    </row>
    <row r="7" spans="1:21" s="107" customFormat="1" ht="6.95" customHeight="1" x14ac:dyDescent="0.2">
      <c r="B7" s="110"/>
      <c r="C7" s="111"/>
      <c r="D7" s="110"/>
      <c r="E7" s="112"/>
      <c r="F7" s="103"/>
      <c r="G7" s="103"/>
      <c r="H7" s="103"/>
      <c r="I7" s="103"/>
      <c r="J7" s="103"/>
      <c r="K7" s="103"/>
      <c r="L7" s="103"/>
      <c r="M7" s="103"/>
      <c r="N7" s="103"/>
      <c r="O7" s="103"/>
      <c r="P7" s="103"/>
      <c r="Q7" s="106"/>
      <c r="R7" s="106"/>
      <c r="S7" s="109"/>
      <c r="T7" s="106"/>
      <c r="U7" s="106"/>
    </row>
    <row r="8" spans="1:21" s="107" customFormat="1" ht="15" customHeight="1" x14ac:dyDescent="0.2">
      <c r="B8" s="4" t="s">
        <v>207</v>
      </c>
      <c r="C8" s="71"/>
      <c r="D8" s="4"/>
      <c r="E8" s="113"/>
      <c r="F8" s="347" t="str">
        <f>IF(Zertrechner!D6=0,"",Zertrechner!D6)</f>
        <v/>
      </c>
      <c r="G8" s="348"/>
      <c r="H8" s="106"/>
      <c r="I8" s="349" t="s">
        <v>208</v>
      </c>
      <c r="J8" s="349"/>
      <c r="K8" s="350"/>
      <c r="L8" s="351" t="str">
        <f>IF(Zertrechner!M12=0,"",Zertrechner!M12)</f>
        <v/>
      </c>
      <c r="M8" s="352"/>
      <c r="N8" s="352"/>
      <c r="O8" s="353"/>
      <c r="P8" s="114"/>
      <c r="Q8" s="106"/>
      <c r="R8" s="106"/>
      <c r="S8" s="109"/>
      <c r="T8" s="106"/>
      <c r="U8" s="106"/>
    </row>
    <row r="9" spans="1:21" ht="23.25" customHeight="1" x14ac:dyDescent="0.25">
      <c r="A9" s="102"/>
      <c r="B9" s="102"/>
      <c r="C9" s="9"/>
      <c r="D9" s="102"/>
      <c r="E9" s="102"/>
      <c r="F9" s="103"/>
      <c r="G9" s="103"/>
      <c r="H9" s="103"/>
      <c r="I9" s="103"/>
      <c r="J9" s="103"/>
      <c r="K9" s="103"/>
      <c r="L9" s="103"/>
      <c r="M9" s="103"/>
      <c r="N9" s="103"/>
      <c r="O9" s="103"/>
      <c r="P9" s="103"/>
      <c r="Q9" s="106"/>
      <c r="R9" s="102"/>
      <c r="S9" s="102"/>
      <c r="T9" s="102"/>
      <c r="U9" s="102"/>
    </row>
    <row r="10" spans="1:21" s="104" customFormat="1" ht="15" customHeight="1" x14ac:dyDescent="0.2">
      <c r="B10" s="339" t="s">
        <v>275</v>
      </c>
      <c r="C10" s="339"/>
      <c r="D10" s="339"/>
      <c r="E10" s="340"/>
      <c r="F10" s="237"/>
      <c r="G10" s="238"/>
      <c r="H10" s="238"/>
      <c r="I10" s="239"/>
      <c r="J10" s="341" t="s">
        <v>276</v>
      </c>
      <c r="K10" s="342"/>
      <c r="L10" s="237"/>
      <c r="M10" s="238"/>
      <c r="N10" s="238"/>
      <c r="O10" s="239"/>
      <c r="P10" s="130"/>
      <c r="R10" s="134"/>
      <c r="S10" s="135"/>
    </row>
    <row r="11" spans="1:21" s="7" customFormat="1" ht="9" customHeight="1" x14ac:dyDescent="0.2">
      <c r="B11" s="150"/>
      <c r="C11" s="150"/>
      <c r="D11" s="150"/>
      <c r="E11" s="150"/>
      <c r="F11" s="150"/>
      <c r="G11" s="150"/>
      <c r="H11" s="150"/>
      <c r="I11" s="150"/>
      <c r="J11" s="150"/>
      <c r="K11" s="150"/>
      <c r="L11" s="150"/>
      <c r="M11" s="150"/>
      <c r="N11" s="150"/>
      <c r="O11" s="150"/>
      <c r="P11" s="150"/>
      <c r="Q11" s="150"/>
      <c r="R11" s="150"/>
      <c r="S11" s="150"/>
    </row>
    <row r="12" spans="1:21" s="7" customFormat="1" ht="15" customHeight="1" x14ac:dyDescent="0.2">
      <c r="B12" s="154" t="s">
        <v>335</v>
      </c>
      <c r="C12" s="154"/>
      <c r="D12" s="154"/>
      <c r="E12" s="154"/>
      <c r="F12" s="237"/>
      <c r="G12" s="238"/>
      <c r="H12" s="238"/>
      <c r="I12" s="239"/>
      <c r="J12" s="153"/>
      <c r="K12" s="152" t="s">
        <v>336</v>
      </c>
      <c r="L12" s="356"/>
      <c r="M12" s="357"/>
      <c r="N12" s="357"/>
      <c r="O12" s="358"/>
      <c r="P12" s="150"/>
      <c r="Q12" s="150"/>
      <c r="R12" s="150"/>
      <c r="S12" s="150"/>
    </row>
    <row r="13" spans="1:21" s="7" customFormat="1" ht="15" customHeight="1" thickBot="1" x14ac:dyDescent="0.25">
      <c r="B13" s="319"/>
      <c r="C13" s="319"/>
      <c r="D13" s="319"/>
      <c r="E13" s="319"/>
      <c r="F13" s="319"/>
      <c r="G13" s="319"/>
      <c r="H13" s="319"/>
      <c r="I13" s="319"/>
      <c r="J13" s="319"/>
      <c r="K13" s="319"/>
      <c r="L13" s="319"/>
      <c r="M13" s="319"/>
      <c r="N13" s="319"/>
      <c r="O13" s="319"/>
      <c r="P13" s="319"/>
      <c r="Q13" s="319"/>
      <c r="R13" s="319"/>
      <c r="S13" s="319"/>
    </row>
    <row r="14" spans="1:21" s="3" customFormat="1" ht="19.5" customHeight="1" thickBot="1" x14ac:dyDescent="0.3">
      <c r="B14" s="320" t="s">
        <v>209</v>
      </c>
      <c r="C14" s="321"/>
      <c r="D14" s="324" t="s">
        <v>380</v>
      </c>
      <c r="E14" s="326" t="s">
        <v>210</v>
      </c>
      <c r="F14" s="326" t="s">
        <v>211</v>
      </c>
      <c r="G14" s="328"/>
      <c r="H14" s="320" t="s">
        <v>212</v>
      </c>
      <c r="I14" s="329"/>
      <c r="J14" s="321"/>
      <c r="K14" s="326" t="s">
        <v>213</v>
      </c>
      <c r="L14" s="328"/>
      <c r="M14" s="331" t="s">
        <v>214</v>
      </c>
      <c r="N14" s="333" t="s">
        <v>215</v>
      </c>
      <c r="O14" s="334"/>
      <c r="P14" s="331" t="s">
        <v>214</v>
      </c>
      <c r="Q14" s="320" t="s">
        <v>216</v>
      </c>
      <c r="R14" s="335"/>
      <c r="S14" s="324" t="s">
        <v>217</v>
      </c>
      <c r="T14" s="293" t="s">
        <v>218</v>
      </c>
      <c r="U14" s="294"/>
    </row>
    <row r="15" spans="1:21" s="3" customFormat="1" ht="23.25" customHeight="1" thickBot="1" x14ac:dyDescent="0.3">
      <c r="B15" s="322"/>
      <c r="C15" s="323"/>
      <c r="D15" s="325"/>
      <c r="E15" s="327"/>
      <c r="F15" s="327"/>
      <c r="G15" s="328"/>
      <c r="H15" s="322"/>
      <c r="I15" s="330"/>
      <c r="J15" s="323"/>
      <c r="K15" s="327"/>
      <c r="L15" s="328"/>
      <c r="M15" s="332"/>
      <c r="N15" s="333"/>
      <c r="O15" s="334"/>
      <c r="P15" s="332"/>
      <c r="Q15" s="336"/>
      <c r="R15" s="337"/>
      <c r="S15" s="338"/>
      <c r="T15" s="115" t="s">
        <v>219</v>
      </c>
      <c r="U15" s="115" t="s">
        <v>220</v>
      </c>
    </row>
    <row r="16" spans="1:21" s="102" customFormat="1" ht="28.5" customHeight="1" thickBot="1" x14ac:dyDescent="0.3">
      <c r="A16"/>
      <c r="B16" s="266" t="s">
        <v>221</v>
      </c>
      <c r="C16" s="267"/>
      <c r="D16" s="272" t="s">
        <v>381</v>
      </c>
      <c r="E16" s="275" t="s">
        <v>226</v>
      </c>
      <c r="F16" s="278" t="s">
        <v>225</v>
      </c>
      <c r="G16" s="279"/>
      <c r="H16" s="284" t="s">
        <v>224</v>
      </c>
      <c r="I16" s="285"/>
      <c r="J16" s="286"/>
      <c r="K16" s="298" t="s">
        <v>357</v>
      </c>
      <c r="L16" s="299"/>
      <c r="M16" s="304" t="s">
        <v>337</v>
      </c>
      <c r="N16" s="307" t="s">
        <v>247</v>
      </c>
      <c r="O16" s="308"/>
      <c r="P16" s="313"/>
      <c r="Q16" s="118" t="s">
        <v>212</v>
      </c>
      <c r="R16" s="116"/>
      <c r="S16" s="316" t="str">
        <f>IF(AND(R16&lt;&gt;"",R17&lt;&gt;"",R16=0,R17=0),Berechnung1!$G$3,IF(R18=Berechnung1!C12,Berechnung1!$E$3,IF(OR(R18&lt; Berechnung1!D12,R18&gt; Berechnung1!E12),Berechnung1!$F$3,IF(OR(ROUND(R18,4)&lt;Berechnung1!I12,ROUND(R18,4)&gt;Berechnung1!J12),Berechnung1!$C$3,IF(OR(ROUND(R18,4)&lt;Berechnung1!F12,ROUND(R18,4)&gt;Berechnung1!G12),Berechnung1!$D$3,Berechnung1!$B$3)))))</f>
        <v>Unvollständig</v>
      </c>
      <c r="T16" s="295"/>
      <c r="U16" s="295"/>
    </row>
    <row r="17" spans="1:21" s="102" customFormat="1" ht="28.5" customHeight="1" thickBot="1" x14ac:dyDescent="0.3">
      <c r="A17"/>
      <c r="B17" s="268"/>
      <c r="C17" s="269"/>
      <c r="D17" s="273"/>
      <c r="E17" s="276"/>
      <c r="F17" s="280"/>
      <c r="G17" s="281"/>
      <c r="H17" s="287"/>
      <c r="I17" s="288"/>
      <c r="J17" s="289"/>
      <c r="K17" s="300"/>
      <c r="L17" s="301"/>
      <c r="M17" s="305"/>
      <c r="N17" s="309"/>
      <c r="O17" s="310"/>
      <c r="P17" s="314"/>
      <c r="Q17" s="118" t="s">
        <v>153</v>
      </c>
      <c r="R17" s="116"/>
      <c r="S17" s="317"/>
      <c r="T17" s="296"/>
      <c r="U17" s="296"/>
    </row>
    <row r="18" spans="1:21" s="102" customFormat="1" ht="28.5" customHeight="1" thickBot="1" x14ac:dyDescent="0.3">
      <c r="A18"/>
      <c r="B18" s="270"/>
      <c r="C18" s="271"/>
      <c r="D18" s="274"/>
      <c r="E18" s="277"/>
      <c r="F18" s="282"/>
      <c r="G18" s="283"/>
      <c r="H18" s="290"/>
      <c r="I18" s="291"/>
      <c r="J18" s="292"/>
      <c r="K18" s="302"/>
      <c r="L18" s="303"/>
      <c r="M18" s="306"/>
      <c r="N18" s="311"/>
      <c r="O18" s="312"/>
      <c r="P18" s="315"/>
      <c r="Q18" s="118" t="s">
        <v>222</v>
      </c>
      <c r="R18" s="117" t="str">
        <f>IF(R16="","n.d.",IF(R17="","n.d.",IF(R17=0,"",R16/R17)))</f>
        <v>n.d.</v>
      </c>
      <c r="S18" s="318"/>
      <c r="T18" s="297"/>
      <c r="U18" s="297"/>
    </row>
    <row r="19" spans="1:21" s="102" customFormat="1" ht="6.75" customHeight="1" x14ac:dyDescent="0.25">
      <c r="A19"/>
      <c r="B19" s="7"/>
      <c r="C19" s="15"/>
      <c r="D19" s="7"/>
      <c r="E19" s="7"/>
      <c r="F19" s="7"/>
      <c r="G19" s="7"/>
      <c r="H19" s="7"/>
      <c r="I19" s="7"/>
      <c r="J19" s="7"/>
      <c r="K19" s="7"/>
      <c r="L19" s="7"/>
      <c r="M19" s="119"/>
      <c r="N19" s="119"/>
      <c r="O19" s="119"/>
      <c r="P19" s="119"/>
      <c r="Q19" s="7"/>
      <c r="R19" s="7"/>
    </row>
    <row r="20" spans="1:21" s="102" customFormat="1" ht="15" customHeight="1" x14ac:dyDescent="0.25">
      <c r="A20"/>
      <c r="B20" s="7"/>
      <c r="C20" s="15"/>
      <c r="D20" s="7"/>
      <c r="E20" s="7"/>
      <c r="F20" s="7"/>
      <c r="G20" s="7"/>
      <c r="H20" s="7"/>
      <c r="I20" s="7"/>
      <c r="J20" s="7"/>
      <c r="K20" s="7"/>
      <c r="L20" s="7"/>
      <c r="M20" s="119"/>
      <c r="N20" s="119"/>
      <c r="O20" s="119"/>
      <c r="P20" s="119"/>
      <c r="Q20" s="7"/>
      <c r="R20" s="7"/>
    </row>
    <row r="21" spans="1:21" s="104" customFormat="1" ht="15" customHeight="1" x14ac:dyDescent="0.2">
      <c r="B21" s="339" t="s">
        <v>277</v>
      </c>
      <c r="C21" s="339"/>
      <c r="D21" s="339"/>
      <c r="E21" s="340"/>
      <c r="F21" s="237"/>
      <c r="G21" s="238"/>
      <c r="H21" s="238"/>
      <c r="I21" s="239"/>
      <c r="J21" s="341" t="s">
        <v>278</v>
      </c>
      <c r="K21" s="342"/>
      <c r="L21" s="237"/>
      <c r="M21" s="238"/>
      <c r="N21" s="238"/>
      <c r="O21" s="239"/>
      <c r="P21" s="130"/>
      <c r="R21" s="134"/>
      <c r="S21" s="135"/>
    </row>
    <row r="22" spans="1:21" s="7" customFormat="1" ht="9" customHeight="1" x14ac:dyDescent="0.2">
      <c r="B22" s="150"/>
      <c r="C22" s="150"/>
      <c r="D22" s="150"/>
      <c r="E22" s="150"/>
      <c r="F22" s="150"/>
      <c r="G22" s="150"/>
      <c r="H22" s="150"/>
      <c r="I22" s="150"/>
      <c r="J22" s="150"/>
      <c r="K22" s="150"/>
      <c r="L22" s="150"/>
      <c r="M22" s="150"/>
      <c r="N22" s="150"/>
      <c r="O22" s="150"/>
      <c r="P22" s="150"/>
      <c r="Q22" s="150"/>
      <c r="R22" s="150"/>
      <c r="S22" s="150"/>
    </row>
    <row r="23" spans="1:21" s="7" customFormat="1" ht="15" customHeight="1" x14ac:dyDescent="0.2">
      <c r="B23" s="154" t="s">
        <v>335</v>
      </c>
      <c r="C23" s="154"/>
      <c r="D23" s="154"/>
      <c r="E23" s="154"/>
      <c r="F23" s="237"/>
      <c r="G23" s="238"/>
      <c r="H23" s="238"/>
      <c r="I23" s="239"/>
      <c r="J23" s="153"/>
      <c r="K23" s="152" t="s">
        <v>336</v>
      </c>
      <c r="L23" s="356"/>
      <c r="M23" s="357"/>
      <c r="N23" s="357"/>
      <c r="O23" s="358"/>
      <c r="P23" s="150"/>
      <c r="Q23" s="150"/>
      <c r="R23" s="150"/>
      <c r="S23" s="150"/>
    </row>
    <row r="24" spans="1:21" s="7" customFormat="1" ht="15" customHeight="1" thickBot="1" x14ac:dyDescent="0.25">
      <c r="B24" s="319"/>
      <c r="C24" s="319"/>
      <c r="D24" s="319"/>
      <c r="E24" s="319"/>
      <c r="F24" s="319"/>
      <c r="G24" s="319"/>
      <c r="H24" s="319"/>
      <c r="I24" s="319"/>
      <c r="J24" s="319"/>
      <c r="K24" s="319"/>
      <c r="L24" s="319"/>
      <c r="M24" s="319"/>
      <c r="N24" s="319"/>
      <c r="O24" s="319"/>
      <c r="P24" s="319"/>
      <c r="Q24" s="319"/>
      <c r="R24" s="319"/>
      <c r="S24" s="319"/>
    </row>
    <row r="25" spans="1:21" s="3" customFormat="1" ht="19.5" customHeight="1" thickBot="1" x14ac:dyDescent="0.3">
      <c r="B25" s="320" t="s">
        <v>209</v>
      </c>
      <c r="C25" s="321"/>
      <c r="D25" s="324" t="s">
        <v>380</v>
      </c>
      <c r="E25" s="326" t="s">
        <v>210</v>
      </c>
      <c r="F25" s="326" t="s">
        <v>211</v>
      </c>
      <c r="G25" s="328"/>
      <c r="H25" s="320" t="s">
        <v>212</v>
      </c>
      <c r="I25" s="329"/>
      <c r="J25" s="321"/>
      <c r="K25" s="326" t="s">
        <v>213</v>
      </c>
      <c r="L25" s="328"/>
      <c r="M25" s="331" t="s">
        <v>214</v>
      </c>
      <c r="N25" s="333" t="s">
        <v>215</v>
      </c>
      <c r="O25" s="334"/>
      <c r="P25" s="331" t="s">
        <v>214</v>
      </c>
      <c r="Q25" s="320" t="s">
        <v>216</v>
      </c>
      <c r="R25" s="335"/>
      <c r="S25" s="324" t="s">
        <v>217</v>
      </c>
      <c r="T25" s="293" t="s">
        <v>218</v>
      </c>
      <c r="U25" s="294"/>
    </row>
    <row r="26" spans="1:21" s="3" customFormat="1" ht="23.25" customHeight="1" thickBot="1" x14ac:dyDescent="0.3">
      <c r="B26" s="322"/>
      <c r="C26" s="323"/>
      <c r="D26" s="325"/>
      <c r="E26" s="327"/>
      <c r="F26" s="327"/>
      <c r="G26" s="328"/>
      <c r="H26" s="322"/>
      <c r="I26" s="330"/>
      <c r="J26" s="323"/>
      <c r="K26" s="327"/>
      <c r="L26" s="328"/>
      <c r="M26" s="332"/>
      <c r="N26" s="333"/>
      <c r="O26" s="334"/>
      <c r="P26" s="332"/>
      <c r="Q26" s="336"/>
      <c r="R26" s="337"/>
      <c r="S26" s="338"/>
      <c r="T26" s="115" t="s">
        <v>219</v>
      </c>
      <c r="U26" s="115" t="s">
        <v>220</v>
      </c>
    </row>
    <row r="27" spans="1:21" s="102" customFormat="1" ht="28.5" customHeight="1" thickBot="1" x14ac:dyDescent="0.3">
      <c r="A27"/>
      <c r="B27" s="266" t="s">
        <v>221</v>
      </c>
      <c r="C27" s="267"/>
      <c r="D27" s="272" t="s">
        <v>381</v>
      </c>
      <c r="E27" s="275" t="s">
        <v>226</v>
      </c>
      <c r="F27" s="278" t="s">
        <v>225</v>
      </c>
      <c r="G27" s="279"/>
      <c r="H27" s="284" t="s">
        <v>224</v>
      </c>
      <c r="I27" s="285"/>
      <c r="J27" s="286"/>
      <c r="K27" s="298" t="s">
        <v>357</v>
      </c>
      <c r="L27" s="299"/>
      <c r="M27" s="304" t="s">
        <v>337</v>
      </c>
      <c r="N27" s="307" t="s">
        <v>247</v>
      </c>
      <c r="O27" s="308"/>
      <c r="P27" s="313"/>
      <c r="Q27" s="118" t="s">
        <v>212</v>
      </c>
      <c r="R27" s="116"/>
      <c r="S27" s="316" t="str">
        <f>IF(AND(R27&lt;&gt;"",R28&lt;&gt;"",R27=0,R28=0),Berechnung1!$G$3,IF(R29=Berechnung1!C15,Berechnung1!$E$3,IF(OR(R29&lt; Berechnung1!D15,R29&gt; Berechnung1!E15),Berechnung1!$F$3,IF(OR(ROUND(R29,4)&lt;Berechnung1!I15,ROUND(R29,4)&gt;Berechnung1!J15),Berechnung1!$C$3,IF(OR(ROUND(R29,4)&lt;Berechnung1!F15,ROUND(R29,4)&gt;Berechnung1!G15),Berechnung1!$D$3,Berechnung1!$B$3)))))</f>
        <v>Unvollständig</v>
      </c>
      <c r="T27" s="295"/>
      <c r="U27" s="295"/>
    </row>
    <row r="28" spans="1:21" s="102" customFormat="1" ht="28.5" customHeight="1" thickBot="1" x14ac:dyDescent="0.3">
      <c r="A28"/>
      <c r="B28" s="268"/>
      <c r="C28" s="269"/>
      <c r="D28" s="273"/>
      <c r="E28" s="276"/>
      <c r="F28" s="280"/>
      <c r="G28" s="281"/>
      <c r="H28" s="287"/>
      <c r="I28" s="288"/>
      <c r="J28" s="289"/>
      <c r="K28" s="300"/>
      <c r="L28" s="301"/>
      <c r="M28" s="305"/>
      <c r="N28" s="309"/>
      <c r="O28" s="310"/>
      <c r="P28" s="314"/>
      <c r="Q28" s="118" t="s">
        <v>153</v>
      </c>
      <c r="R28" s="116"/>
      <c r="S28" s="317"/>
      <c r="T28" s="296"/>
      <c r="U28" s="296"/>
    </row>
    <row r="29" spans="1:21" s="102" customFormat="1" ht="28.5" customHeight="1" thickBot="1" x14ac:dyDescent="0.3">
      <c r="A29"/>
      <c r="B29" s="270"/>
      <c r="C29" s="271"/>
      <c r="D29" s="274"/>
      <c r="E29" s="277"/>
      <c r="F29" s="282"/>
      <c r="G29" s="283"/>
      <c r="H29" s="290"/>
      <c r="I29" s="291"/>
      <c r="J29" s="292"/>
      <c r="K29" s="302"/>
      <c r="L29" s="303"/>
      <c r="M29" s="306"/>
      <c r="N29" s="311"/>
      <c r="O29" s="312"/>
      <c r="P29" s="315"/>
      <c r="Q29" s="118" t="s">
        <v>222</v>
      </c>
      <c r="R29" s="117" t="str">
        <f>IF(R27="","n.d.",IF(R28="","n.d.",IF(R28=0,"",R27/R28)))</f>
        <v>n.d.</v>
      </c>
      <c r="S29" s="318"/>
      <c r="T29" s="297"/>
      <c r="U29" s="297"/>
    </row>
    <row r="30" spans="1:21" s="102" customFormat="1" ht="15" customHeight="1" x14ac:dyDescent="0.25">
      <c r="A30"/>
      <c r="B30" s="7"/>
      <c r="C30" s="15"/>
      <c r="D30" s="7"/>
      <c r="E30" s="7"/>
      <c r="F30" s="7"/>
      <c r="G30" s="7"/>
      <c r="H30" s="7"/>
      <c r="I30" s="7"/>
      <c r="J30" s="7"/>
      <c r="K30" s="7"/>
      <c r="L30" s="7"/>
      <c r="M30" s="119"/>
      <c r="N30" s="119"/>
      <c r="O30" s="119"/>
      <c r="P30" s="119"/>
      <c r="Q30" s="7"/>
      <c r="R30" s="7"/>
    </row>
    <row r="31" spans="1:21" s="102" customFormat="1" ht="7.5" customHeight="1" x14ac:dyDescent="0.25">
      <c r="A31"/>
      <c r="B31" s="7"/>
      <c r="C31" s="15"/>
      <c r="D31" s="7"/>
      <c r="E31" s="7"/>
      <c r="F31" s="7"/>
      <c r="G31" s="7"/>
      <c r="H31" s="7"/>
      <c r="I31" s="7"/>
      <c r="J31" s="7"/>
      <c r="K31" s="7"/>
      <c r="L31" s="7"/>
      <c r="M31" s="119"/>
      <c r="N31" s="119"/>
      <c r="O31" s="119"/>
      <c r="P31" s="119"/>
      <c r="Q31" s="7"/>
      <c r="R31" s="7"/>
    </row>
    <row r="32" spans="1:21" s="104" customFormat="1" ht="15" customHeight="1" x14ac:dyDescent="0.2">
      <c r="B32" s="339" t="s">
        <v>279</v>
      </c>
      <c r="C32" s="339"/>
      <c r="D32" s="339"/>
      <c r="E32" s="340"/>
      <c r="F32" s="237"/>
      <c r="G32" s="238"/>
      <c r="H32" s="238"/>
      <c r="I32" s="239"/>
      <c r="J32" s="341" t="s">
        <v>280</v>
      </c>
      <c r="K32" s="342"/>
      <c r="L32" s="237"/>
      <c r="M32" s="238"/>
      <c r="N32" s="238"/>
      <c r="O32" s="239"/>
      <c r="P32" s="130"/>
      <c r="R32" s="134"/>
      <c r="S32" s="135"/>
    </row>
    <row r="33" spans="1:21" s="7" customFormat="1" ht="9" customHeight="1" x14ac:dyDescent="0.2">
      <c r="B33" s="150"/>
      <c r="C33" s="150"/>
      <c r="D33" s="150"/>
      <c r="E33" s="150"/>
      <c r="F33" s="150"/>
      <c r="G33" s="150"/>
      <c r="H33" s="150"/>
      <c r="I33" s="150"/>
      <c r="J33" s="150"/>
      <c r="K33" s="150"/>
      <c r="L33" s="150"/>
      <c r="M33" s="150"/>
      <c r="N33" s="150"/>
      <c r="O33" s="150"/>
      <c r="P33" s="150"/>
      <c r="Q33" s="150"/>
      <c r="R33" s="150"/>
      <c r="S33" s="150"/>
    </row>
    <row r="34" spans="1:21" s="7" customFormat="1" ht="15" customHeight="1" x14ac:dyDescent="0.2">
      <c r="B34" s="154" t="s">
        <v>335</v>
      </c>
      <c r="C34" s="154"/>
      <c r="D34" s="154"/>
      <c r="E34" s="154"/>
      <c r="F34" s="237"/>
      <c r="G34" s="238"/>
      <c r="H34" s="238"/>
      <c r="I34" s="239"/>
      <c r="J34" s="153"/>
      <c r="K34" s="152" t="s">
        <v>336</v>
      </c>
      <c r="L34" s="356"/>
      <c r="M34" s="357"/>
      <c r="N34" s="357"/>
      <c r="O34" s="358"/>
      <c r="P34" s="150"/>
      <c r="Q34" s="150"/>
      <c r="R34" s="150"/>
      <c r="S34" s="150"/>
    </row>
    <row r="35" spans="1:21" s="7" customFormat="1" ht="15" customHeight="1" thickBot="1" x14ac:dyDescent="0.25">
      <c r="B35" s="319"/>
      <c r="C35" s="319"/>
      <c r="D35" s="319"/>
      <c r="E35" s="319"/>
      <c r="F35" s="319"/>
      <c r="G35" s="319"/>
      <c r="H35" s="319"/>
      <c r="I35" s="319"/>
      <c r="J35" s="319"/>
      <c r="K35" s="319"/>
      <c r="L35" s="319"/>
      <c r="M35" s="319"/>
      <c r="N35" s="319"/>
      <c r="O35" s="319"/>
      <c r="P35" s="319"/>
      <c r="Q35" s="319"/>
      <c r="R35" s="319"/>
      <c r="S35" s="319"/>
    </row>
    <row r="36" spans="1:21" s="3" customFormat="1" ht="19.5" customHeight="1" thickBot="1" x14ac:dyDescent="0.3">
      <c r="B36" s="320" t="s">
        <v>209</v>
      </c>
      <c r="C36" s="321"/>
      <c r="D36" s="324" t="s">
        <v>380</v>
      </c>
      <c r="E36" s="326" t="s">
        <v>210</v>
      </c>
      <c r="F36" s="326" t="s">
        <v>211</v>
      </c>
      <c r="G36" s="328"/>
      <c r="H36" s="320" t="s">
        <v>212</v>
      </c>
      <c r="I36" s="329"/>
      <c r="J36" s="321"/>
      <c r="K36" s="326" t="s">
        <v>213</v>
      </c>
      <c r="L36" s="328"/>
      <c r="M36" s="331" t="s">
        <v>214</v>
      </c>
      <c r="N36" s="333" t="s">
        <v>215</v>
      </c>
      <c r="O36" s="334"/>
      <c r="P36" s="331" t="s">
        <v>214</v>
      </c>
      <c r="Q36" s="320" t="s">
        <v>216</v>
      </c>
      <c r="R36" s="335"/>
      <c r="S36" s="324" t="s">
        <v>217</v>
      </c>
      <c r="T36" s="293" t="s">
        <v>218</v>
      </c>
      <c r="U36" s="294"/>
    </row>
    <row r="37" spans="1:21" s="3" customFormat="1" ht="23.25" customHeight="1" thickBot="1" x14ac:dyDescent="0.3">
      <c r="B37" s="322"/>
      <c r="C37" s="323"/>
      <c r="D37" s="325"/>
      <c r="E37" s="327"/>
      <c r="F37" s="327"/>
      <c r="G37" s="328"/>
      <c r="H37" s="322"/>
      <c r="I37" s="330"/>
      <c r="J37" s="323"/>
      <c r="K37" s="327"/>
      <c r="L37" s="328"/>
      <c r="M37" s="332"/>
      <c r="N37" s="333"/>
      <c r="O37" s="334"/>
      <c r="P37" s="332"/>
      <c r="Q37" s="336"/>
      <c r="R37" s="337"/>
      <c r="S37" s="338"/>
      <c r="T37" s="115" t="s">
        <v>219</v>
      </c>
      <c r="U37" s="115" t="s">
        <v>220</v>
      </c>
    </row>
    <row r="38" spans="1:21" s="102" customFormat="1" ht="28.5" customHeight="1" thickBot="1" x14ac:dyDescent="0.3">
      <c r="A38"/>
      <c r="B38" s="266" t="s">
        <v>221</v>
      </c>
      <c r="C38" s="267"/>
      <c r="D38" s="272" t="s">
        <v>381</v>
      </c>
      <c r="E38" s="275" t="s">
        <v>226</v>
      </c>
      <c r="F38" s="278" t="s">
        <v>225</v>
      </c>
      <c r="G38" s="279"/>
      <c r="H38" s="284" t="s">
        <v>224</v>
      </c>
      <c r="I38" s="285"/>
      <c r="J38" s="286"/>
      <c r="K38" s="298" t="s">
        <v>357</v>
      </c>
      <c r="L38" s="299"/>
      <c r="M38" s="304" t="s">
        <v>337</v>
      </c>
      <c r="N38" s="307" t="s">
        <v>247</v>
      </c>
      <c r="O38" s="308"/>
      <c r="P38" s="313"/>
      <c r="Q38" s="118" t="s">
        <v>212</v>
      </c>
      <c r="R38" s="116"/>
      <c r="S38" s="316" t="str">
        <f>IF(AND(R38&lt;&gt;"",R39&lt;&gt;"",R38=0,R39=0),Berechnung1!$G$3,IF(R40=Berechnung1!C18,Berechnung1!$E$3,IF(OR(R40&lt; Berechnung1!D18,R40&gt; Berechnung1!E18),Berechnung1!$F$3,IF(OR(ROUND(R40,4)&lt;Berechnung1!I18,ROUND(R40,4)&gt;Berechnung1!J18),Berechnung1!$C$3,IF(OR(ROUND(R40,4)&lt;Berechnung1!F18,ROUND(R40,4)&gt;Berechnung1!G18),Berechnung1!$D$3,Berechnung1!$B$3)))))</f>
        <v>Unvollständig</v>
      </c>
      <c r="T38" s="295"/>
      <c r="U38" s="295"/>
    </row>
    <row r="39" spans="1:21" s="102" customFormat="1" ht="28.5" customHeight="1" thickBot="1" x14ac:dyDescent="0.3">
      <c r="A39"/>
      <c r="B39" s="268"/>
      <c r="C39" s="269"/>
      <c r="D39" s="273"/>
      <c r="E39" s="276"/>
      <c r="F39" s="280"/>
      <c r="G39" s="281"/>
      <c r="H39" s="287"/>
      <c r="I39" s="288"/>
      <c r="J39" s="289"/>
      <c r="K39" s="300"/>
      <c r="L39" s="301"/>
      <c r="M39" s="305"/>
      <c r="N39" s="309"/>
      <c r="O39" s="310"/>
      <c r="P39" s="314"/>
      <c r="Q39" s="118" t="s">
        <v>153</v>
      </c>
      <c r="R39" s="116"/>
      <c r="S39" s="317"/>
      <c r="T39" s="296"/>
      <c r="U39" s="296"/>
    </row>
    <row r="40" spans="1:21" s="102" customFormat="1" ht="28.5" customHeight="1" thickBot="1" x14ac:dyDescent="0.3">
      <c r="A40"/>
      <c r="B40" s="270"/>
      <c r="C40" s="271"/>
      <c r="D40" s="274"/>
      <c r="E40" s="277"/>
      <c r="F40" s="282"/>
      <c r="G40" s="283"/>
      <c r="H40" s="290"/>
      <c r="I40" s="291"/>
      <c r="J40" s="292"/>
      <c r="K40" s="302"/>
      <c r="L40" s="303"/>
      <c r="M40" s="306"/>
      <c r="N40" s="311"/>
      <c r="O40" s="312"/>
      <c r="P40" s="315"/>
      <c r="Q40" s="118" t="s">
        <v>222</v>
      </c>
      <c r="R40" s="117" t="str">
        <f>IF(R38="","n.d.",IF(R39="","n.d.",IF(R39=0,"",R38/R39)))</f>
        <v>n.d.</v>
      </c>
      <c r="S40" s="318"/>
      <c r="T40" s="297"/>
      <c r="U40" s="297"/>
    </row>
    <row r="41" spans="1:21" s="102" customFormat="1" ht="20.25" customHeight="1" x14ac:dyDescent="0.25">
      <c r="A41"/>
      <c r="B41" s="7"/>
      <c r="C41" s="15"/>
      <c r="D41" s="7"/>
      <c r="E41" s="7"/>
      <c r="F41" s="7"/>
      <c r="G41" s="7"/>
      <c r="H41" s="7"/>
      <c r="I41" s="7"/>
      <c r="J41" s="7"/>
      <c r="K41" s="7"/>
      <c r="L41" s="7"/>
      <c r="M41" s="119"/>
      <c r="N41" s="119"/>
      <c r="O41" s="119"/>
      <c r="P41" s="119"/>
      <c r="Q41" s="7"/>
      <c r="R41" s="7"/>
    </row>
    <row r="42" spans="1:21" s="102" customFormat="1" ht="47.25" customHeight="1" x14ac:dyDescent="0.25">
      <c r="A42"/>
      <c r="B42" s="359" t="s">
        <v>223</v>
      </c>
      <c r="C42" s="359"/>
      <c r="D42" s="359"/>
      <c r="E42" s="359"/>
      <c r="F42" s="359"/>
      <c r="G42" s="359"/>
      <c r="H42" s="359"/>
      <c r="I42" s="359"/>
      <c r="J42" s="359"/>
      <c r="K42" s="359"/>
      <c r="L42" s="359"/>
      <c r="M42" s="359"/>
      <c r="N42" s="359"/>
      <c r="O42" s="359"/>
      <c r="P42" s="359"/>
      <c r="Q42" s="359"/>
      <c r="R42" s="359"/>
      <c r="S42" s="359"/>
    </row>
    <row r="43" spans="1:21" s="102" customFormat="1" ht="38.25" customHeight="1" x14ac:dyDescent="0.25">
      <c r="A43"/>
      <c r="B43" s="354" t="s">
        <v>285</v>
      </c>
      <c r="C43" s="355"/>
      <c r="D43" s="355"/>
      <c r="E43" s="355"/>
      <c r="F43" s="355"/>
      <c r="G43" s="355"/>
      <c r="H43" s="355"/>
      <c r="I43" s="355"/>
      <c r="J43" s="355"/>
      <c r="K43" s="355"/>
      <c r="L43" s="355"/>
      <c r="M43" s="355"/>
      <c r="N43" s="355"/>
      <c r="O43" s="355"/>
      <c r="P43" s="355"/>
      <c r="Q43" s="355"/>
      <c r="R43" s="355"/>
      <c r="S43" s="355"/>
    </row>
    <row r="44" spans="1:21" ht="16.5" customHeight="1" x14ac:dyDescent="0.25">
      <c r="B44" s="354" t="s">
        <v>334</v>
      </c>
      <c r="C44" s="355"/>
      <c r="D44" s="355"/>
      <c r="E44" s="355"/>
      <c r="F44" s="355"/>
      <c r="G44" s="355"/>
      <c r="H44" s="355"/>
      <c r="I44" s="355"/>
      <c r="J44" s="355"/>
      <c r="K44" s="355"/>
      <c r="L44" s="355"/>
      <c r="M44" s="355"/>
      <c r="N44" s="355"/>
      <c r="O44" s="355"/>
      <c r="P44" s="355"/>
      <c r="Q44" s="355"/>
      <c r="R44" s="355"/>
      <c r="S44" s="355"/>
    </row>
  </sheetData>
  <sheetProtection algorithmName="SHA-512" hashValue="iTpk2FMk1zSvbC9CrzFXM8ZWt0VVzCkjR6WxXAzxOnryUg7qdi1vbFW5TpohoKSDwWhnqhqeANfh+L3vRH4NLA==" saltValue="trwIOJ6lZOzZ5kCVejm7MQ==" spinCount="100000" sheet="1" objects="1" scenarios="1" selectLockedCells="1"/>
  <dataConsolidate/>
  <mergeCells count="100">
    <mergeCell ref="B44:S44"/>
    <mergeCell ref="L12:O12"/>
    <mergeCell ref="F12:I12"/>
    <mergeCell ref="F23:I23"/>
    <mergeCell ref="L23:O23"/>
    <mergeCell ref="F34:I34"/>
    <mergeCell ref="L34:O34"/>
    <mergeCell ref="B42:S42"/>
    <mergeCell ref="B43:S43"/>
    <mergeCell ref="B16:C18"/>
    <mergeCell ref="B21:E21"/>
    <mergeCell ref="F21:I21"/>
    <mergeCell ref="J21:K21"/>
    <mergeCell ref="L21:O21"/>
    <mergeCell ref="B24:S24"/>
    <mergeCell ref="B25:C26"/>
    <mergeCell ref="D25:D26"/>
    <mergeCell ref="E25:E26"/>
    <mergeCell ref="F25:G26"/>
    <mergeCell ref="H25:J26"/>
    <mergeCell ref="B13:S13"/>
    <mergeCell ref="P25:P26"/>
    <mergeCell ref="Q25:R26"/>
    <mergeCell ref="S25:S26"/>
    <mergeCell ref="H16:J18"/>
    <mergeCell ref="D16:D18"/>
    <mergeCell ref="E16:E18"/>
    <mergeCell ref="F16:G18"/>
    <mergeCell ref="K25:L26"/>
    <mergeCell ref="M25:M26"/>
    <mergeCell ref="N25:O26"/>
    <mergeCell ref="T16:T18"/>
    <mergeCell ref="U16:U18"/>
    <mergeCell ref="K16:L18"/>
    <mergeCell ref="M16:M18"/>
    <mergeCell ref="N16:O18"/>
    <mergeCell ref="P16:P18"/>
    <mergeCell ref="S16:S18"/>
    <mergeCell ref="T14:U14"/>
    <mergeCell ref="B14:C15"/>
    <mergeCell ref="D14:D15"/>
    <mergeCell ref="E14:E15"/>
    <mergeCell ref="F14:G15"/>
    <mergeCell ref="H14:J15"/>
    <mergeCell ref="K14:L15"/>
    <mergeCell ref="M14:M15"/>
    <mergeCell ref="N14:O15"/>
    <mergeCell ref="P14:P15"/>
    <mergeCell ref="Q14:R15"/>
    <mergeCell ref="S14:S15"/>
    <mergeCell ref="F6:O6"/>
    <mergeCell ref="F8:G8"/>
    <mergeCell ref="I8:K8"/>
    <mergeCell ref="L8:O8"/>
    <mergeCell ref="B10:E10"/>
    <mergeCell ref="F10:I10"/>
    <mergeCell ref="J10:K10"/>
    <mergeCell ref="L10:O10"/>
    <mergeCell ref="T25:U25"/>
    <mergeCell ref="T27:T29"/>
    <mergeCell ref="U27:U29"/>
    <mergeCell ref="B32:E32"/>
    <mergeCell ref="F32:I32"/>
    <mergeCell ref="J32:K32"/>
    <mergeCell ref="L32:O32"/>
    <mergeCell ref="K27:L29"/>
    <mergeCell ref="M27:M29"/>
    <mergeCell ref="N27:O29"/>
    <mergeCell ref="P27:P29"/>
    <mergeCell ref="S27:S29"/>
    <mergeCell ref="B27:C29"/>
    <mergeCell ref="D27:D29"/>
    <mergeCell ref="E27:E29"/>
    <mergeCell ref="F27:G29"/>
    <mergeCell ref="H27:J29"/>
    <mergeCell ref="B35:S35"/>
    <mergeCell ref="B36:C37"/>
    <mergeCell ref="D36:D37"/>
    <mergeCell ref="E36:E37"/>
    <mergeCell ref="F36:G37"/>
    <mergeCell ref="H36:J37"/>
    <mergeCell ref="K36:L37"/>
    <mergeCell ref="M36:M37"/>
    <mergeCell ref="N36:O37"/>
    <mergeCell ref="P36:P37"/>
    <mergeCell ref="Q36:R37"/>
    <mergeCell ref="S36:S37"/>
    <mergeCell ref="T36:U36"/>
    <mergeCell ref="T38:T40"/>
    <mergeCell ref="U38:U40"/>
    <mergeCell ref="K38:L40"/>
    <mergeCell ref="M38:M40"/>
    <mergeCell ref="N38:O40"/>
    <mergeCell ref="P38:P40"/>
    <mergeCell ref="S38:S40"/>
    <mergeCell ref="B38:C40"/>
    <mergeCell ref="D38:D40"/>
    <mergeCell ref="E38:E40"/>
    <mergeCell ref="F38:G40"/>
    <mergeCell ref="H38:J40"/>
  </mergeCells>
  <conditionalFormatting sqref="F10">
    <cfRule type="expression" dxfId="21" priority="54">
      <formula>LEN(TRIM(F10))=0</formula>
    </cfRule>
  </conditionalFormatting>
  <conditionalFormatting sqref="F12">
    <cfRule type="expression" dxfId="20" priority="34">
      <formula>LEN(TRIM(F12))=0</formula>
    </cfRule>
  </conditionalFormatting>
  <conditionalFormatting sqref="F21">
    <cfRule type="expression" dxfId="19" priority="45">
      <formula>LEN(TRIM(F21))=0</formula>
    </cfRule>
  </conditionalFormatting>
  <conditionalFormatting sqref="F23">
    <cfRule type="expression" dxfId="18" priority="32">
      <formula>LEN(TRIM(F23))=0</formula>
    </cfRule>
  </conditionalFormatting>
  <conditionalFormatting sqref="F32">
    <cfRule type="expression" dxfId="17" priority="36">
      <formula>LEN(TRIM(F32))=0</formula>
    </cfRule>
  </conditionalFormatting>
  <conditionalFormatting sqref="F34">
    <cfRule type="expression" dxfId="16" priority="30">
      <formula>LEN(TRIM(F34))=0</formula>
    </cfRule>
  </conditionalFormatting>
  <conditionalFormatting sqref="L10">
    <cfRule type="expression" dxfId="15" priority="53">
      <formula>LEN(TRIM(L10))=0</formula>
    </cfRule>
  </conditionalFormatting>
  <conditionalFormatting sqref="L12">
    <cfRule type="expression" dxfId="14" priority="33">
      <formula>LEN(TRIM(L12))=0</formula>
    </cfRule>
  </conditionalFormatting>
  <conditionalFormatting sqref="L21">
    <cfRule type="expression" dxfId="13" priority="44">
      <formula>LEN(TRIM(L21))=0</formula>
    </cfRule>
  </conditionalFormatting>
  <conditionalFormatting sqref="L23">
    <cfRule type="expression" dxfId="12" priority="31">
      <formula>LEN(TRIM(L23))=0</formula>
    </cfRule>
  </conditionalFormatting>
  <conditionalFormatting sqref="L32">
    <cfRule type="expression" dxfId="11" priority="35">
      <formula>LEN(TRIM(L32))=0</formula>
    </cfRule>
  </conditionalFormatting>
  <conditionalFormatting sqref="L34">
    <cfRule type="expression" dxfId="10" priority="29">
      <formula>LEN(TRIM(L34))=0</formula>
    </cfRule>
  </conditionalFormatting>
  <conditionalFormatting sqref="R16:R17">
    <cfRule type="containsBlanks" dxfId="9" priority="158">
      <formula>LEN(TRIM(R16))=0</formula>
    </cfRule>
  </conditionalFormatting>
  <conditionalFormatting sqref="R27:R28">
    <cfRule type="containsBlanks" dxfId="8" priority="50">
      <formula>LEN(TRIM(R27))=0</formula>
    </cfRule>
  </conditionalFormatting>
  <conditionalFormatting sqref="R38:R39">
    <cfRule type="containsBlanks" dxfId="7" priority="41">
      <formula>LEN(TRIM(R38))=0</formula>
    </cfRule>
  </conditionalFormatting>
  <conditionalFormatting sqref="S16:S18 S27:S29 S38:S40">
    <cfRule type="containsText" dxfId="6" priority="1" operator="containsText" text="Unvollständig">
      <formula>NOT(ISERROR(SEARCH("Unvollständig",S16)))</formula>
    </cfRule>
    <cfRule type="containsText" dxfId="5" priority="27" operator="containsText" text="Inkorrekt">
      <formula>NOT(ISERROR(SEARCH("Inkorrekt",S16)))</formula>
    </cfRule>
    <cfRule type="containsText" dxfId="4" priority="28" operator="containsText" text="I.O. (Plausibilität unklar)">
      <formula>NOT(ISERROR(SEARCH("I.O. (Plausibilität unklar)",S16)))</formula>
    </cfRule>
    <cfRule type="containsText" dxfId="2" priority="58" operator="containsText" text="I.O.">
      <formula>NOT(ISERROR(SEARCH("I.O.",S16)))</formula>
    </cfRule>
  </conditionalFormatting>
  <conditionalFormatting sqref="T16:T18 T27:T29 T38:T40">
    <cfRule type="notContainsBlanks" dxfId="1" priority="2601" stopIfTrue="1">
      <formula>LEN(TRIM(T16))&gt;0</formula>
    </cfRule>
    <cfRule type="expression" dxfId="0" priority="2602" stopIfTrue="1">
      <formula>OR($S16="Unvollständig",$S16="I.O. (Plausibilität unklar)",$S16="Ausnahme (Plausibilität unklar)")</formula>
    </cfRule>
  </conditionalFormatting>
  <dataValidations count="5">
    <dataValidation type="whole" showErrorMessage="1" errorTitle="Eingabefehler" error="1. Nenner muss eine positive ganze Zahl sein. _x000a_2. Nenner kann nicht kleiner als Zähler sein." sqref="R39 R17 R28" xr:uid="{00000000-0002-0000-0500-000000000000}">
      <formula1>R16</formula1>
      <formula2>5000</formula2>
    </dataValidation>
    <dataValidation type="whole" showInputMessage="1" showErrorMessage="1" errorTitle="Eingabefehler" error="1. Zähler muss eine positive ganze Zahl sein._x000a_2. Zähler kann nicht größer als Nenner sein." sqref="R16 R27 R38" xr:uid="{00000000-0002-0000-0500-000001000000}">
      <formula1>0</formula1>
      <formula2>IF(R17="",5000,R17)</formula2>
    </dataValidation>
    <dataValidation errorStyle="information" allowBlank="1" showInputMessage="1" showErrorMessage="1" errorTitle="Kennzahl" promptTitle="Kennzahl" sqref="D14 B14 D25 B25 D36 B36" xr:uid="{00000000-0002-0000-0500-000002000000}"/>
    <dataValidation type="textLength" allowBlank="1" showInputMessage="1" showErrorMessage="1" errorTitle="Zeichenlänge" error="Minimal 30 Zeichen und max. 500 Zeichen." sqref="T16:U18 T27:U29 T38:U40" xr:uid="{00000000-0002-0000-0500-000003000000}">
      <formula1>30</formula1>
      <formula2>500</formula2>
    </dataValidation>
    <dataValidation type="textLength" allowBlank="1" showInputMessage="1" showErrorMessage="1" errorTitle="Zeichenlänge" error="Minimal 3 Zeichen und max. 50 Zeichen." sqref="F10:I10 L10:O10 F21:I21 L21:O21 F32:I32 L32:O32 F12:I12 L12:O12 F23:I23 L23:O23 F34:I34 L34:O34" xr:uid="{00000000-0002-0000-0500-000004000000}">
      <formula1>3</formula1>
      <formula2>50</formula2>
    </dataValidation>
  </dataValidations>
  <pageMargins left="0.39370078740157483" right="3.937007874015748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19" max="18" man="1"/>
    <brk id="30" max="18" man="1"/>
  </rowBreaks>
  <ignoredErrors>
    <ignoredError sqref="B17:C18 C16" numberStoredAsText="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57" operator="containsText" id="{3791D6FB-C9BB-4A06-9CF4-4F9E4191BD50}">
            <xm:f>NOT(ISERROR(SEARCH(Berechnung1!$G$3,S16)))</xm:f>
            <xm:f>Berechnung1!$G$3</xm:f>
            <x14:dxf>
              <fill>
                <patternFill>
                  <bgColor rgb="FFCCFFCC"/>
                </patternFill>
              </fill>
            </x14:dxf>
          </x14:cfRule>
          <xm:sqref>S16:S18 S27:S29 S38:S40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dimension ref="A2:M3"/>
  <sheetViews>
    <sheetView workbookViewId="0">
      <selection activeCell="G17" sqref="G17"/>
    </sheetView>
  </sheetViews>
  <sheetFormatPr defaultColWidth="9.140625" defaultRowHeight="12.75" x14ac:dyDescent="0.25"/>
  <cols>
    <col min="1" max="1" width="15.140625" style="90" customWidth="1"/>
    <col min="2" max="2" width="23.42578125" style="90" customWidth="1"/>
    <col min="3" max="3" width="20.28515625" style="90" customWidth="1"/>
    <col min="4" max="5" width="19" style="90" customWidth="1"/>
    <col min="6" max="6" width="23.28515625" style="90" customWidth="1"/>
    <col min="7" max="7" width="21.7109375" style="90" customWidth="1"/>
    <col min="8" max="9" width="19" style="90" customWidth="1"/>
    <col min="10" max="11" width="22.140625" style="90" customWidth="1"/>
    <col min="12" max="13" width="19" style="90" customWidth="1"/>
    <col min="14" max="16384" width="9.140625" style="90"/>
  </cols>
  <sheetData>
    <row r="2" spans="1:13" ht="18.75" customHeight="1" x14ac:dyDescent="0.25">
      <c r="B2" s="88" t="s">
        <v>275</v>
      </c>
      <c r="C2" s="88" t="s">
        <v>477</v>
      </c>
      <c r="D2" s="88" t="s">
        <v>478</v>
      </c>
      <c r="E2" s="88" t="s">
        <v>479</v>
      </c>
      <c r="F2" s="207" t="s">
        <v>277</v>
      </c>
      <c r="G2" s="207" t="s">
        <v>480</v>
      </c>
      <c r="H2" s="207" t="s">
        <v>481</v>
      </c>
      <c r="I2" s="207" t="s">
        <v>482</v>
      </c>
      <c r="J2" s="208" t="s">
        <v>279</v>
      </c>
      <c r="K2" s="208" t="s">
        <v>483</v>
      </c>
      <c r="L2" s="208" t="s">
        <v>484</v>
      </c>
      <c r="M2" s="208" t="s">
        <v>485</v>
      </c>
    </row>
    <row r="3" spans="1:13" ht="36.75" customHeight="1" x14ac:dyDescent="0.25">
      <c r="A3" s="87" t="str">
        <f>IF('Kennzahlen Palliativ'!F8="","Reg. Nr.",'Kennzahlen Palliativ'!F8)</f>
        <v>Reg. Nr.</v>
      </c>
      <c r="B3" s="87" t="str">
        <f>IF('Kennzahlen Palliativ'!F10= "", "",'Kennzahlen Palliativ'!F10)</f>
        <v/>
      </c>
      <c r="C3" s="87" t="str">
        <f>IF('Kennzahlen Palliativ'!L10= "", "",'Kennzahlen Palliativ'!L10)</f>
        <v/>
      </c>
      <c r="D3" s="87" t="str">
        <f>IF('Kennzahlen Palliativ'!F12= "", "",'Kennzahlen Palliativ'!F12)</f>
        <v/>
      </c>
      <c r="E3" s="87" t="str">
        <f>IF('Kennzahlen Palliativ'!L12= "", "",'Kennzahlen Palliativ'!L12)</f>
        <v/>
      </c>
      <c r="F3" s="87" t="str">
        <f>IF('Kennzahlen Palliativ'!F21= "", "",'Kennzahlen Palliativ'!F21)</f>
        <v/>
      </c>
      <c r="G3" s="87" t="str">
        <f>IF('Kennzahlen Palliativ'!L21= "", "",'Kennzahlen Palliativ'!L21)</f>
        <v/>
      </c>
      <c r="H3" s="87" t="str">
        <f>IF('Kennzahlen Palliativ'!F23= "", "",'Kennzahlen Palliativ'!F23)</f>
        <v/>
      </c>
      <c r="I3" s="87" t="str">
        <f>IF('Kennzahlen Palliativ'!L23= "", "",'Kennzahlen Palliativ'!L23)</f>
        <v/>
      </c>
      <c r="J3" s="87" t="str">
        <f>IF('Kennzahlen Palliativ'!F32= "", "",'Kennzahlen Palliativ'!F32)</f>
        <v/>
      </c>
      <c r="K3" s="87" t="str">
        <f>IF('Kennzahlen Palliativ'!L32= "", "",'Kennzahlen Palliativ'!L32)</f>
        <v/>
      </c>
      <c r="L3" s="87" t="str">
        <f>IF('Kennzahlen Palliativ'!F34= "", "",'Kennzahlen Palliativ'!F34)</f>
        <v/>
      </c>
      <c r="M3" s="87" t="str">
        <f>IF('Kennzahlen Palliativ'!L34= "", "",'Kennzahlen Palliativ'!L34)</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3:N21"/>
  <sheetViews>
    <sheetView workbookViewId="0">
      <selection activeCell="G4" sqref="G4"/>
    </sheetView>
  </sheetViews>
  <sheetFormatPr defaultColWidth="11.42578125" defaultRowHeight="15" x14ac:dyDescent="0.25"/>
  <cols>
    <col min="6" max="7" width="17.28515625" customWidth="1"/>
    <col min="9" max="9" width="12.42578125" bestFit="1" customWidth="1"/>
  </cols>
  <sheetData>
    <row r="3" spans="1:14" ht="33.75" x14ac:dyDescent="0.25">
      <c r="B3" s="203" t="s">
        <v>338</v>
      </c>
      <c r="C3" s="203" t="s">
        <v>339</v>
      </c>
      <c r="D3" s="203" t="s">
        <v>340</v>
      </c>
      <c r="E3" s="203" t="s">
        <v>341</v>
      </c>
      <c r="F3" s="203" t="s">
        <v>342</v>
      </c>
      <c r="G3" s="203" t="s">
        <v>343</v>
      </c>
    </row>
    <row r="7" spans="1:14" x14ac:dyDescent="0.25">
      <c r="B7" s="155" t="s">
        <v>344</v>
      </c>
      <c r="C7" s="157"/>
      <c r="D7" s="157"/>
      <c r="E7" s="157"/>
      <c r="F7" s="7"/>
      <c r="G7" s="7"/>
      <c r="H7" s="7"/>
      <c r="I7" s="7"/>
      <c r="J7" s="7"/>
      <c r="K7" s="7"/>
      <c r="L7" s="156"/>
      <c r="M7" s="156"/>
      <c r="N7" s="156"/>
    </row>
    <row r="8" spans="1:14" x14ac:dyDescent="0.25">
      <c r="L8" s="156"/>
      <c r="M8" s="156"/>
      <c r="N8" s="156"/>
    </row>
    <row r="9" spans="1:14" x14ac:dyDescent="0.25">
      <c r="A9" s="11"/>
      <c r="B9" s="158" t="s">
        <v>345</v>
      </c>
      <c r="C9" s="158" t="s">
        <v>346</v>
      </c>
      <c r="D9" s="158" t="s">
        <v>347</v>
      </c>
      <c r="E9" s="158" t="s">
        <v>348</v>
      </c>
      <c r="F9" s="158" t="s">
        <v>349</v>
      </c>
      <c r="G9" s="158" t="s">
        <v>350</v>
      </c>
      <c r="H9" s="158"/>
      <c r="I9" s="158" t="s">
        <v>351</v>
      </c>
      <c r="J9" s="158" t="s">
        <v>352</v>
      </c>
      <c r="K9" s="158" t="s">
        <v>353</v>
      </c>
      <c r="L9" s="158" t="s">
        <v>354</v>
      </c>
      <c r="M9" s="158" t="s">
        <v>149</v>
      </c>
      <c r="N9" s="158" t="s">
        <v>355</v>
      </c>
    </row>
    <row r="10" spans="1:14" x14ac:dyDescent="0.25">
      <c r="A10" s="11"/>
      <c r="B10" s="158"/>
      <c r="C10" s="158"/>
      <c r="D10" s="158"/>
      <c r="E10" s="158"/>
      <c r="F10" s="158"/>
      <c r="G10" s="158"/>
      <c r="H10" s="158"/>
      <c r="I10" s="158"/>
      <c r="J10" s="158"/>
      <c r="K10" s="158"/>
      <c r="L10" s="158"/>
      <c r="M10" s="158"/>
      <c r="N10" s="159"/>
    </row>
    <row r="11" spans="1:14" x14ac:dyDescent="0.25">
      <c r="A11" s="11"/>
      <c r="B11" s="163"/>
      <c r="C11" s="164"/>
      <c r="D11" s="165"/>
      <c r="E11" s="165"/>
      <c r="F11" s="165"/>
      <c r="G11" s="165"/>
      <c r="H11" s="165"/>
      <c r="I11" s="165"/>
      <c r="J11" s="165"/>
      <c r="K11" s="165"/>
      <c r="L11" s="165"/>
      <c r="M11" s="165"/>
      <c r="N11" s="165"/>
    </row>
    <row r="12" spans="1:14" x14ac:dyDescent="0.25">
      <c r="A12" s="11" t="s">
        <v>446</v>
      </c>
      <c r="B12" s="202" t="s">
        <v>486</v>
      </c>
      <c r="C12" s="160" t="s">
        <v>356</v>
      </c>
      <c r="D12" s="161">
        <v>0</v>
      </c>
      <c r="E12" s="161">
        <v>1</v>
      </c>
      <c r="F12" s="161">
        <v>-100000000</v>
      </c>
      <c r="G12" s="161">
        <v>10000</v>
      </c>
      <c r="H12" s="161"/>
      <c r="I12" s="161">
        <v>0.6</v>
      </c>
      <c r="J12" s="161">
        <v>10000</v>
      </c>
      <c r="K12" s="161" t="str">
        <f>'Kennzahlen Palliativ'!R18</f>
        <v>n.d.</v>
      </c>
      <c r="L12" s="162">
        <f>IF('Kennzahlen Palliativ'!S16=Berechnung1!$G$3,5,IF('Kennzahlen Palliativ'!S16=Berechnung1!$F$3,1,IF('Kennzahlen Palliativ'!S16=Berechnung1!$E$3,1,IF('Kennzahlen Palliativ'!S16=Berechnung1!$D$3,2,IF('Kennzahlen Palliativ'!S16=Berechnung1!$C$3,3,IF('Kennzahlen Palliativ'!S16=Berechnung1!$B$3,4,""))))))</f>
        <v>1</v>
      </c>
      <c r="M12" s="162">
        <f t="shared" ref="M12:M18" si="0">IF(L12&gt;1,L12+3,L12)</f>
        <v>1</v>
      </c>
      <c r="N12" s="162">
        <f>IF('Kennzahlen Palliativ'!U16="",0,1)</f>
        <v>0</v>
      </c>
    </row>
    <row r="13" spans="1:14" x14ac:dyDescent="0.25">
      <c r="A13" s="11"/>
      <c r="B13" s="167"/>
      <c r="C13" s="167"/>
      <c r="D13" s="167"/>
      <c r="E13" s="167"/>
      <c r="F13" s="167"/>
      <c r="G13" s="167"/>
      <c r="H13" s="167"/>
      <c r="I13" s="167"/>
      <c r="J13" s="167"/>
      <c r="K13" s="167"/>
      <c r="L13" s="167"/>
      <c r="M13" s="167"/>
      <c r="N13" s="167"/>
    </row>
    <row r="14" spans="1:14" x14ac:dyDescent="0.25">
      <c r="A14" s="11"/>
      <c r="B14" s="163"/>
      <c r="C14" s="164"/>
      <c r="D14" s="165"/>
      <c r="E14" s="165"/>
      <c r="F14" s="165"/>
      <c r="G14" s="165"/>
      <c r="H14" s="165"/>
      <c r="I14" s="165"/>
      <c r="J14" s="165"/>
      <c r="K14" s="165"/>
      <c r="L14" s="165"/>
      <c r="M14" s="165"/>
      <c r="N14" s="165"/>
    </row>
    <row r="15" spans="1:14" x14ac:dyDescent="0.25">
      <c r="A15" s="11" t="s">
        <v>446</v>
      </c>
      <c r="B15" s="202" t="s">
        <v>487</v>
      </c>
      <c r="C15" s="160" t="s">
        <v>356</v>
      </c>
      <c r="D15" s="161">
        <v>0</v>
      </c>
      <c r="E15" s="161">
        <v>1</v>
      </c>
      <c r="F15" s="161">
        <v>-100000000</v>
      </c>
      <c r="G15" s="161">
        <v>10000</v>
      </c>
      <c r="H15" s="161"/>
      <c r="I15" s="161">
        <v>0.6</v>
      </c>
      <c r="J15" s="161">
        <v>10000</v>
      </c>
      <c r="K15" s="161" t="str">
        <f>'Kennzahlen Palliativ'!R29</f>
        <v>n.d.</v>
      </c>
      <c r="L15" s="162">
        <f>IF('Kennzahlen Palliativ'!S27=Berechnung1!$G$3,5,IF('Kennzahlen Palliativ'!S27=Berechnung1!$F$3,1,IF('Kennzahlen Palliativ'!S27=Berechnung1!$E$3,1,IF('Kennzahlen Palliativ'!S27=Berechnung1!$D$3,2,IF('Kennzahlen Palliativ'!S27=Berechnung1!$C$3,3,IF('Kennzahlen Palliativ'!S27=Berechnung1!$B$3,4,""))))))</f>
        <v>1</v>
      </c>
      <c r="M15" s="162">
        <f t="shared" si="0"/>
        <v>1</v>
      </c>
      <c r="N15" s="162">
        <f>IF('Kennzahlen Palliativ'!U27="",0,1)</f>
        <v>0</v>
      </c>
    </row>
    <row r="16" spans="1:14" x14ac:dyDescent="0.25">
      <c r="A16" s="11"/>
      <c r="B16" s="163"/>
      <c r="C16" s="164"/>
      <c r="D16" s="165"/>
      <c r="E16" s="165"/>
      <c r="F16" s="165"/>
      <c r="G16" s="165"/>
      <c r="H16" s="165"/>
      <c r="I16" s="165"/>
      <c r="J16" s="165"/>
      <c r="K16" s="165"/>
      <c r="L16" s="165"/>
      <c r="M16" s="165"/>
      <c r="N16" s="165"/>
    </row>
    <row r="17" spans="1:14" x14ac:dyDescent="0.25">
      <c r="A17" s="11"/>
      <c r="B17" s="163"/>
      <c r="C17" s="164"/>
      <c r="D17" s="165"/>
      <c r="E17" s="165"/>
      <c r="F17" s="165"/>
      <c r="G17" s="165"/>
      <c r="H17" s="165"/>
      <c r="I17" s="165"/>
      <c r="J17" s="165"/>
      <c r="K17" s="165"/>
      <c r="L17" s="165"/>
      <c r="M17" s="165"/>
      <c r="N17" s="165"/>
    </row>
    <row r="18" spans="1:14" x14ac:dyDescent="0.25">
      <c r="A18" s="11" t="s">
        <v>446</v>
      </c>
      <c r="B18" s="202" t="s">
        <v>488</v>
      </c>
      <c r="C18" s="160" t="s">
        <v>356</v>
      </c>
      <c r="D18" s="161">
        <v>0</v>
      </c>
      <c r="E18" s="161">
        <v>1</v>
      </c>
      <c r="F18" s="161">
        <v>-100000000</v>
      </c>
      <c r="G18" s="161">
        <v>10000</v>
      </c>
      <c r="H18" s="161"/>
      <c r="I18" s="161">
        <v>0.6</v>
      </c>
      <c r="J18" s="161">
        <v>10000</v>
      </c>
      <c r="K18" s="161" t="str">
        <f>'Kennzahlen Palliativ'!R40</f>
        <v>n.d.</v>
      </c>
      <c r="L18" s="162">
        <f>IF('Kennzahlen Palliativ'!S38=Berechnung1!$G$3,5,IF('Kennzahlen Palliativ'!S38=Berechnung1!$F$3,1,IF('Kennzahlen Palliativ'!S38=Berechnung1!$E$3,1,IF('Kennzahlen Palliativ'!S38=Berechnung1!$D$3,2,IF('Kennzahlen Palliativ'!S38=Berechnung1!$C$3,3,IF('Kennzahlen Palliativ'!S38=Berechnung1!$B$3,4,""))))))</f>
        <v>1</v>
      </c>
      <c r="M18" s="162">
        <f t="shared" si="0"/>
        <v>1</v>
      </c>
      <c r="N18" s="162">
        <f>IF('Kennzahlen Palliativ'!U38="",0,1)</f>
        <v>0</v>
      </c>
    </row>
    <row r="19" spans="1:14" x14ac:dyDescent="0.25">
      <c r="A19" s="11"/>
      <c r="B19" s="163"/>
      <c r="C19" s="164"/>
      <c r="D19" s="165"/>
      <c r="E19" s="165"/>
      <c r="F19" s="165"/>
      <c r="G19" s="165"/>
      <c r="H19" s="165"/>
      <c r="I19" s="165"/>
      <c r="J19" s="165"/>
      <c r="K19" s="165"/>
      <c r="L19" s="165"/>
      <c r="M19" s="165"/>
      <c r="N19" s="166"/>
    </row>
    <row r="20" spans="1:14" x14ac:dyDescent="0.25">
      <c r="A20" s="11"/>
      <c r="B20" s="163"/>
      <c r="C20" s="164"/>
      <c r="D20" s="165"/>
      <c r="E20" s="165"/>
      <c r="F20" s="165"/>
      <c r="G20" s="165"/>
      <c r="H20" s="165"/>
      <c r="I20" s="165"/>
      <c r="J20" s="165"/>
      <c r="K20" s="165"/>
      <c r="L20" s="165"/>
      <c r="M20" s="165"/>
      <c r="N20" s="166"/>
    </row>
    <row r="21" spans="1:14" x14ac:dyDescent="0.25">
      <c r="A21" s="11"/>
    </row>
  </sheetData>
  <pageMargins left="0.7" right="0.7" top="0.78740157499999996" bottom="0.78740157499999996"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14"/>
  <sheetViews>
    <sheetView workbookViewId="0">
      <selection activeCell="B2" sqref="B2"/>
    </sheetView>
  </sheetViews>
  <sheetFormatPr defaultColWidth="9.140625" defaultRowHeight="12.75" x14ac:dyDescent="0.2"/>
  <cols>
    <col min="1" max="1" width="22.5703125" style="170" customWidth="1"/>
    <col min="2" max="4" width="24" style="170" customWidth="1"/>
    <col min="5" max="5" width="9.140625" style="170"/>
    <col min="6" max="6" width="39.7109375" style="170" customWidth="1"/>
    <col min="7" max="7" width="41.5703125" style="170" customWidth="1"/>
    <col min="8" max="8" width="10.140625" style="170" customWidth="1"/>
    <col min="9" max="11" width="24.5703125" style="170" customWidth="1"/>
    <col min="12" max="16384" width="9.140625" style="170"/>
  </cols>
  <sheetData>
    <row r="1" spans="1:11" x14ac:dyDescent="0.2">
      <c r="A1" s="96" t="s">
        <v>150</v>
      </c>
      <c r="B1" s="213">
        <v>239</v>
      </c>
    </row>
    <row r="2" spans="1:11" x14ac:dyDescent="0.2">
      <c r="A2" s="96" t="s">
        <v>1</v>
      </c>
      <c r="B2" s="97" t="str">
        <f>IF(Zertrechner!D6="","",Zertrechner!D6)</f>
        <v/>
      </c>
    </row>
    <row r="3" spans="1:11" x14ac:dyDescent="0.2">
      <c r="A3" s="96" t="s">
        <v>151</v>
      </c>
      <c r="B3" s="98" t="str">
        <f>IF(Zertrechner!M12=0,"",Zertrechner!M12)</f>
        <v/>
      </c>
    </row>
    <row r="5" spans="1:11" ht="14.25" x14ac:dyDescent="0.2">
      <c r="A5" s="204" t="s">
        <v>469</v>
      </c>
      <c r="B5" s="205"/>
    </row>
    <row r="6" spans="1:11" ht="14.25" x14ac:dyDescent="0.2">
      <c r="A6" s="204" t="s">
        <v>470</v>
      </c>
      <c r="B6" s="205"/>
    </row>
    <row r="7" spans="1:11" ht="14.25" x14ac:dyDescent="0.2">
      <c r="A7" s="204" t="s">
        <v>471</v>
      </c>
      <c r="B7" s="205"/>
    </row>
    <row r="8" spans="1:11" ht="14.25" x14ac:dyDescent="0.2">
      <c r="A8" s="204" t="s">
        <v>472</v>
      </c>
      <c r="B8" s="205"/>
    </row>
    <row r="9" spans="1:11" ht="14.25" x14ac:dyDescent="0.2">
      <c r="A9" s="204" t="s">
        <v>473</v>
      </c>
      <c r="B9" s="205"/>
    </row>
    <row r="11" spans="1:11" x14ac:dyDescent="0.2">
      <c r="A11" s="137" t="s">
        <v>148</v>
      </c>
      <c r="B11" s="137" t="s">
        <v>152</v>
      </c>
      <c r="C11" s="137" t="s">
        <v>153</v>
      </c>
      <c r="D11" s="137" t="s">
        <v>154</v>
      </c>
      <c r="E11" s="137" t="s">
        <v>155</v>
      </c>
      <c r="F11" s="137" t="s">
        <v>232</v>
      </c>
      <c r="G11" s="137" t="s">
        <v>233</v>
      </c>
      <c r="H11" s="137" t="s">
        <v>281</v>
      </c>
      <c r="I11" s="137" t="s">
        <v>282</v>
      </c>
      <c r="J11" s="137" t="s">
        <v>283</v>
      </c>
      <c r="K11" s="151" t="s">
        <v>284</v>
      </c>
    </row>
    <row r="12" spans="1:11" x14ac:dyDescent="0.2">
      <c r="A12" s="122" t="s">
        <v>486</v>
      </c>
      <c r="B12" s="136" t="str">
        <f>IF('Kennzahlen Palliativ'!R16= "", "",'Kennzahlen Palliativ'!R16)</f>
        <v/>
      </c>
      <c r="C12" s="136" t="str">
        <f>IF('Kennzahlen Palliativ'!R17= "", "",'Kennzahlen Palliativ'!R17)</f>
        <v/>
      </c>
      <c r="D12" s="201" t="str">
        <f>IF('Kennzahlen Palliativ'!R18="n.d.","n.d.",IF('Kennzahlen Palliativ'!R18="","n.d.",'Kennzahlen Palliativ'!R18*100))</f>
        <v>n.d.</v>
      </c>
      <c r="E12" s="136">
        <f>Berechnung1!M12</f>
        <v>1</v>
      </c>
      <c r="F12" s="97" t="str">
        <f>IF('Kennzahlen Palliativ'!T16=0,"",'Kennzahlen Palliativ'!T16)</f>
        <v/>
      </c>
      <c r="G12" s="97" t="str">
        <f>IF('Kennzahlen Palliativ'!U16=0,"",'Kennzahlen Palliativ'!U16)</f>
        <v/>
      </c>
      <c r="H12" s="171">
        <f t="shared" ref="H12:H14" si="0">IF(G12="",0,"1")</f>
        <v>0</v>
      </c>
      <c r="I12" s="172"/>
      <c r="J12" s="172"/>
      <c r="K12" s="172"/>
    </row>
    <row r="13" spans="1:11" x14ac:dyDescent="0.2">
      <c r="A13" s="122" t="s">
        <v>487</v>
      </c>
      <c r="B13" s="136" t="str">
        <f>IF('Kennzahlen Palliativ'!R27= "", "",'Kennzahlen Palliativ'!R27)</f>
        <v/>
      </c>
      <c r="C13" s="136" t="str">
        <f>IF('Kennzahlen Palliativ'!R28= "", "",'Kennzahlen Palliativ'!R28)</f>
        <v/>
      </c>
      <c r="D13" s="201" t="str">
        <f>IF('Kennzahlen Palliativ'!R29="n.d.","n.d.",IF('Kennzahlen Palliativ'!R29="","n.d.",'Kennzahlen Palliativ'!R29*100))</f>
        <v>n.d.</v>
      </c>
      <c r="E13" s="136">
        <f>Berechnung1!M15</f>
        <v>1</v>
      </c>
      <c r="F13" s="97" t="str">
        <f>IF('Kennzahlen Palliativ'!T27=0,"",'Kennzahlen Palliativ'!T27)</f>
        <v/>
      </c>
      <c r="G13" s="97" t="str">
        <f>IF('Kennzahlen Palliativ'!U27=0,"",'Kennzahlen Palliativ'!U27)</f>
        <v/>
      </c>
      <c r="H13" s="171">
        <f t="shared" si="0"/>
        <v>0</v>
      </c>
      <c r="I13" s="172"/>
      <c r="J13" s="172"/>
      <c r="K13" s="172"/>
    </row>
    <row r="14" spans="1:11" x14ac:dyDescent="0.2">
      <c r="A14" s="122" t="s">
        <v>488</v>
      </c>
      <c r="B14" s="136" t="str">
        <f>IF('Kennzahlen Palliativ'!R38= "", "",'Kennzahlen Palliativ'!R38)</f>
        <v/>
      </c>
      <c r="C14" s="136" t="str">
        <f>IF('Kennzahlen Palliativ'!R39= "", "",'Kennzahlen Palliativ'!R39)</f>
        <v/>
      </c>
      <c r="D14" s="201" t="str">
        <f>IF('Kennzahlen Palliativ'!R40="n.d.","n.d.",IF('Kennzahlen Palliativ'!R40="","n.d.",'Kennzahlen Palliativ'!R40*100))</f>
        <v>n.d.</v>
      </c>
      <c r="E14" s="136">
        <f>Berechnung1!M18</f>
        <v>1</v>
      </c>
      <c r="F14" s="97" t="str">
        <f>IF('Kennzahlen Palliativ'!T38=0,"",'Kennzahlen Palliativ'!T38)</f>
        <v/>
      </c>
      <c r="G14" s="97" t="str">
        <f>IF('Kennzahlen Palliativ'!U38=0,"",'Kennzahlen Palliativ'!U38)</f>
        <v/>
      </c>
      <c r="H14" s="171">
        <f t="shared" si="0"/>
        <v>0</v>
      </c>
      <c r="I14" s="172"/>
      <c r="J14" s="172"/>
      <c r="K14" s="172"/>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Zertrechner</vt:lpstr>
      <vt:lpstr>Datenquelle</vt:lpstr>
      <vt:lpstr>HilfstabelleB</vt:lpstr>
      <vt:lpstr>HilfstabelleSD</vt:lpstr>
      <vt:lpstr>HilfstabelleB3</vt:lpstr>
      <vt:lpstr>Kennzahlen Palliativ</vt:lpstr>
      <vt:lpstr>Palliativ</vt:lpstr>
      <vt:lpstr>Berechnung1</vt:lpstr>
      <vt:lpstr>HilfstabelleKB</vt:lpstr>
      <vt:lpstr>NachweisstufeAlle</vt:lpstr>
      <vt:lpstr>NachweisstufeMS</vt:lpstr>
      <vt:lpstr>NachweisstufeMT</vt:lpstr>
      <vt:lpstr>NachweisstufeMTS</vt:lpstr>
      <vt:lpstr>NachweisstufeS</vt:lpstr>
      <vt:lpstr>NachweisstufeZT</vt:lpstr>
      <vt:lpstr>NachweisstufeZTS</vt:lpstr>
      <vt:lpstr>neu_ges</vt:lpstr>
      <vt:lpstr>'Kennzahlen Palliativ'!Print_Area</vt:lpstr>
      <vt:lpstr>Zertrechner!Print_Area</vt:lpstr>
      <vt:lpstr>Print_Area</vt:lpstr>
      <vt:lpstr>'Kennzahlen Palliativ'!Print_Titles</vt:lpstr>
      <vt:lpstr>RedZyk</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2022-09-20T13:09:25Z</cp:lastPrinted>
  <dcterms:created xsi:type="dcterms:W3CDTF">2012-04-12T09:13:43Z</dcterms:created>
  <dcterms:modified xsi:type="dcterms:W3CDTF">2025-04-09T07:29:57Z</dcterms:modified>
</cp:coreProperties>
</file>